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595" windowWidth="11340" windowHeight="1185" tabRatio="652" firstSheet="2" activeTab="2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_xlnm.Print_Area" localSheetId="0">'1a.mell '!$A$1:$H$52</definedName>
    <definedName name="_xlnm.Print_Area" localSheetId="1">'1b.mell '!$A$1:$G$273</definedName>
    <definedName name="_xlnm.Print_Area" localSheetId="2">'1c.mell '!$A$1:$G$154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<sst xmlns="http://schemas.openxmlformats.org/spreadsheetml/2006/main" count="3336" uniqueCount="1218">
  <si>
    <t xml:space="preserve">       - Helyiség megszerzési díj  </t>
  </si>
  <si>
    <t xml:space="preserve">       - Önkormányzat közvetített szolgáltatások ellenértéke  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</si>
  <si>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</si>
  <si>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</si>
  <si>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</si>
  <si>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 xml:space="preserve">Egyéb közhatalmi bevételek </t>
  </si>
  <si>
    <t>Akadálymentesítési támogatás</t>
  </si>
  <si>
    <t>Ferencvárosi Helytörténeti Egyesület</t>
  </si>
  <si>
    <t>Gyermekétkeztetés támogatása</t>
  </si>
  <si>
    <t>Gépkocsi elszállítás</t>
  </si>
  <si>
    <t>Jövedelempótló rendszeres támogatás</t>
  </si>
  <si>
    <t>Közüzemi díj és közös költség támogatása</t>
  </si>
  <si>
    <t>Lakások és helyiségek, ingatlan vásárlása</t>
  </si>
  <si>
    <t xml:space="preserve">                                   9TV</t>
  </si>
  <si>
    <t xml:space="preserve">                        ebből: kiemelt rendezvények</t>
  </si>
  <si>
    <t xml:space="preserve">                 ebből: őrzés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</si>
  <si>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</si>
  <si>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</si>
  <si>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</si>
  <si>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</si>
  <si>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</si>
  <si>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</si>
  <si>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>Közfoglalkoztatottak pályázat tám.önrésze, kapcs.egyéb kiad.tám.</t>
  </si>
  <si>
    <t>Termelői piac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</si>
  <si>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</si>
  <si>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</si>
  <si>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</si>
  <si>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</si>
  <si>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</si>
  <si>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</si>
  <si>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</si>
  <si>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</si>
  <si>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</si>
  <si>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</si>
  <si>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</si>
  <si>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</si>
  <si>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</si>
  <si>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</si>
  <si>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</si>
  <si>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</si>
  <si>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</si>
  <si>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</si>
  <si>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</si>
  <si>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</si>
  <si>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</si>
  <si>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</si>
  <si>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</si>
  <si>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</si>
  <si>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</si>
  <si>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</si>
  <si>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</si>
  <si>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</si>
  <si>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</si>
  <si>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</si>
  <si>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</si>
  <si>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</si>
  <si>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</si>
  <si>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</si>
  <si>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</si>
  <si>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</si>
  <si>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</si>
  <si>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</si>
  <si>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</si>
  <si>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</si>
  <si>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</si>
  <si>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</si>
  <si>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</si>
  <si>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</si>
  <si>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</si>
  <si>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</si>
  <si>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</si>
  <si>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</si>
  <si>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</si>
  <si>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</si>
  <si>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</si>
  <si>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</si>
  <si>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</si>
  <si>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</si>
  <si>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</si>
  <si>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</si>
  <si>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</si>
  <si>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</si>
  <si>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</si>
  <si>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</si>
  <si>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</si>
  <si>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</si>
  <si>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</si>
  <si>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</si>
  <si>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</si>
  <si>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</si>
  <si>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</si>
  <si>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</si>
  <si>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</si>
  <si>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</si>
  <si>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</si>
  <si>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</si>
  <si>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</si>
  <si>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</si>
  <si>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</si>
  <si>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</si>
  <si>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</si>
  <si>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</si>
  <si>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</si>
  <si>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</si>
  <si>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</si>
  <si>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</si>
  <si>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</si>
  <si>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</si>
  <si>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</si>
  <si>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</si>
  <si>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</si>
  <si>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</si>
  <si>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</si>
  <si>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</si>
  <si>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</si>
  <si>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</si>
  <si>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</si>
  <si>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</si>
  <si>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</si>
  <si>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</si>
  <si>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</si>
  <si>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</si>
  <si>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</si>
  <si>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</si>
  <si>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</si>
  <si>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</si>
  <si>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</si>
  <si>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</si>
  <si>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</si>
  <si>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</si>
  <si>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</si>
  <si>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</si>
  <si>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</si>
  <si>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</si>
  <si>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</si>
  <si>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</si>
  <si>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</si>
  <si>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Méhecske Óvoda felújítás</t>
  </si>
  <si>
    <t>Napfény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</si>
  <si>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</si>
  <si>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</si>
  <si>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</si>
  <si>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</si>
  <si>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</si>
  <si>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</si>
  <si>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</si>
  <si>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</si>
  <si>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</si>
  <si>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</si>
  <si>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</si>
  <si>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</si>
  <si>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</si>
  <si>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</si>
  <si>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</si>
  <si>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</si>
  <si>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</si>
  <si>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</si>
  <si>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</si>
  <si>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</si>
  <si>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</si>
  <si>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</si>
  <si>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</si>
  <si>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</si>
  <si>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</si>
  <si>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</si>
  <si>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</si>
  <si>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</si>
  <si>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</si>
  <si>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</si>
  <si>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</si>
  <si>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</si>
  <si>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</si>
  <si>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</si>
  <si>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</si>
  <si>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</si>
  <si>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</si>
  <si>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</si>
  <si>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</si>
  <si>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</si>
  <si>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</si>
  <si>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</si>
  <si>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</si>
  <si>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</si>
  <si>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</si>
  <si>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</si>
  <si>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</si>
  <si>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</si>
  <si>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</si>
  <si>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</si>
  <si>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</si>
  <si>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</si>
  <si>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</si>
  <si>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</si>
  <si>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</si>
  <si>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</si>
  <si>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</si>
  <si>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</si>
  <si>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</si>
  <si>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</si>
  <si>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</si>
  <si>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</si>
  <si>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</si>
  <si>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</si>
  <si>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</si>
  <si>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</si>
  <si>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</si>
  <si>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</si>
  <si>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</si>
  <si>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</si>
  <si>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</si>
  <si>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</si>
  <si>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</si>
  <si>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</si>
  <si>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</si>
  <si>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</si>
  <si>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</si>
  <si>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</si>
  <si>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</si>
  <si>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</si>
  <si>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</si>
  <si>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</si>
  <si>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</si>
  <si>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</si>
  <si>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</si>
  <si>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</si>
  <si>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</si>
  <si>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</si>
  <si>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</si>
  <si>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</si>
  <si>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</si>
  <si>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</si>
  <si>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</si>
  <si>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</si>
  <si>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</si>
  <si>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</si>
  <si>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</si>
  <si>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</si>
  <si>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</si>
  <si>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</si>
  <si>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</si>
  <si>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</si>
  <si>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</si>
  <si>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</si>
  <si>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</si>
  <si>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</si>
  <si>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</si>
  <si>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</si>
  <si>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>Felhalmozási bevételek összesen</t>
  </si>
  <si>
    <t>Balázs B. u. 13. lakóház felújítás</t>
  </si>
  <si>
    <t>Épületek elektromos felújítása</t>
  </si>
  <si>
    <t>Közterületi növényvédelem</t>
  </si>
  <si>
    <t>Dési Huber u. 2. közterületi parkoló bejárat és forgalomt.kiépítése</t>
  </si>
  <si>
    <t>"Bakáts projekt" tervezések, megvalósítás</t>
  </si>
  <si>
    <t>Országgyűlési választás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</si>
  <si>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</si>
  <si>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</si>
  <si>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</si>
  <si>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</si>
  <si>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</si>
  <si>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</si>
  <si>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</si>
  <si>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</si>
  <si>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</si>
  <si>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</si>
  <si>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</si>
  <si>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</si>
  <si>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</si>
  <si>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</si>
  <si>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</si>
  <si>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</si>
  <si>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</si>
  <si>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</si>
  <si>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</si>
  <si>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</si>
  <si>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</si>
  <si>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</si>
  <si>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</si>
  <si>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</si>
  <si>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</si>
  <si>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</si>
  <si>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</si>
  <si>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</si>
  <si>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</si>
  <si>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</si>
  <si>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</si>
  <si>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</si>
  <si>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</si>
  <si>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</si>
  <si>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</si>
  <si>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</si>
  <si>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</si>
  <si>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</si>
  <si>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</si>
  <si>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</si>
  <si>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</si>
  <si>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</si>
  <si>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</si>
  <si>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</si>
  <si>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</si>
  <si>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</si>
  <si>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</si>
  <si>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</si>
  <si>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</si>
  <si>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</si>
  <si>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</si>
  <si>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</si>
  <si>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</si>
  <si>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</si>
  <si>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</si>
  <si>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</si>
  <si>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</si>
  <si>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</si>
  <si>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</si>
  <si>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</si>
  <si>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</si>
  <si>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</si>
  <si>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</si>
  <si>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</si>
  <si>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</si>
  <si>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</si>
  <si>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</si>
  <si>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</si>
  <si>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</si>
  <si>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</si>
  <si>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</si>
  <si>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</si>
  <si>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</si>
  <si>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</si>
  <si>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</si>
  <si>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</si>
  <si>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</si>
  <si>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</si>
  <si>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</si>
  <si>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</si>
  <si>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</si>
  <si>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</si>
  <si>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</si>
  <si>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</si>
  <si>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</si>
  <si>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</si>
  <si>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</si>
  <si>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</si>
  <si>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</si>
  <si>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</si>
  <si>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</si>
  <si>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</si>
  <si>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</si>
  <si>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</si>
  <si>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</si>
  <si>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</si>
  <si>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</si>
  <si>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</si>
  <si>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</si>
  <si>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</si>
  <si>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</si>
  <si>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</si>
  <si>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</si>
  <si>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</si>
  <si>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</si>
  <si>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</si>
  <si>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</si>
  <si>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</si>
  <si>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</si>
  <si>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</si>
  <si>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</si>
  <si>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</si>
  <si>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</si>
  <si>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</si>
  <si>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</si>
  <si>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</si>
  <si>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</si>
  <si>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</si>
  <si>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</si>
  <si>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</si>
  <si>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</si>
  <si>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</si>
  <si>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</si>
  <si>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</si>
  <si>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</si>
  <si>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</si>
  <si>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</si>
  <si>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</si>
  <si>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</si>
  <si>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Önkormányzati vagyon gazdálkodásával kapcs. feladatok</t>
  </si>
  <si>
    <t>Önkormányzati vagyon gazd. kapcs. feladatok - eseti</t>
  </si>
  <si>
    <t>eFt</t>
  </si>
  <si>
    <t>7.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</si>
  <si>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</si>
  <si>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</si>
  <si>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</si>
  <si>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</si>
  <si>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</si>
  <si>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</si>
  <si>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</si>
  <si>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</si>
  <si>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</si>
  <si>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</si>
  <si>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</si>
  <si>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</si>
  <si>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</si>
  <si>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</si>
  <si>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</si>
  <si>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</si>
  <si>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FESZ KN Kft.</t>
  </si>
  <si>
    <t>KÉSZ-ek tervezése</t>
  </si>
  <si>
    <t>Rendkívüli támogatás</t>
  </si>
  <si>
    <t>Közgyógytámogatás, gyógyszertámogatás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</si>
  <si>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</si>
  <si>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</si>
  <si>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</si>
  <si>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</si>
  <si>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</si>
  <si>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</si>
  <si>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</si>
  <si>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</si>
  <si>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</si>
  <si>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</si>
  <si>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</si>
  <si>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Zeneművészeti szervezetek támogatása</t>
  </si>
  <si>
    <t>Polgármesteri Hivatal épületeinek felújítása</t>
  </si>
  <si>
    <t xml:space="preserve">             ebből: Ferenc tér kivitelezés</t>
  </si>
  <si>
    <t>Karácsonyi támogatás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</si>
  <si>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</si>
  <si>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</si>
  <si>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</si>
  <si>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</si>
  <si>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</si>
  <si>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t>Tűzoltó u. 33/B felújítás</t>
  </si>
  <si>
    <t>József Attila lakótelepen "Nagyjátszótér" felújítása</t>
  </si>
  <si>
    <t>KEHOP-5.2.9 "Önkormányzati Épületek Energ. Fejl. Ferencvárosban"</t>
  </si>
  <si>
    <t xml:space="preserve">    KEHOP-5.2.9. "Önkormányzati épületek Energetikai Fejlesztése Ferencvárosban"</t>
  </si>
  <si>
    <r>
      <t xml:space="preserve">    Kamat kiadás </t>
    </r>
    <r>
      <rPr>
        <sz val="9"/>
        <rFont val="Arial CE"/>
        <family val="0"/>
      </rPr>
      <t>- Dologi kiadások</t>
    </r>
  </si>
  <si>
    <t>FESZGYI felújítás</t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</si>
  <si>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</si>
  <si>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Közművelődés érdekeltségnöv. pályázat FMK eszközbeszerzés</t>
  </si>
  <si>
    <t>FMK felújítás</t>
  </si>
  <si>
    <t>Ferencvárosi Egyesített Bölcsődék felújítása</t>
  </si>
  <si>
    <t xml:space="preserve">V. Kiadások mindösszesen  ((I+II+III.+IV.) Irányítószervi támogatás folyósítása nélkül) </t>
  </si>
  <si>
    <t xml:space="preserve">V. Bevételek mindösszesen  ((I+II+III.+IV.) Irányítószervi támogatása nélkül) </t>
  </si>
  <si>
    <t>Ferencvárosi Pinceszínház</t>
  </si>
  <si>
    <t>Munkásszálló kialakítása</t>
  </si>
  <si>
    <t xml:space="preserve">     Beruházások (2.mell.,3.A mell.,3.B., 3/C, 3/D, 4. mell.nélkül)</t>
  </si>
  <si>
    <t xml:space="preserve"> Készletértékesítés</t>
  </si>
  <si>
    <t xml:space="preserve"> Egyéb tárgyi eszköz értékesítés</t>
  </si>
  <si>
    <t>IX. kerületi Rendőrkapitányság támogatása</t>
  </si>
  <si>
    <t xml:space="preserve"> Készlet értékesítés</t>
  </si>
  <si>
    <t>Készletértékesítés</t>
  </si>
  <si>
    <t>Egészségügy, szabadidő, sport, kultúra, oktatás, vallás</t>
  </si>
  <si>
    <t>Ferencvárosi Tanoda támogatása</t>
  </si>
  <si>
    <t>Közvilágítás fejlesztése</t>
  </si>
  <si>
    <t>FESZ műszer beszerzés</t>
  </si>
  <si>
    <t>Informatikai eszközök beszerzése</t>
  </si>
  <si>
    <t>Belföldi értékpapírok bevételei</t>
  </si>
  <si>
    <t>"Végre Önnek is van esélye felújítani otthonát"</t>
  </si>
  <si>
    <t>Kulturális tevékenység támogatása</t>
  </si>
  <si>
    <t>Játszóterek karbantartása</t>
  </si>
  <si>
    <t>Utcanév és tájékoztató táblák</t>
  </si>
  <si>
    <t>Képviselők és választott tisztségviselők juttatásai</t>
  </si>
  <si>
    <t>Parkolási feladatok (FEV IX. Zrt. által ellátott feladatokkal együtt)</t>
  </si>
  <si>
    <t>Vállalkozás ösztönző program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</si>
  <si>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</si>
  <si>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</si>
  <si>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</si>
  <si>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</si>
  <si>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</si>
  <si>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</si>
  <si>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</si>
  <si>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</si>
  <si>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</si>
  <si>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</si>
  <si>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</si>
  <si>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</si>
  <si>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</si>
  <si>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</si>
  <si>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</si>
  <si>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</si>
  <si>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0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</si>
  <si>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</si>
  <si>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</si>
  <si>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</si>
  <si>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</si>
  <si>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</si>
  <si>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"Útravaló" Jegyescsomag</t>
  </si>
  <si>
    <t xml:space="preserve">   Közigazgatási bírság</t>
  </si>
  <si>
    <t>ESZS és KEN Bizottságok</t>
  </si>
  <si>
    <t>Előző év vállalkozkozási maradványának igénybevétele</t>
  </si>
  <si>
    <t>Előző év vállalkozási maradványának igénybevétele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</si>
  <si>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</si>
  <si>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</si>
  <si>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</si>
  <si>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</si>
  <si>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</si>
  <si>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</si>
  <si>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</si>
  <si>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</si>
  <si>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</si>
  <si>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</si>
  <si>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</si>
  <si>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</si>
  <si>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</si>
  <si>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</si>
  <si>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</si>
  <si>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</si>
  <si>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>Küldetés Egyesület ellátási szerződés</t>
  </si>
  <si>
    <t>Kifli, túró rudi, tej beszerzés</t>
  </si>
  <si>
    <t>FESZOFE kiemelkedően közhasznú Non-profit Kft működési tám.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</si>
  <si>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</si>
  <si>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</si>
  <si>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</si>
  <si>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</si>
  <si>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</si>
  <si>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</si>
  <si>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</si>
  <si>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</si>
  <si>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Egyéb felhalmozási célú támogatások bevételei államháztartáson belülről</t>
  </si>
  <si>
    <t>Egyéb tárgyi eszköz értékesítés</t>
  </si>
  <si>
    <t>Kulturális, Egyházi és Nemzetiségi feladatok</t>
  </si>
  <si>
    <t>Esélyegyenlőségi feladatok</t>
  </si>
  <si>
    <t>Jelzőrendszeres házi segítségnyújtás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</si>
  <si>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</si>
  <si>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</si>
  <si>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</si>
  <si>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</si>
  <si>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</si>
  <si>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</si>
  <si>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Bakáts projekt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</si>
  <si>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</si>
  <si>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</si>
  <si>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</si>
  <si>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</si>
  <si>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</si>
  <si>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</si>
  <si>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</si>
  <si>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</si>
  <si>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2018.</t>
  </si>
  <si>
    <t>2019.</t>
  </si>
  <si>
    <t>2020.</t>
  </si>
  <si>
    <t>2021.</t>
  </si>
  <si>
    <t>2022.</t>
  </si>
  <si>
    <t>2023.</t>
  </si>
  <si>
    <t>2024.</t>
  </si>
  <si>
    <t>Lakóházfelújításokra fővárosi visszatérítendő támogatása</t>
  </si>
  <si>
    <t>Lakóház</t>
  </si>
  <si>
    <t>Márton u. 5/a</t>
  </si>
  <si>
    <t>Felújítások, beruházások nettó értékben</t>
  </si>
  <si>
    <t>További kötelezettségek</t>
  </si>
  <si>
    <t>Bérelt vonal szolgáltatás</t>
  </si>
  <si>
    <t>Roma Nemzetiségi Önk. tel.intern.</t>
  </si>
  <si>
    <t>Ingatlan vagyon  kataszter</t>
  </si>
  <si>
    <t>Mikrovoks rendszer üzemeltetése</t>
  </si>
  <si>
    <t>Vagyonkezelési rendszer üzemeltetése</t>
  </si>
  <si>
    <t>VKR rendszer karbantartása</t>
  </si>
  <si>
    <t>SMS rendszer üzemeltetése</t>
  </si>
  <si>
    <t>Szociálpolitikai rendszer üzemeltetése</t>
  </si>
  <si>
    <t>Multifunkcionális nyomtatók üzemelt.</t>
  </si>
  <si>
    <t>www.ferencvaros.hu honl. üzemelt.</t>
  </si>
  <si>
    <t>Govsys üzemeltetés</t>
  </si>
  <si>
    <t>Számítástechnikai kellékanyag beszerz.</t>
  </si>
  <si>
    <t>Számítástechnikai alkatrészek</t>
  </si>
  <si>
    <t>Digitális közműtérkép frissitése</t>
  </si>
  <si>
    <t>Telefonalközpont üzemeltetés és tanácsad.</t>
  </si>
  <si>
    <t>Irodaszer beszerzés</t>
  </si>
  <si>
    <t>Hivatali karbantartartások</t>
  </si>
  <si>
    <t>Ásványvizek beszerzése</t>
  </si>
  <si>
    <t>Mobil flotta szerződés</t>
  </si>
  <si>
    <t>Tisztítószer beszerzés</t>
  </si>
  <si>
    <t>Hivatali szállítás (taxi)</t>
  </si>
  <si>
    <t>Hivatali szállítás, rakodás</t>
  </si>
  <si>
    <t>Nyomtatvány beszerzés</t>
  </si>
  <si>
    <t>Kémény-felújítási munkák</t>
  </si>
  <si>
    <t>Könyvvizsgálati díj</t>
  </si>
  <si>
    <t>Új Út Szociális Egyesület</t>
  </si>
  <si>
    <t>Őrzési feladatok</t>
  </si>
  <si>
    <t>Ferencvárosi Helytört. Egyesület</t>
  </si>
  <si>
    <t>Concerto Akadémia Nonprofit Kft</t>
  </si>
  <si>
    <t>MÁV Szimfónikus Zen.Alap.</t>
  </si>
  <si>
    <t>Erdődy Kamarazen.Alap.</t>
  </si>
  <si>
    <t>Turay Ida Közhasz. Nonp.Kft.</t>
  </si>
  <si>
    <t>Ferencv.Úrhölgyek Polg.Egy.</t>
  </si>
  <si>
    <t>Moravcsik Alapítvány</t>
  </si>
  <si>
    <t>Lőrinczi Gondozóház</t>
  </si>
  <si>
    <t>FEV IX. Zrt Megbízási szerz.</t>
  </si>
  <si>
    <t>FEV IX. Zrt. Köszolg.sz. (Parkolás)</t>
  </si>
  <si>
    <t>FEV IX. Zrt. Köszolg.sz. (Bérleményüz.)</t>
  </si>
  <si>
    <t>FESZOFE Kft. Köszolgáltatási sz.</t>
  </si>
  <si>
    <t>Semmelweis Egyetem bérl.díj Közter-f.</t>
  </si>
  <si>
    <t>Fővárosi Csat. Művek (Markusovszky)</t>
  </si>
  <si>
    <t xml:space="preserve">Ferencvárosi Újság előállítása </t>
  </si>
  <si>
    <t>Házi segítség nyújtás</t>
  </si>
  <si>
    <t>Vodafone Flotta Közterület-felügyelet</t>
  </si>
  <si>
    <t>Takarítás Közterület-felügyelet</t>
  </si>
  <si>
    <t>FIÜK étkezés biztosítása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</si>
  <si>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</si>
  <si>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</si>
  <si>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</si>
  <si>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</si>
  <si>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Munkaadókat terhelő járulékok és szocho.</t>
  </si>
  <si>
    <t>Beruházási kiadások</t>
  </si>
  <si>
    <t>Felújítási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</si>
  <si>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</si>
  <si>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</si>
  <si>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</si>
  <si>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</si>
  <si>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</si>
  <si>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</si>
  <si>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</si>
  <si>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</si>
  <si>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</si>
  <si>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</si>
  <si>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</si>
  <si>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</si>
  <si>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</si>
  <si>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</si>
  <si>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</si>
  <si>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</si>
  <si>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</si>
  <si>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</si>
  <si>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</si>
  <si>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</si>
  <si>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</si>
  <si>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</si>
  <si>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</si>
  <si>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</si>
  <si>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</si>
  <si>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 xml:space="preserve">Szervezési és informatikai Iroda </t>
  </si>
  <si>
    <t>11.</t>
  </si>
  <si>
    <t>Üzemeltetési Iroda</t>
  </si>
  <si>
    <t>12.</t>
  </si>
  <si>
    <t>Vagyonkezelési Iroda</t>
  </si>
  <si>
    <t>13.</t>
  </si>
  <si>
    <t>Városüzemeltetési és Felújítási Iroda</t>
  </si>
  <si>
    <t>14.</t>
  </si>
  <si>
    <t>Közterületfelügyelet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</si>
  <si>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</si>
  <si>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</si>
  <si>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</si>
  <si>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</si>
  <si>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</si>
  <si>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</si>
  <si>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</si>
  <si>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</si>
  <si>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</si>
  <si>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</si>
  <si>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</si>
  <si>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</si>
  <si>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</si>
  <si>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</si>
  <si>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</si>
  <si>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</si>
  <si>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</si>
  <si>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</si>
  <si>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</si>
  <si>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</si>
  <si>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</si>
  <si>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</si>
  <si>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</si>
  <si>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</si>
  <si>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27.</t>
  </si>
  <si>
    <t>Pinceszínház</t>
  </si>
  <si>
    <t>Összesen nevelési, szoc., kult, intézmények</t>
  </si>
  <si>
    <t>Mindösszesen: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</si>
  <si>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</si>
  <si>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</si>
  <si>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</si>
  <si>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</si>
  <si>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</si>
  <si>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</si>
  <si>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</si>
  <si>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</si>
  <si>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</si>
  <si>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</si>
  <si>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</si>
  <si>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</si>
  <si>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</si>
  <si>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</si>
  <si>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</si>
  <si>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</si>
  <si>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</si>
  <si>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</si>
  <si>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23. § (5) bekezdés alapján)</t>
  </si>
  <si>
    <t>Költségvetési bevételi előirányzat</t>
  </si>
  <si>
    <t>Önkormányzatok működési támogatása, elvonások és befizetések</t>
  </si>
  <si>
    <t>Közhatalmi bevételek</t>
  </si>
  <si>
    <t>Saját bevétel</t>
  </si>
  <si>
    <t>Támogatás Áht-n belülről</t>
  </si>
  <si>
    <t>Átvett pénzeszköz</t>
  </si>
  <si>
    <t>Előző évi mar. igénybev.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</si>
  <si>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</si>
  <si>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</si>
  <si>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</si>
  <si>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</si>
  <si>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</si>
  <si>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</si>
  <si>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kezelése, fejlesztése és üzemeltetése</t>
  </si>
  <si>
    <t xml:space="preserve">          3061 Köztutak üzemeltetése</t>
  </si>
  <si>
    <t xml:space="preserve">             3071 Köztisztasági feladatok</t>
  </si>
  <si>
    <t xml:space="preserve">             3112 Játszóterek karbantartása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</si>
  <si>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</si>
  <si>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</si>
  <si>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</t>
  </si>
  <si>
    <t xml:space="preserve">             4013 József Attila lakótelepen "Nagyjátszótér" felújítása</t>
  </si>
  <si>
    <t xml:space="preserve">             5012 Utcanév és tájékozatató táblák</t>
  </si>
  <si>
    <t xml:space="preserve">             5030 Közvilágítás fejlesztése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</si>
  <si>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</si>
  <si>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</si>
  <si>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</si>
  <si>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feladatok (FEV IX. Zrt. Parkolási feladatokkal együttt)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</si>
  <si>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</si>
  <si>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</si>
  <si>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</si>
  <si>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</si>
  <si>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önkormányzati kiadások (FEV IX. Zrt.)</t>
  </si>
  <si>
    <t xml:space="preserve">             4114 Tűzoltó u. 33/A felújítás</t>
  </si>
  <si>
    <t xml:space="preserve">             4115 Tűzoltó u. 33/B felújítás</t>
  </si>
  <si>
    <t xml:space="preserve">             4121 Felújításokkal kapcsolatos tervezések</t>
  </si>
  <si>
    <t xml:space="preserve">             4136 Polgármesteri Hivatal épületeinek felújítása</t>
  </si>
  <si>
    <t xml:space="preserve">             4141 KÉSZ-ek tervezése</t>
  </si>
  <si>
    <t xml:space="preserve">             5021 Lakás és helyiségek, ingatlan vásárlás</t>
  </si>
  <si>
    <t xml:space="preserve">            5039 MÁV lakótelep víz közmű hálózat kiépítése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</si>
  <si>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</si>
  <si>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</si>
  <si>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</si>
  <si>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</si>
  <si>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</si>
  <si>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</si>
  <si>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3302 FESZ KN Kft.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</si>
  <si>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</si>
  <si>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</si>
  <si>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</si>
  <si>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</si>
  <si>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</si>
  <si>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</si>
  <si>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</si>
  <si>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</si>
  <si>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</si>
  <si>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</si>
  <si>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</si>
  <si>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</si>
  <si>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3319 Rendkívüli gyermekvédelmi támogatás</t>
  </si>
  <si>
    <t xml:space="preserve">      3320 Gyermekétkeztetés támogatás</t>
  </si>
  <si>
    <t xml:space="preserve">      3323 Születési és életkezdési támogatás</t>
  </si>
  <si>
    <t xml:space="preserve">      3340 Jelzőrendszeres házi segítségnyújtás</t>
  </si>
  <si>
    <t xml:space="preserve">      3341 VIII. kerület Józsefváros Önkormányzata ellátási szerződés</t>
  </si>
  <si>
    <t xml:space="preserve">      3342 Küldetés Egyesület ellátási szerződés</t>
  </si>
  <si>
    <t xml:space="preserve">      3345 Támogató Szolgálat (Motivácó Alapítvány)</t>
  </si>
  <si>
    <t xml:space="preserve">      3346 Férőhely fenntartási díj Magyar Vöröskereszt</t>
  </si>
  <si>
    <t xml:space="preserve">      3347 Fogyatékos személyek nappali ellátása Gond-viselés Kht.</t>
  </si>
  <si>
    <t xml:space="preserve">      3349 Pszichiátriai betegek nappali ellátása Moravcsik Alapítvány</t>
  </si>
  <si>
    <t>Hajléktalanná vált személyek ell.és rehab., vmint megakadályozása</t>
  </si>
  <si>
    <t xml:space="preserve">      3343 Hajléktalanok nappali melegedője   (Új Út Szociális Egyesület)</t>
  </si>
  <si>
    <t xml:space="preserve">      3344 Utcai szociális munka (Menhely Alapítvány)</t>
  </si>
  <si>
    <t>Helyi közművelődési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</si>
  <si>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</si>
  <si>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</si>
  <si>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3431 Concerto Akadémia Nonprofit Kft.</t>
  </si>
  <si>
    <t xml:space="preserve">      3432 MÁV Szimfónikus Zenekari Alapítvány</t>
  </si>
  <si>
    <t xml:space="preserve">      3433 Erdődy Kamarazenekar Alapítvány</t>
  </si>
  <si>
    <t xml:space="preserve">      3434 Turay Ida Színház Közhasznú Non-profit Kft.</t>
  </si>
  <si>
    <t xml:space="preserve">      3435 Ferencvárosi Úrhölgyek Polgári Egyesülete</t>
  </si>
  <si>
    <t xml:space="preserve">      3931 Bursa Hungarica</t>
  </si>
  <si>
    <t xml:space="preserve">     3961 Zeneművészeti szervezetek támogatása</t>
  </si>
  <si>
    <t>Saját tulajdonú lakás és helyiség gazdálkodás</t>
  </si>
  <si>
    <t xml:space="preserve">      3111 Lakáslemondás térítés, lakásbiztosítés visszafizetése</t>
  </si>
  <si>
    <t xml:space="preserve">      3114 Ingatlanokkal kapcsolatos egyéb feladatok</t>
  </si>
  <si>
    <t xml:space="preserve">      3115 Lakás és helyiség karbantartás, berendezési tárgyak cseréje</t>
  </si>
  <si>
    <t xml:space="preserve">      3121 KF - rehabilitáció járulékos költségek</t>
  </si>
  <si>
    <t xml:space="preserve">      3122 Kényszer kiköltöztetés</t>
  </si>
  <si>
    <t xml:space="preserve">      3123 Bérlakás és egyéb ingatlan elidegenítés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</si>
  <si>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</si>
  <si>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</si>
  <si>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</si>
  <si>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</si>
  <si>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</si>
  <si>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intézmények, óvodák felújítása</t>
  </si>
  <si>
    <t xml:space="preserve">      4310 Orvosi rendelők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</si>
  <si>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</si>
  <si>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</si>
  <si>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</si>
  <si>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</si>
  <si>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</si>
  <si>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Kulturális, Egyházi és Nemzetiségi feladatok</t>
  </si>
  <si>
    <t xml:space="preserve">      3145 Ifjusági koncepció végrehajtásával összefüggő feladatok</t>
  </si>
  <si>
    <t xml:space="preserve">      3357 Ifjusági és drogprevenciós feladatok</t>
  </si>
  <si>
    <t xml:space="preserve">      3412 Sport és szabadidős feladatok</t>
  </si>
  <si>
    <t xml:space="preserve">      3413 Diáksport</t>
  </si>
  <si>
    <t xml:space="preserve">      3414 Óvodai sport tevékenység támogatása</t>
  </si>
  <si>
    <t xml:space="preserve">      3415 Pályázat kiemelt sport rendezvények megrendezésére</t>
  </si>
  <si>
    <t>Közreműködés a helyi közbiztonság biztosításában</t>
  </si>
  <si>
    <t xml:space="preserve">      3204 Térfigyelő rendszer karbantartásának, üzemeltetésének költsége</t>
  </si>
  <si>
    <t xml:space="preserve">      3210  Bűnmegelőzés</t>
  </si>
  <si>
    <t xml:space="preserve">      3452 Katasztrófa védelemhez kapcs. "M" készletek</t>
  </si>
  <si>
    <t>Nemzetiségi ügyek</t>
  </si>
  <si>
    <t xml:space="preserve">     3202 Roma koncepció</t>
  </si>
  <si>
    <t xml:space="preserve">     3362 Esélyegyenlőségi feladatok</t>
  </si>
  <si>
    <t xml:space="preserve">     3451 Nemzetiségi Önkormányzatok működési kiadásai</t>
  </si>
  <si>
    <t>3200 Képviselők és választott tisztségviselők juttatásai</t>
  </si>
  <si>
    <t>3201 Önkormányzati szakmai feladatokkal kapcsolatos kiadások</t>
  </si>
  <si>
    <t>3021-3026 PH  Igazgatási és informatikai működés és fejlesztés kiadásai</t>
  </si>
  <si>
    <t>3208 Ügyvédi díjak</t>
  </si>
  <si>
    <t>3223 Pályázat előkészítés, lebonyolítás</t>
  </si>
  <si>
    <t>3925 FEV IX. Zrt. támogatása</t>
  </si>
  <si>
    <t>1801 Kamat kiadás</t>
  </si>
  <si>
    <t>1803 Szolidaritási hozzájárulási adó</t>
  </si>
  <si>
    <t>1804 Fizetendő Általános forgalmi adó</t>
  </si>
  <si>
    <t>1851 Hitel-, kölcsön törlesztése államháztartáson kívülre</t>
  </si>
  <si>
    <t>1790 Felhalm. célú visszatér. tám., kölcsön törl. államháztartáson belülre</t>
  </si>
  <si>
    <t>2795 Ferencvárosi Intézmény Üzemeltetési Központ</t>
  </si>
  <si>
    <t>2850 Ferencvárosi Egyesített Bölcsöde</t>
  </si>
  <si>
    <t>2875 FESZGYI</t>
  </si>
  <si>
    <t>2985 Ferencvárosi Művelődési Központ</t>
  </si>
  <si>
    <t xml:space="preserve"> 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</si>
  <si>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</si>
  <si>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</si>
  <si>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</si>
  <si>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</si>
  <si>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marad. Igénybev.</t>
  </si>
  <si>
    <t>Felhalmozási bevételek</t>
  </si>
  <si>
    <t>Kölcsön visszatérülés/Működ.finansz.bev</t>
  </si>
  <si>
    <t xml:space="preserve">Működési célú </t>
  </si>
  <si>
    <t>Felhalmozási célú</t>
  </si>
  <si>
    <t>Működési célú</t>
  </si>
  <si>
    <t>Belföldi értékpapírok vásárlása</t>
  </si>
  <si>
    <t>Jogvita rendezése</t>
  </si>
  <si>
    <t>Polgármesteri tisztséggel összefüggő egyéb feladatok</t>
  </si>
  <si>
    <t>Közfoglalkoztatottak pályázat támogatásának önrésze, kapcsolódó egyéb kiadások támogatása</t>
  </si>
  <si>
    <t>HPV védőoltás</t>
  </si>
  <si>
    <t>FESZOFE kiemelkedően közhasznú Non-Profit Kft működési támogatása</t>
  </si>
  <si>
    <t>Horváth Nemzetiségi Önkormányzat</t>
  </si>
  <si>
    <t>KEHOP-5.2.9 "Önkorm. Ép. Energ. Fejl. Ferencvárosban"</t>
  </si>
  <si>
    <t>Közművelődés érdekeltségnövelő pály.FMK eszközbeszerz.</t>
  </si>
  <si>
    <t>Intézményvezetők jutalma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</si>
  <si>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</si>
  <si>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</si>
  <si>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</si>
  <si>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</si>
  <si>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</si>
  <si>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</si>
  <si>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</si>
  <si>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</si>
  <si>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</si>
  <si>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</si>
  <si>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</si>
  <si>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</si>
  <si>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</si>
  <si>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</si>
  <si>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</si>
  <si>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</si>
  <si>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</si>
  <si>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</si>
  <si>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</si>
  <si>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</si>
  <si>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</si>
  <si>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</si>
  <si>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</si>
  <si>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</si>
  <si>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</si>
  <si>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</si>
  <si>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</si>
  <si>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</si>
  <si>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</si>
  <si>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</si>
  <si>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</si>
  <si>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</si>
  <si>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Beruházások</t>
  </si>
  <si>
    <t>18. Felújítások</t>
  </si>
  <si>
    <t>20. Egyéb felhalmozási célú kiadások</t>
  </si>
  <si>
    <t>23. Hosszú lejáratú hitel tőke összegének törlesztése, megelőlegezett norm., működ.fin.kiad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</si>
  <si>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</si>
  <si>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</si>
  <si>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</si>
  <si>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</si>
  <si>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2019. év várható terv szám</t>
  </si>
  <si>
    <t>2020. év várható terv szám</t>
  </si>
  <si>
    <t>Helyi adóból és a települési adóból származó bevétel (építményadó, telekadó, idegenforgalmi adó, iparűzési adó)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</si>
  <si>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</si>
  <si>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</si>
  <si>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</si>
  <si>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lakás, törzstőke ért.)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</si>
  <si>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</si>
  <si>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 illetve garancia vállalással kapcsolatos megtérülés</t>
  </si>
  <si>
    <t>Adósságot keletkeztető ügyletből eredő fizetési kötelezettség</t>
  </si>
  <si>
    <t>16. sz. melléklet</t>
  </si>
  <si>
    <t>Kiadások felosztása KOFOG szerint</t>
  </si>
  <si>
    <t>011130</t>
  </si>
  <si>
    <t>Önkormányzatok és önkormányzati hivatalok jogalkotó és általános igazgatási tevékenysége</t>
  </si>
  <si>
    <t>Polgármesteri Hivatal kiadásai</t>
  </si>
  <si>
    <t>Kamatkiadás</t>
  </si>
  <si>
    <t>Fizetendő Általános forgalmi adó</t>
  </si>
  <si>
    <t>013350</t>
  </si>
  <si>
    <t>Az önkormányzati vagyonnal való gazdálkodással kapcsolatos feladatok</t>
  </si>
  <si>
    <t>Felújításokkal kapcsolatos tervezések</t>
  </si>
  <si>
    <t>Lakás és helyiségfelújítás</t>
  </si>
  <si>
    <t>KEHOP-5.2.9. "Önkormányzati épületek Energetikai Fejlesztése Ferencvárosban"</t>
  </si>
  <si>
    <t>Felhalmozási célú visszat. tám., kölcs. törlesztése áh-n belülre</t>
  </si>
  <si>
    <t>016080</t>
  </si>
  <si>
    <t>Kiemelt állami és önkormányzati rendezvények</t>
  </si>
  <si>
    <t>018020</t>
  </si>
  <si>
    <t>Központi költségvetési befizetések</t>
  </si>
  <si>
    <t>Szolidaritási hozzájárulási adó</t>
  </si>
  <si>
    <t>031030</t>
  </si>
  <si>
    <t>Közetület rendjének fenntartása</t>
  </si>
  <si>
    <t>Közterület-felügyelet kiadásai</t>
  </si>
  <si>
    <t>031060</t>
  </si>
  <si>
    <t>Térfigyelő rendszer karbantartásának, üzemeltetésének költsége</t>
  </si>
  <si>
    <t>032020</t>
  </si>
  <si>
    <t>Tűz és katasztrófavédelmi tevékenység</t>
  </si>
  <si>
    <t>Katasztrófa védelemhez kapcsolódó "M" készlet</t>
  </si>
  <si>
    <t>013360</t>
  </si>
  <si>
    <t>Más szerv részére végzett pénzügyi-gazdálkodási, üzemeltetési, egyéb szolgáltatások</t>
  </si>
  <si>
    <t>Ferencvárosi Intézményüzemeltetési Központ</t>
  </si>
  <si>
    <t>041231</t>
  </si>
  <si>
    <t>Rövid időtartamú közfoglalkoztatás</t>
  </si>
  <si>
    <t>Közfoglalkoztatottak pályázat támogatás önrésze, egyéb kapcs. kiadások</t>
  </si>
  <si>
    <t>041233</t>
  </si>
  <si>
    <t>Hosszabb időtartamú közfoglalkoztatás</t>
  </si>
  <si>
    <t>FESZOFE kiemelkedően közhasznú Non-profit Kft. Működési támogatása</t>
  </si>
  <si>
    <t>045140</t>
  </si>
  <si>
    <t>Városi és elővárosi közúti személyszállítás</t>
  </si>
  <si>
    <t>045170</t>
  </si>
  <si>
    <t>Parkoló, garázsüzemeltetés, fenntartása</t>
  </si>
  <si>
    <t xml:space="preserve">Parkolási feladatok (FEV IX. Zrt. által ellátott feladatokkal együtt) </t>
  </si>
  <si>
    <t>053010</t>
  </si>
  <si>
    <t>Környezetszennyezés csökkentésének igazgatása</t>
  </si>
  <si>
    <t>064010</t>
  </si>
  <si>
    <t>Közvilágítás</t>
  </si>
  <si>
    <t>066010</t>
  </si>
  <si>
    <t>Zöldterület-kezelés</t>
  </si>
  <si>
    <t>FESZOFE Nonprofit Kft.</t>
  </si>
  <si>
    <t>066020</t>
  </si>
  <si>
    <t>Város-, községgazdálkodási egyéb szolgáltatások</t>
  </si>
  <si>
    <t>Társasházak támogatásai</t>
  </si>
  <si>
    <t>József Attila lakótelep "Nagyjátszótér" felújítása</t>
  </si>
  <si>
    <t>Játszóterek javítása</t>
  </si>
  <si>
    <t>MÁV lakótelep víz közmű hálózat kiépítése</t>
  </si>
  <si>
    <t>072210</t>
  </si>
  <si>
    <t>Járóbetegek gyógyító szakellátása</t>
  </si>
  <si>
    <t>IX. kerületi szakrendelő</t>
  </si>
  <si>
    <t>074052</t>
  </si>
  <si>
    <t>Kábítószer megelőzés programjai, tevékenységei</t>
  </si>
  <si>
    <t>Ifjúsági és drogprevenciós feladatok</t>
  </si>
  <si>
    <t>074054</t>
  </si>
  <si>
    <t>Komplex egészségfejlesztő, prevenciós programok</t>
  </si>
  <si>
    <t>FIÜK</t>
  </si>
  <si>
    <t>081041</t>
  </si>
  <si>
    <t>Versenysport- és utánpótlás-nevelési tevékenység és támogatása</t>
  </si>
  <si>
    <t>081043</t>
  </si>
  <si>
    <t>Iskolai, diáksport-tevékenység és támogatása</t>
  </si>
  <si>
    <t>081045</t>
  </si>
  <si>
    <t>Szabadidősport- (rekreációs sport-) tevékenység és támogatása</t>
  </si>
  <si>
    <t>081071</t>
  </si>
  <si>
    <t>Üdülő szálláshely szolgáltatás és étkeztetés</t>
  </si>
  <si>
    <t>082010</t>
  </si>
  <si>
    <t>Kultúra igazgatása</t>
  </si>
  <si>
    <t>MÁV Szimfónikus Zenekari Alapítvány</t>
  </si>
  <si>
    <t>Közművelődés érdekeltségnövelő pály. FMK eszközbeszerzés</t>
  </si>
  <si>
    <t>082020</t>
  </si>
  <si>
    <t>Színházak</t>
  </si>
  <si>
    <t>082030</t>
  </si>
  <si>
    <t>Művészeti tevékenység kivéve színház</t>
  </si>
  <si>
    <t>082061</t>
  </si>
  <si>
    <t>Múzeumi gyűjtemény tevékenység</t>
  </si>
  <si>
    <t>082063</t>
  </si>
  <si>
    <t>Múzeumi kiállítási tevékenység</t>
  </si>
  <si>
    <t>082091</t>
  </si>
  <si>
    <t>Közművelődés - közösségi és társadalmi részvétel fejlesztése</t>
  </si>
  <si>
    <t>083030</t>
  </si>
  <si>
    <t>Egyéb kiadói tevékenyég</t>
  </si>
  <si>
    <t>083050</t>
  </si>
  <si>
    <t>084010</t>
  </si>
  <si>
    <t>084020</t>
  </si>
  <si>
    <t>Nemzetiségi közfeladatok és ellátása és támogatása</t>
  </si>
  <si>
    <t xml:space="preserve">Horvát Nemzetiségi Önkormányzat </t>
  </si>
  <si>
    <t>084031</t>
  </si>
  <si>
    <t>Civil szervezetek működési támogatása</t>
  </si>
  <si>
    <t>084032</t>
  </si>
  <si>
    <t>Kulturális tevékenységek pályázati támogatása</t>
  </si>
  <si>
    <t>084040</t>
  </si>
  <si>
    <t>Egyházak közösségi és hitéleti tevékenységének támogatása</t>
  </si>
  <si>
    <t>Templom felújítás pályázat</t>
  </si>
  <si>
    <t>084070</t>
  </si>
  <si>
    <t>A fiatalok társadalmi integrációját segítő struktúra, szakmai szolgáltatások fejlesztése, működtetése</t>
  </si>
  <si>
    <t>Ifjusági koncepció végrehajtásával összefüggő feladatok</t>
  </si>
  <si>
    <t>086010</t>
  </si>
  <si>
    <t>Határon túli magyarok egyéb támogatása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</si>
  <si>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</si>
  <si>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</si>
  <si>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</si>
  <si>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</si>
  <si>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</si>
  <si>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094250</t>
  </si>
  <si>
    <t>Tankönyv és jegyzettámogatás</t>
  </si>
  <si>
    <t>Tankönyvtámogatás</t>
  </si>
  <si>
    <t>096015</t>
  </si>
  <si>
    <t>098010</t>
  </si>
  <si>
    <t>Oktatás igazgatása</t>
  </si>
  <si>
    <t>101141</t>
  </si>
  <si>
    <t xml:space="preserve">Pszichiátriai betegek nappali ellátása </t>
  </si>
  <si>
    <t>Pszichiátriai betegek nappali ellátása Moravcsik Alapítváy</t>
  </si>
  <si>
    <t>101142</t>
  </si>
  <si>
    <t>Szenvedélybetegek nappali ellátása</t>
  </si>
  <si>
    <t>101221</t>
  </si>
  <si>
    <t>Fogyatékossággal élők nappali ellátása</t>
  </si>
  <si>
    <t>101222</t>
  </si>
  <si>
    <t>Támogató szolgáltatás fogyatékos személyek részére</t>
  </si>
  <si>
    <t>Támogató Szolgálat (Motíváció Alapítvány)</t>
  </si>
  <si>
    <t>102031</t>
  </si>
  <si>
    <t>Idősek nappali ellátása</t>
  </si>
  <si>
    <t>102050</t>
  </si>
  <si>
    <t>Az időskorúak társadalmi integrációját célzó programok</t>
  </si>
  <si>
    <t>104031</t>
  </si>
  <si>
    <t>Gyermekek bölcsődei ellátása</t>
  </si>
  <si>
    <t>Ferencvárosi Egyesített Bölcsőde</t>
  </si>
  <si>
    <t>104035</t>
  </si>
  <si>
    <t>104036</t>
  </si>
  <si>
    <t>104051</t>
  </si>
  <si>
    <t>Gyermekvédelmi pénzbeli és természetbeni ellátások</t>
  </si>
  <si>
    <t>106020</t>
  </si>
  <si>
    <t>Lakásfenntartással, lakhatással összefüggő ellátások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</si>
  <si>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</si>
  <si>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</si>
  <si>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</si>
  <si>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</si>
  <si>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</si>
  <si>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107052</t>
  </si>
  <si>
    <t>Házi segítségnyújtás</t>
  </si>
  <si>
    <t>107053</t>
  </si>
  <si>
    <t>107060</t>
  </si>
  <si>
    <t>Egyéb szociális pénzbeli és természetbeni ellátások, támogatások</t>
  </si>
  <si>
    <t>"Végre van esélye felújítani otthonát"</t>
  </si>
  <si>
    <t>107090</t>
  </si>
  <si>
    <t>900060</t>
  </si>
  <si>
    <t>Forgatási és befektetési célú finanszírozási műveletek</t>
  </si>
  <si>
    <t>Általános tartalék</t>
  </si>
  <si>
    <t>Intézményvezetői jutalom</t>
  </si>
  <si>
    <t>17. sz. melléklet</t>
  </si>
  <si>
    <t>Bevételek felosztása KOFOG szerint</t>
  </si>
  <si>
    <t>Igazgatászolgáltatási díj</t>
  </si>
  <si>
    <t>Szabálysértési bírság</t>
  </si>
  <si>
    <t>Egyéb bírságból származó bevételek</t>
  </si>
  <si>
    <t>Egyéb szolgáltatás</t>
  </si>
  <si>
    <t>Önkormányzat közvetített szolgáltatások ellenértéke</t>
  </si>
  <si>
    <t>Önkormányzat ÁFA</t>
  </si>
  <si>
    <t>Vagyonkezelés és városfejlesztési feladatokkal kapcsolatos ÁFA</t>
  </si>
  <si>
    <t>Parkolási feladatokkal kapcsolatos ÁFa</t>
  </si>
  <si>
    <t>Egyéb működési célú támogatások bevételei</t>
  </si>
  <si>
    <t>Felhalmozási célú visszat. tám., kölcs. visszat. államháztartáson kívülről</t>
  </si>
  <si>
    <t>900020</t>
  </si>
  <si>
    <t>Önkormányzatok funkcióra nem sorolható bevételei államháztartáson kívülről</t>
  </si>
  <si>
    <t>Iparűzési adó</t>
  </si>
  <si>
    <t>Belföldi gépjűrművek adójának helyi önkormányzatot megillető része</t>
  </si>
  <si>
    <t>Idegenforgalmi adó</t>
  </si>
  <si>
    <t>Helyi adó pótlék, bírság</t>
  </si>
  <si>
    <t>Környezetvédelmi bírság</t>
  </si>
  <si>
    <t>Iparűzési adó pótlék, bírság</t>
  </si>
  <si>
    <t>Közterületfoglalási díj</t>
  </si>
  <si>
    <t>Bérleti díjak</t>
  </si>
  <si>
    <t>Lakbérbevételek</t>
  </si>
  <si>
    <t>Helyiség megszerzési díj</t>
  </si>
  <si>
    <t>Vagyonkezeléssel kapcsolatos közvetített szolgáltatások ellenértéke</t>
  </si>
  <si>
    <t>Földterület, telek értékesítése</t>
  </si>
  <si>
    <t>Helyiség értékesítés</t>
  </si>
  <si>
    <t>Önkormányzati lakások értékesítése</t>
  </si>
  <si>
    <t>018010</t>
  </si>
  <si>
    <t>Önkormányzatok elszámolása a központi költségvetéssel</t>
  </si>
  <si>
    <t>018030</t>
  </si>
  <si>
    <t>Támogatási célú finanszírozású műveletek</t>
  </si>
  <si>
    <t>Előző évi költségvetési maradványának igénybevétele</t>
  </si>
  <si>
    <t>Előző évi vállalkozási maradványának igénybevétele</t>
  </si>
  <si>
    <t>Parkolási bírság, pótdíj</t>
  </si>
  <si>
    <t>Közigazgatási bírság</t>
  </si>
  <si>
    <t>Kerékbilincs levétele</t>
  </si>
  <si>
    <t>Parkolási díj, ügyviteli költség</t>
  </si>
  <si>
    <t>Nyomvonal létesítés kártalanítás</t>
  </si>
  <si>
    <t>Parkolással kapcsolatos közvetített szolgáltatások ellenértéke</t>
  </si>
  <si>
    <t>Gyermekétkeztetés köznevelési intézményben</t>
  </si>
  <si>
    <t>2018. évi Polgármesteri Hivatal és Intézményi engedélyezett létszámadatok</t>
  </si>
  <si>
    <t>2018. évi közvetett támogatások</t>
  </si>
  <si>
    <t>Költségvetési szervek 2018. évi költségvetése</t>
  </si>
  <si>
    <t>Az önkormányzat 2018. évi kiadásai</t>
  </si>
  <si>
    <t>Az önkormányzat 2018. évi bevételei</t>
  </si>
  <si>
    <t>A Polgármesteri Hivatal kiadásai 2018.</t>
  </si>
  <si>
    <t>Közterület-felügyelet  2018. év</t>
  </si>
  <si>
    <t xml:space="preserve">Az önkormányzat  költségvetésében szereplő 2018. évi kiadások </t>
  </si>
  <si>
    <t>2018. évi beruházási, fejlesztési kiadások</t>
  </si>
  <si>
    <t>2018. évi felújítások</t>
  </si>
  <si>
    <t xml:space="preserve">Az önkormányzat  költségvetésében szereplő támogatások 2018. évi kiadásai </t>
  </si>
  <si>
    <t>Az önkormányzat költségvetésében szereplő 2018. évi tartalékok</t>
  </si>
  <si>
    <t>Az Európai Unió-s forrásokkal támogatott fejlesztések tervezett 2018. évi adatairól</t>
  </si>
  <si>
    <t>2018. év</t>
  </si>
  <si>
    <t>Gyermekjóléti szolgáltatások, szociális szolgált.ell.</t>
  </si>
  <si>
    <t xml:space="preserve"> 2018. évi előirányzat felhasználási ütemterv</t>
  </si>
  <si>
    <t>Részesedések értékesítése, részesedések megszűnéséhez kapcsolódó bevételek</t>
  </si>
  <si>
    <t>Részesedések értékesítéséhez kapcsolódó realizált nyereség</t>
  </si>
  <si>
    <t>3021 Polgármesteri Hivatal Igazgatási kiadásai 27 fő</t>
  </si>
  <si>
    <t>TV üzemeltetés</t>
  </si>
  <si>
    <t>Televízió-műsor szolgáltatása és támogatása</t>
  </si>
  <si>
    <t>Társadalmi tevékenységekkel, esélyegyenlőséggel, érdekképviselettel,nemzetiségekkel, egyházakkal összefüggő feladatok igazgatása és szabályozása</t>
  </si>
  <si>
    <t>Civil szervezetek programtámogatása</t>
  </si>
  <si>
    <t>Gyermekétkeztetés bölcsődében, fogyatékosok nappali intézményében</t>
  </si>
  <si>
    <t>Mumkahelyi étkeztetés gyermekek napközbeni ellátását biztosító intézményben</t>
  </si>
  <si>
    <t>Romák társadalmi integrációját elősegítő tevékenységek, programok</t>
  </si>
  <si>
    <t>Kerekerdő park - csúszdapark és függő híd megvalósítása</t>
  </si>
  <si>
    <t>Dési Huber u. 2. közterületi parkoló bejárat ésforgalomt.kiépítése</t>
  </si>
  <si>
    <t>181-es busz végállomás áth. Gyáli út vége MÁV területre</t>
  </si>
  <si>
    <t>Közvilágítás kiépítése Aszódi lakótelepen</t>
  </si>
  <si>
    <t>2018. év eredeti költségvetés</t>
  </si>
  <si>
    <t>2021. év várható terv szám</t>
  </si>
  <si>
    <t>Balázs B. u. 13.</t>
  </si>
  <si>
    <t xml:space="preserve">2018. </t>
  </si>
  <si>
    <t>Pogácsa, virág beszerzés</t>
  </si>
  <si>
    <t>KEHOP-5.2.9 "Önkormányzati épületek Energetikai Fejlesztése Ferencvárosban"</t>
  </si>
  <si>
    <t>Városfejlesztési, Városgazdálkodási és Környezetvédelmi Bizottság</t>
  </si>
  <si>
    <t>Óvodák, oktatási, szociális és kulturális intézmények  felújítása</t>
  </si>
  <si>
    <t xml:space="preserve">             4112 Balázs B. u. 13. lakóház felújítás</t>
  </si>
  <si>
    <t xml:space="preserve">      4125 Épületek elektromos felújítása</t>
  </si>
  <si>
    <t xml:space="preserve">Kerekerdő park - csúszdapark és függőhíd megvalósítása </t>
  </si>
  <si>
    <t>Kerekerdő park - csúszdapark és függőhíd megvalósítása</t>
  </si>
  <si>
    <t xml:space="preserve">             5034 Dési Huber u. 2. közterületi parkoló bejárat és forgalomt.kiép.</t>
  </si>
  <si>
    <t xml:space="preserve">             3054 Kerületi növényvédelem</t>
  </si>
  <si>
    <t xml:space="preserve">             4014 Játszóterek, műfüves és sportpályák, fitness eszközök, zöldf.felúj., (Zombori játszótér)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</si>
  <si>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</si>
  <si>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t>fő</t>
  </si>
  <si>
    <t>Testületi munka támogatása</t>
  </si>
  <si>
    <t xml:space="preserve">    Földterület, telek, ingatlan értékesítése</t>
  </si>
  <si>
    <t>FEV IX. Zrt. támogatása parkoló órák vásárlására</t>
  </si>
  <si>
    <t>Épületek elektromos felújítása, tetőfelújítás</t>
  </si>
  <si>
    <t>Drégely utcai rendelő vásárlása</t>
  </si>
  <si>
    <t>Drégely utcai rendelők felújítása</t>
  </si>
  <si>
    <t xml:space="preserve">      4311 Drégely utcai rendelők felújítása</t>
  </si>
  <si>
    <t xml:space="preserve">              3926 FEV IX. Zrt. támogatása parkoló órák vásárlására</t>
  </si>
  <si>
    <t>1843 Államháztartáson belüli megelőlegezések visszafizetése</t>
  </si>
  <si>
    <t>Vállakozás ösztönző program</t>
  </si>
  <si>
    <t xml:space="preserve">      5033 Térfigyelő rendszer fejlesztése</t>
  </si>
  <si>
    <t>FEV IX. Zrt. Parkolási rendszer működtetéséhez szüks.techn.eszközök</t>
  </si>
  <si>
    <t>Budapest Art Center Nonprofit Kft. - Színházművészeti szerv.támogatása</t>
  </si>
  <si>
    <t xml:space="preserve">      3963 Budapest Art Center Nonprofit Kft. - Színházművészeti szerv.támogatása</t>
  </si>
  <si>
    <t>Működési és felhalmozási költségvetési kiadások mindösszesen</t>
  </si>
  <si>
    <t>2018. évi előirányzat 6/2018.</t>
  </si>
  <si>
    <t>2018. évi előirányzat  6/2018.</t>
  </si>
  <si>
    <t xml:space="preserve">2018. évi előirányzat 6/2018. </t>
  </si>
  <si>
    <t>Óvodák, oktatási, szociális és kulturális intézmények  összesen</t>
  </si>
  <si>
    <t>Jogvita rendezés</t>
  </si>
  <si>
    <t>József Attila lakótelepen járdák felújítása</t>
  </si>
  <si>
    <t>Közterület-felügyelet épületeinek felújítása</t>
  </si>
  <si>
    <t>ASP bevezetése</t>
  </si>
  <si>
    <t>Reklámhordozók bontása</t>
  </si>
  <si>
    <t>Nagyjátszótéren játszóvár csere</t>
  </si>
  <si>
    <t>FESZGYI személygépkocsi beszerzés</t>
  </si>
  <si>
    <t xml:space="preserve">             3075 Reklámhordozók bontása</t>
  </si>
  <si>
    <t>3125 Jogvita rendezése</t>
  </si>
  <si>
    <t xml:space="preserve">             4018 József Attila lakótelepen járdák felújítása</t>
  </si>
  <si>
    <t xml:space="preserve">             4124 Haller terv</t>
  </si>
  <si>
    <t xml:space="preserve">             4137 Közterület-felügyelet épületeinek felújítása</t>
  </si>
  <si>
    <t xml:space="preserve">      4321 FESZGYI felújítása</t>
  </si>
  <si>
    <t xml:space="preserve">             5031 Nagyjátszótéren játszóvár csere</t>
  </si>
  <si>
    <t>1806 Elvonások és befizetések</t>
  </si>
  <si>
    <t>Haller terv</t>
  </si>
  <si>
    <t>FESZGYI gépkocsi vásárlás</t>
  </si>
  <si>
    <t>Elvonások és befizetések</t>
  </si>
  <si>
    <t>Haller terv - dologi kiadás</t>
  </si>
  <si>
    <t>A 4.sz. melléklet 4112, 4114, 4115, sz. költségvetési sorok (lakóházfelújítások)  a táblázatban nettó értékkel szerepelnek.</t>
  </si>
  <si>
    <t>Nagyjátszótéren játszóvár beszerzés</t>
  </si>
  <si>
    <t>Az 5023 sorból 186.670 eFt, az 5024 sorból 570.000 eFt a táblázatban nettó értékkel szerepelnek</t>
  </si>
  <si>
    <t>Fejlesztések, beruházások, felújítások</t>
  </si>
  <si>
    <t xml:space="preserve">    Fejlesztések, beruházások, felújítások</t>
  </si>
  <si>
    <t>Ferencvárosi Újság terjesztése</t>
  </si>
  <si>
    <t xml:space="preserve">    ASP bevezetés támogatás KÖFOP-VEKOP</t>
  </si>
  <si>
    <t>Minta kereszteződés József Attila lakótelepen</t>
  </si>
  <si>
    <t xml:space="preserve">Játszóterek, műfüves és sportpályák, fitness eszközök, zöldf. felúj., </t>
  </si>
  <si>
    <t>Utak felújítása</t>
  </si>
  <si>
    <t xml:space="preserve">  Munkaadókat terhelő járulékok</t>
  </si>
  <si>
    <t>Minta kereszteződés József Attila lakótelep</t>
  </si>
  <si>
    <t xml:space="preserve">             4019 Utak felújítása</t>
  </si>
  <si>
    <t>Engedélyezett létszám összesen 2018. szeptember 1-től</t>
  </si>
  <si>
    <t>Haller park felújítás</t>
  </si>
  <si>
    <t xml:space="preserve">             4012 Haller park</t>
  </si>
  <si>
    <t>Haller park felújítása</t>
  </si>
  <si>
    <t>Napvitorlák beszerzése</t>
  </si>
  <si>
    <t>Markusovszky parkba kültéri fitnesz eszközök beszerzése</t>
  </si>
  <si>
    <t xml:space="preserve">             5047 Napvitorlák beszerzése</t>
  </si>
  <si>
    <t xml:space="preserve">            5048 Markusovszky parkba kültéri fitnesz eszközök beszerzése</t>
  </si>
  <si>
    <t>Parkok őrzése</t>
  </si>
  <si>
    <t>Tej, kifli, túró rudi beszerzése</t>
  </si>
  <si>
    <t>Közalk.,közsz.,eü-i,közokt. jogi szakértő</t>
  </si>
  <si>
    <t>Közösségi terek kialakítása, eszközök beszerzése</t>
  </si>
  <si>
    <t xml:space="preserve">            5049 Közösségi terek kialakítása, eszközök beszerzése</t>
  </si>
  <si>
    <t>Sportparkok fenntartása, karbant.</t>
  </si>
  <si>
    <t xml:space="preserve">   ebből: Általános tartalék</t>
  </si>
  <si>
    <t xml:space="preserve">             Intézményvezetői jutalom céltartalék</t>
  </si>
  <si>
    <t xml:space="preserve">             Fejlesztések, beruházások, felújítások céltartalék</t>
  </si>
  <si>
    <t>Ferencvárosi Kosárlabda Egyesület</t>
  </si>
  <si>
    <t>Ferencvárosi Szabadidős SE</t>
  </si>
  <si>
    <t>FTC kajak-kenu Utánpótlás Közh. Kft.</t>
  </si>
  <si>
    <t>FTC Icehokey Utánpótlás Kft.</t>
  </si>
  <si>
    <t>FTC Női Torna Kft.</t>
  </si>
  <si>
    <t>Roma Kulturális és Sport IX. KHE.</t>
  </si>
  <si>
    <t>2018. évi előirányzat 12/2018.</t>
  </si>
  <si>
    <t>2018. évi előirányzat  12/2018.</t>
  </si>
  <si>
    <t>2018. évi előirányzat   12/2018.</t>
  </si>
  <si>
    <t xml:space="preserve">2018. évi előirányzat 12/2018. </t>
  </si>
  <si>
    <t>2018. évi előirányzat .../2018.</t>
  </si>
  <si>
    <t>2018. évi előirányzat ../2018.</t>
  </si>
  <si>
    <t>Index        5./4.</t>
  </si>
  <si>
    <t>Index       5./4.</t>
  </si>
  <si>
    <t>2018. évi előirányzat  .../2018.</t>
  </si>
  <si>
    <t>Index    5./4.</t>
  </si>
  <si>
    <t>2018. évi előirányzat   ../2018.</t>
  </si>
  <si>
    <t>Index            5./4.</t>
  </si>
  <si>
    <t xml:space="preserve">2018. évi előirányzat .../2018. </t>
  </si>
  <si>
    <t>Index     5./4.</t>
  </si>
  <si>
    <t>Index   5./4.</t>
  </si>
  <si>
    <t>2018. évi előirányzat  ../2018.</t>
  </si>
  <si>
    <t>Engedélye-zett létszám összesen 2018. év          .../2018.</t>
  </si>
  <si>
    <t>2018. évi előirányzat       .../2018.</t>
  </si>
  <si>
    <t>1802 Fővárosi IPA visszafizetése</t>
  </si>
  <si>
    <t>Fővárosi IPA visszafizetése</t>
  </si>
  <si>
    <t xml:space="preserve">Egyéb felhalmozási célú támog.bevételei ÁH-n belülről </t>
  </si>
  <si>
    <t>FIÜK szállítás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</si>
</sst>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el CE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1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519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2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2" xfId="63" applyNumberFormat="1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2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3" fontId="2" fillId="0" borderId="21" xfId="63" applyNumberFormat="1" applyFont="1" applyBorder="1" applyAlignment="1">
      <alignment/>
      <protection/>
    </xf>
    <xf numFmtId="0" fontId="2" fillId="0" borderId="21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1" fillId="0" borderId="15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0" fontId="3" fillId="0" borderId="15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5" xfId="63" applyNumberFormat="1" applyFont="1" applyBorder="1" applyAlignment="1">
      <alignment/>
      <protection/>
    </xf>
    <xf numFmtId="3" fontId="1" fillId="0" borderId="21" xfId="63" applyNumberFormat="1" applyFont="1" applyBorder="1" applyAlignment="1">
      <alignment/>
      <protection/>
    </xf>
    <xf numFmtId="3" fontId="3" fillId="0" borderId="10" xfId="63" applyNumberFormat="1" applyFont="1" applyBorder="1" applyAlignment="1">
      <alignment horizontal="right"/>
      <protection/>
    </xf>
    <xf numFmtId="0" fontId="3" fillId="0" borderId="0" xfId="63" applyFont="1" applyAlignment="1">
      <alignment/>
      <protection/>
    </xf>
    <xf numFmtId="3" fontId="3" fillId="0" borderId="12" xfId="63" applyNumberFormat="1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0" fontId="1" fillId="0" borderId="10" xfId="63" applyFont="1" applyBorder="1" applyAlignment="1">
      <alignment/>
      <protection/>
    </xf>
    <xf numFmtId="0" fontId="35" fillId="0" borderId="0" xfId="62" applyFont="1">
      <alignment/>
      <protection/>
    </xf>
    <xf numFmtId="0" fontId="8" fillId="0" borderId="0" xfId="62" applyFont="1">
      <alignment/>
      <protection/>
    </xf>
    <xf numFmtId="0" fontId="37" fillId="0" borderId="16" xfId="62" applyFont="1" applyBorder="1">
      <alignment/>
      <protection/>
    </xf>
    <xf numFmtId="0" fontId="37" fillId="0" borderId="22" xfId="62" applyFont="1" applyBorder="1">
      <alignment/>
      <protection/>
    </xf>
    <xf numFmtId="0" fontId="37" fillId="0" borderId="23" xfId="62" applyFont="1" applyBorder="1">
      <alignment/>
      <protection/>
    </xf>
    <xf numFmtId="0" fontId="37" fillId="0" borderId="20" xfId="62" applyFont="1" applyBorder="1">
      <alignment/>
      <protection/>
    </xf>
    <xf numFmtId="0" fontId="37" fillId="0" borderId="24" xfId="62" applyFont="1" applyBorder="1">
      <alignment/>
      <protection/>
    </xf>
    <xf numFmtId="0" fontId="36" fillId="0" borderId="23" xfId="62" applyFont="1" applyBorder="1">
      <alignment/>
      <protection/>
    </xf>
    <xf numFmtId="3" fontId="37" fillId="0" borderId="12" xfId="62" applyNumberFormat="1" applyFont="1" applyBorder="1">
      <alignment/>
      <protection/>
    </xf>
    <xf numFmtId="3" fontId="36" fillId="0" borderId="25" xfId="62" applyNumberFormat="1" applyFont="1" applyBorder="1">
      <alignment/>
      <protection/>
    </xf>
    <xf numFmtId="3" fontId="37" fillId="0" borderId="24" xfId="62" applyNumberFormat="1" applyFont="1" applyBorder="1">
      <alignment/>
      <protection/>
    </xf>
    <xf numFmtId="3" fontId="3" fillId="0" borderId="2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62" applyFont="1" applyBorder="1">
      <alignment/>
      <protection/>
    </xf>
    <xf numFmtId="3" fontId="37" fillId="0" borderId="11" xfId="62" applyNumberFormat="1" applyFont="1" applyBorder="1">
      <alignment/>
      <protection/>
    </xf>
    <xf numFmtId="0" fontId="3" fillId="0" borderId="10" xfId="63" applyFont="1" applyBorder="1" applyAlignment="1">
      <alignment/>
      <protection/>
    </xf>
    <xf numFmtId="0" fontId="36" fillId="0" borderId="27" xfId="62" applyFont="1" applyBorder="1">
      <alignment/>
      <protection/>
    </xf>
    <xf numFmtId="3" fontId="36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34" fillId="0" borderId="25" xfId="62" applyFont="1" applyBorder="1" applyAlignment="1">
      <alignment vertical="center"/>
      <protection/>
    </xf>
    <xf numFmtId="3" fontId="34" fillId="0" borderId="25" xfId="62" applyNumberFormat="1" applyFont="1" applyBorder="1" applyAlignment="1">
      <alignment vertical="center"/>
      <protection/>
    </xf>
    <xf numFmtId="0" fontId="34" fillId="0" borderId="22" xfId="62" applyFont="1" applyBorder="1" applyAlignment="1">
      <alignment vertical="center"/>
      <protection/>
    </xf>
    <xf numFmtId="3" fontId="34" fillId="0" borderId="28" xfId="62" applyNumberFormat="1" applyFont="1" applyBorder="1" applyAlignment="1">
      <alignment vertical="center"/>
      <protection/>
    </xf>
    <xf numFmtId="0" fontId="34" fillId="0" borderId="29" xfId="62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11" fillId="0" borderId="14" xfId="63" applyFont="1" applyBorder="1" applyAlignment="1">
      <alignment vertical="center"/>
      <protection/>
    </xf>
    <xf numFmtId="0" fontId="11" fillId="0" borderId="15" xfId="63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3" xfId="63" applyNumberFormat="1" applyFont="1" applyBorder="1" applyAlignment="1">
      <alignment/>
      <protection/>
    </xf>
    <xf numFmtId="0" fontId="0" fillId="0" borderId="12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0" fontId="1" fillId="0" borderId="21" xfId="63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19" xfId="6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33" fillId="0" borderId="28" xfId="62" applyFont="1" applyBorder="1" applyAlignment="1">
      <alignment vertical="center"/>
      <protection/>
    </xf>
    <xf numFmtId="0" fontId="8" fillId="0" borderId="12" xfId="63" applyFont="1" applyBorder="1" applyAlignment="1">
      <alignment/>
      <protection/>
    </xf>
    <xf numFmtId="0" fontId="37" fillId="0" borderId="11" xfId="63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3" applyFont="1" applyBorder="1" applyAlignment="1">
      <alignment/>
      <protection/>
    </xf>
    <xf numFmtId="3" fontId="36" fillId="0" borderId="27" xfId="62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3" applyFont="1" applyBorder="1" applyAlignment="1">
      <alignment/>
      <protection/>
    </xf>
    <xf numFmtId="3" fontId="37" fillId="0" borderId="20" xfId="62" applyNumberFormat="1" applyFont="1" applyBorder="1">
      <alignment/>
      <protection/>
    </xf>
    <xf numFmtId="0" fontId="1" fillId="0" borderId="32" xfId="0" applyFont="1" applyFill="1" applyBorder="1" applyAlignment="1">
      <alignment horizontal="left" vertical="top"/>
    </xf>
    <xf numFmtId="0" fontId="11" fillId="0" borderId="10" xfId="63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3" applyNumberFormat="1" applyFont="1" applyBorder="1" applyAlignment="1">
      <alignment/>
      <protection/>
    </xf>
    <xf numFmtId="3" fontId="36" fillId="0" borderId="28" xfId="62" applyNumberFormat="1" applyFont="1" applyBorder="1">
      <alignment/>
      <protection/>
    </xf>
    <xf numFmtId="0" fontId="11" fillId="0" borderId="11" xfId="63" applyFont="1" applyBorder="1" applyAlignment="1">
      <alignment/>
      <protection/>
    </xf>
    <xf numFmtId="0" fontId="2" fillId="0" borderId="23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3" fillId="0" borderId="26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3" fontId="11" fillId="0" borderId="10" xfId="67" applyNumberFormat="1" applyFont="1" applyFill="1" applyBorder="1" applyAlignment="1">
      <alignment horizontal="center"/>
      <protection/>
    </xf>
    <xf numFmtId="3" fontId="11" fillId="0" borderId="10" xfId="67" applyNumberFormat="1" applyFont="1" applyFill="1" applyBorder="1" applyAlignment="1" applyProtection="1">
      <alignment horizontal="center"/>
      <protection locked="0"/>
    </xf>
    <xf numFmtId="3" fontId="11" fillId="0" borderId="31" xfId="67" applyNumberFormat="1" applyFont="1" applyFill="1" applyBorder="1" applyAlignment="1" applyProtection="1">
      <alignment horizontal="center"/>
      <protection locked="0"/>
    </xf>
    <xf numFmtId="3" fontId="14" fillId="0" borderId="10" xfId="67" applyNumberFormat="1" applyFont="1" applyFill="1" applyBorder="1" applyAlignment="1" applyProtection="1">
      <alignment horizontal="center"/>
      <protection locked="0"/>
    </xf>
    <xf numFmtId="0" fontId="11" fillId="0" borderId="31" xfId="67" applyFont="1" applyFill="1" applyBorder="1" applyProtection="1">
      <alignment/>
      <protection locked="0"/>
    </xf>
    <xf numFmtId="3" fontId="3" fillId="0" borderId="27" xfId="63" applyNumberFormat="1" applyFont="1" applyBorder="1" applyAlignment="1">
      <alignment/>
      <protection/>
    </xf>
    <xf numFmtId="0" fontId="11" fillId="0" borderId="14" xfId="63" applyFont="1" applyBorder="1" applyAlignment="1">
      <alignment/>
      <protection/>
    </xf>
    <xf numFmtId="0" fontId="9" fillId="0" borderId="12" xfId="63" applyFont="1" applyBorder="1" applyAlignment="1">
      <alignment/>
      <protection/>
    </xf>
    <xf numFmtId="0" fontId="11" fillId="0" borderId="18" xfId="63" applyFont="1" applyBorder="1" applyAlignment="1">
      <alignment/>
      <protection/>
    </xf>
    <xf numFmtId="0" fontId="45" fillId="0" borderId="15" xfId="63" applyFont="1" applyBorder="1" applyAlignment="1">
      <alignment/>
      <protection/>
    </xf>
    <xf numFmtId="0" fontId="45" fillId="0" borderId="10" xfId="63" applyFont="1" applyBorder="1" applyAlignment="1">
      <alignment/>
      <protection/>
    </xf>
    <xf numFmtId="0" fontId="45" fillId="0" borderId="15" xfId="63" applyFont="1" applyBorder="1" applyAlignment="1">
      <alignment vertical="center"/>
      <protection/>
    </xf>
    <xf numFmtId="0" fontId="45" fillId="0" borderId="15" xfId="63" applyFont="1" applyBorder="1" applyAlignment="1">
      <alignment vertical="center"/>
      <protection/>
    </xf>
    <xf numFmtId="0" fontId="3" fillId="0" borderId="13" xfId="63" applyFont="1" applyBorder="1" applyAlignment="1">
      <alignment/>
      <protection/>
    </xf>
    <xf numFmtId="0" fontId="11" fillId="0" borderId="12" xfId="63" applyFont="1" applyBorder="1" applyAlignment="1">
      <alignment vertical="center"/>
      <protection/>
    </xf>
    <xf numFmtId="0" fontId="11" fillId="0" borderId="12" xfId="63" applyFont="1" applyBorder="1" applyAlignment="1">
      <alignment/>
      <protection/>
    </xf>
    <xf numFmtId="0" fontId="11" fillId="0" borderId="15" xfId="63" applyFont="1" applyBorder="1" applyAlignment="1">
      <alignment vertical="center"/>
      <protection/>
    </xf>
    <xf numFmtId="0" fontId="45" fillId="0" borderId="18" xfId="63" applyFont="1" applyBorder="1" applyAlignment="1">
      <alignment vertical="center"/>
      <protection/>
    </xf>
    <xf numFmtId="0" fontId="45" fillId="0" borderId="12" xfId="63" applyFont="1" applyBorder="1" applyAlignment="1">
      <alignment vertical="center"/>
      <protection/>
    </xf>
    <xf numFmtId="0" fontId="13" fillId="0" borderId="15" xfId="63" applyFont="1" applyBorder="1" applyAlignment="1">
      <alignment/>
      <protection/>
    </xf>
    <xf numFmtId="0" fontId="3" fillId="0" borderId="25" xfId="63" applyFont="1" applyBorder="1" applyAlignment="1">
      <alignment/>
      <protection/>
    </xf>
    <xf numFmtId="0" fontId="45" fillId="0" borderId="28" xfId="63" applyFont="1" applyBorder="1" applyAlignment="1">
      <alignment/>
      <protection/>
    </xf>
    <xf numFmtId="0" fontId="3" fillId="0" borderId="33" xfId="63" applyFont="1" applyBorder="1" applyAlignment="1">
      <alignment/>
      <protection/>
    </xf>
    <xf numFmtId="0" fontId="45" fillId="0" borderId="28" xfId="63" applyFont="1" applyBorder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37" fillId="0" borderId="12" xfId="63" applyFont="1" applyBorder="1" applyAlignment="1">
      <alignment/>
      <protection/>
    </xf>
    <xf numFmtId="0" fontId="37" fillId="0" borderId="21" xfId="63" applyFont="1" applyBorder="1" applyAlignment="1">
      <alignment/>
      <protection/>
    </xf>
    <xf numFmtId="0" fontId="36" fillId="0" borderId="15" xfId="63" applyFont="1" applyBorder="1" applyAlignment="1">
      <alignment/>
      <protection/>
    </xf>
    <xf numFmtId="0" fontId="33" fillId="0" borderId="15" xfId="63" applyFont="1" applyBorder="1" applyAlignment="1">
      <alignment/>
      <protection/>
    </xf>
    <xf numFmtId="0" fontId="37" fillId="0" borderId="15" xfId="63" applyFont="1" applyBorder="1" applyAlignment="1">
      <alignment/>
      <protection/>
    </xf>
    <xf numFmtId="0" fontId="33" fillId="0" borderId="33" xfId="63" applyFont="1" applyBorder="1" applyAlignment="1">
      <alignment/>
      <protection/>
    </xf>
    <xf numFmtId="0" fontId="42" fillId="0" borderId="28" xfId="63" applyFont="1" applyBorder="1" applyAlignment="1">
      <alignment/>
      <protection/>
    </xf>
    <xf numFmtId="0" fontId="37" fillId="0" borderId="18" xfId="63" applyFont="1" applyBorder="1" applyAlignment="1">
      <alignment/>
      <protection/>
    </xf>
    <xf numFmtId="0" fontId="37" fillId="0" borderId="14" xfId="63" applyFont="1" applyBorder="1" applyAlignment="1">
      <alignment/>
      <protection/>
    </xf>
    <xf numFmtId="3" fontId="37" fillId="0" borderId="21" xfId="62" applyNumberFormat="1" applyFont="1" applyBorder="1">
      <alignment/>
      <protection/>
    </xf>
    <xf numFmtId="3" fontId="36" fillId="0" borderId="15" xfId="62" applyNumberFormat="1" applyFont="1" applyBorder="1">
      <alignment/>
      <protection/>
    </xf>
    <xf numFmtId="3" fontId="37" fillId="0" borderId="15" xfId="62" applyNumberFormat="1" applyFont="1" applyBorder="1">
      <alignment/>
      <protection/>
    </xf>
    <xf numFmtId="0" fontId="37" fillId="0" borderId="27" xfId="62" applyFont="1" applyBorder="1">
      <alignment/>
      <protection/>
    </xf>
    <xf numFmtId="0" fontId="34" fillId="0" borderId="15" xfId="62" applyFont="1" applyBorder="1" applyAlignment="1">
      <alignment vertical="center"/>
      <protection/>
    </xf>
    <xf numFmtId="3" fontId="1" fillId="0" borderId="33" xfId="63" applyNumberFormat="1" applyFont="1" applyBorder="1" applyAlignment="1">
      <alignment/>
      <protection/>
    </xf>
    <xf numFmtId="3" fontId="1" fillId="0" borderId="28" xfId="63" applyNumberFormat="1" applyFont="1" applyBorder="1" applyAlignment="1">
      <alignment/>
      <protection/>
    </xf>
    <xf numFmtId="3" fontId="1" fillId="0" borderId="25" xfId="63" applyNumberFormat="1" applyFont="1" applyBorder="1" applyAlignment="1">
      <alignment/>
      <protection/>
    </xf>
    <xf numFmtId="3" fontId="37" fillId="0" borderId="18" xfId="62" applyNumberFormat="1" applyFont="1" applyBorder="1">
      <alignment/>
      <protection/>
    </xf>
    <xf numFmtId="0" fontId="42" fillId="0" borderId="25" xfId="63" applyFont="1" applyBorder="1" applyAlignment="1">
      <alignment vertical="center"/>
      <protection/>
    </xf>
    <xf numFmtId="3" fontId="36" fillId="0" borderId="33" xfId="62" applyNumberFormat="1" applyFont="1" applyBorder="1">
      <alignment/>
      <protection/>
    </xf>
    <xf numFmtId="3" fontId="36" fillId="0" borderId="20" xfId="62" applyNumberFormat="1" applyFont="1" applyBorder="1">
      <alignment/>
      <protection/>
    </xf>
    <xf numFmtId="0" fontId="33" fillId="0" borderId="34" xfId="63" applyFont="1" applyBorder="1" applyAlignment="1">
      <alignment/>
      <protection/>
    </xf>
    <xf numFmtId="3" fontId="36" fillId="0" borderId="34" xfId="62" applyNumberFormat="1" applyFont="1" applyBorder="1">
      <alignment/>
      <protection/>
    </xf>
    <xf numFmtId="3" fontId="2" fillId="0" borderId="35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37" fillId="0" borderId="36" xfId="62" applyFont="1" applyBorder="1">
      <alignment/>
      <protection/>
    </xf>
    <xf numFmtId="0" fontId="37" fillId="0" borderId="25" xfId="62" applyFont="1" applyBorder="1">
      <alignment/>
      <protection/>
    </xf>
    <xf numFmtId="0" fontId="36" fillId="0" borderId="16" xfId="62" applyFont="1" applyBorder="1">
      <alignment/>
      <protection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37" fillId="0" borderId="34" xfId="63" applyFont="1" applyBorder="1" applyAlignment="1">
      <alignment/>
      <protection/>
    </xf>
    <xf numFmtId="3" fontId="37" fillId="0" borderId="34" xfId="62" applyNumberFormat="1" applyFont="1" applyBorder="1">
      <alignment/>
      <protection/>
    </xf>
    <xf numFmtId="0" fontId="34" fillId="0" borderId="25" xfId="63" applyFont="1" applyBorder="1" applyAlignment="1">
      <alignment vertical="center"/>
      <protection/>
    </xf>
    <xf numFmtId="3" fontId="37" fillId="0" borderId="10" xfId="62" applyNumberFormat="1" applyFont="1" applyBorder="1">
      <alignment/>
      <protection/>
    </xf>
    <xf numFmtId="3" fontId="36" fillId="0" borderId="24" xfId="62" applyNumberFormat="1" applyFont="1" applyBorder="1">
      <alignment/>
      <protection/>
    </xf>
    <xf numFmtId="3" fontId="37" fillId="0" borderId="22" xfId="0" applyNumberFormat="1" applyFont="1" applyBorder="1" applyAlignment="1">
      <alignment/>
    </xf>
    <xf numFmtId="0" fontId="8" fillId="0" borderId="14" xfId="63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9" fillId="0" borderId="10" xfId="63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7" xfId="62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3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19" xfId="67" applyFont="1" applyFill="1" applyBorder="1" applyAlignment="1">
      <alignment horizontal="center"/>
      <protection/>
    </xf>
    <xf numFmtId="0" fontId="2" fillId="0" borderId="19" xfId="67" applyFont="1" applyFill="1" applyBorder="1">
      <alignment/>
      <protection/>
    </xf>
    <xf numFmtId="0" fontId="1" fillId="0" borderId="19" xfId="67" applyFont="1" applyFill="1" applyBorder="1" applyAlignment="1">
      <alignment horizontal="right"/>
      <protection/>
    </xf>
    <xf numFmtId="0" fontId="1" fillId="0" borderId="14" xfId="67" applyFont="1" applyFill="1" applyBorder="1" applyAlignment="1">
      <alignment horizontal="center"/>
      <protection/>
    </xf>
    <xf numFmtId="0" fontId="1" fillId="0" borderId="38" xfId="67" applyFont="1" applyFill="1" applyBorder="1" applyAlignment="1">
      <alignment horizontal="center"/>
      <protection/>
    </xf>
    <xf numFmtId="0" fontId="11" fillId="0" borderId="16" xfId="67" applyFont="1" applyFill="1" applyBorder="1">
      <alignment/>
      <protection/>
    </xf>
    <xf numFmtId="0" fontId="1" fillId="0" borderId="10" xfId="67" applyFont="1" applyFill="1" applyBorder="1" applyAlignment="1">
      <alignment horizontal="center"/>
      <protection/>
    </xf>
    <xf numFmtId="9" fontId="0" fillId="0" borderId="10" xfId="67" applyNumberFormat="1" applyFill="1" applyBorder="1">
      <alignment/>
      <protection/>
    </xf>
    <xf numFmtId="0" fontId="2" fillId="0" borderId="16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0" fontId="1" fillId="0" borderId="15" xfId="67" applyFont="1" applyFill="1" applyBorder="1">
      <alignment/>
      <protection/>
    </xf>
    <xf numFmtId="3" fontId="2" fillId="0" borderId="10" xfId="67" applyNumberFormat="1" applyFont="1" applyFill="1" applyBorder="1" applyAlignment="1">
      <alignment horizontal="center"/>
      <protection/>
    </xf>
    <xf numFmtId="3" fontId="2" fillId="0" borderId="10" xfId="67" applyNumberFormat="1" applyFont="1" applyFill="1" applyBorder="1" applyAlignment="1">
      <alignment horizontal="right"/>
      <protection/>
    </xf>
    <xf numFmtId="9" fontId="2" fillId="0" borderId="10" xfId="67" applyNumberFormat="1" applyFont="1" applyFill="1" applyBorder="1">
      <alignment/>
      <protection/>
    </xf>
    <xf numFmtId="0" fontId="4" fillId="0" borderId="16" xfId="67" applyFont="1" applyFill="1" applyBorder="1">
      <alignment/>
      <protection/>
    </xf>
    <xf numFmtId="3" fontId="4" fillId="0" borderId="10" xfId="67" applyNumberFormat="1" applyFont="1" applyFill="1" applyBorder="1" applyAlignment="1">
      <alignment horizontal="right"/>
      <protection/>
    </xf>
    <xf numFmtId="0" fontId="2" fillId="0" borderId="16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3" fontId="2" fillId="0" borderId="14" xfId="67" applyNumberFormat="1" applyFont="1" applyFill="1" applyBorder="1" applyAlignment="1">
      <alignment horizontal="right"/>
      <protection/>
    </xf>
    <xf numFmtId="0" fontId="1" fillId="0" borderId="15" xfId="67" applyFont="1" applyFill="1" applyBorder="1">
      <alignment/>
      <protection/>
    </xf>
    <xf numFmtId="3" fontId="1" fillId="0" borderId="15" xfId="67" applyNumberFormat="1" applyFont="1" applyFill="1" applyBorder="1" applyAlignment="1">
      <alignment horizontal="right"/>
      <protection/>
    </xf>
    <xf numFmtId="3" fontId="1" fillId="0" borderId="10" xfId="67" applyNumberFormat="1" applyFont="1" applyFill="1" applyBorder="1" applyAlignment="1">
      <alignment horizontal="center"/>
      <protection/>
    </xf>
    <xf numFmtId="0" fontId="3" fillId="0" borderId="38" xfId="67" applyFont="1" applyFill="1" applyBorder="1" applyAlignment="1">
      <alignment vertical="center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1" fillId="0" borderId="39" xfId="67" applyFont="1" applyFill="1" applyBorder="1" applyAlignment="1">
      <alignment vertical="center"/>
      <protection/>
    </xf>
    <xf numFmtId="0" fontId="2" fillId="0" borderId="31" xfId="63" applyFont="1" applyFill="1" applyBorder="1" applyAlignment="1">
      <alignment/>
      <protection/>
    </xf>
    <xf numFmtId="0" fontId="2" fillId="0" borderId="10" xfId="63" applyFont="1" applyFill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3" fillId="0" borderId="38" xfId="58" applyFont="1" applyFill="1" applyBorder="1" applyAlignment="1">
      <alignment vertical="center"/>
      <protection/>
    </xf>
    <xf numFmtId="3" fontId="4" fillId="0" borderId="10" xfId="67" applyNumberFormat="1" applyFont="1" applyFill="1" applyBorder="1" applyAlignment="1">
      <alignment horizontal="center"/>
      <protection/>
    </xf>
    <xf numFmtId="0" fontId="11" fillId="0" borderId="39" xfId="58" applyFont="1" applyFill="1" applyBorder="1">
      <alignment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39" xfId="58" applyFont="1" applyFill="1" applyBorder="1" applyAlignment="1">
      <alignment horizontal="left"/>
      <protection/>
    </xf>
    <xf numFmtId="0" fontId="11" fillId="0" borderId="39" xfId="58" applyFont="1" applyFill="1" applyBorder="1" applyAlignment="1">
      <alignment horizontal="left"/>
      <protection/>
    </xf>
    <xf numFmtId="0" fontId="11" fillId="0" borderId="31" xfId="67" applyFont="1" applyFill="1" applyBorder="1">
      <alignment/>
      <protection/>
    </xf>
    <xf numFmtId="0" fontId="11" fillId="0" borderId="16" xfId="67" applyFont="1" applyFill="1" applyBorder="1" applyProtection="1">
      <alignment/>
      <protection locked="0"/>
    </xf>
    <xf numFmtId="3" fontId="11" fillId="0" borderId="31" xfId="67" applyNumberFormat="1" applyFont="1" applyFill="1" applyBorder="1" applyAlignment="1" applyProtection="1">
      <alignment horizontal="left"/>
      <protection locked="0"/>
    </xf>
    <xf numFmtId="0" fontId="11" fillId="0" borderId="39" xfId="58" applyFont="1" applyFill="1" applyBorder="1" applyAlignment="1">
      <alignment vertical="center"/>
      <protection/>
    </xf>
    <xf numFmtId="0" fontId="14" fillId="0" borderId="31" xfId="67" applyFont="1" applyFill="1" applyBorder="1" applyProtection="1">
      <alignment/>
      <protection locked="0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2" applyFill="1">
      <alignment/>
      <protection/>
    </xf>
    <xf numFmtId="0" fontId="13" fillId="0" borderId="0" xfId="72" applyFont="1" applyFill="1" applyAlignment="1">
      <alignment horizontal="center"/>
      <protection/>
    </xf>
    <xf numFmtId="0" fontId="13" fillId="0" borderId="19" xfId="72" applyFont="1" applyFill="1" applyBorder="1" applyAlignment="1">
      <alignment horizontal="right"/>
      <protection/>
    </xf>
    <xf numFmtId="0" fontId="10" fillId="0" borderId="13" xfId="72" applyFill="1" applyBorder="1">
      <alignment/>
      <protection/>
    </xf>
    <xf numFmtId="0" fontId="1" fillId="0" borderId="17" xfId="72" applyFont="1" applyFill="1" applyBorder="1" applyAlignment="1">
      <alignment horizontal="center"/>
      <protection/>
    </xf>
    <xf numFmtId="0" fontId="10" fillId="0" borderId="10" xfId="72" applyFill="1" applyBorder="1">
      <alignment/>
      <protection/>
    </xf>
    <xf numFmtId="0" fontId="1" fillId="0" borderId="16" xfId="72" applyFont="1" applyFill="1" applyBorder="1" applyAlignment="1">
      <alignment horizontal="center"/>
      <protection/>
    </xf>
    <xf numFmtId="0" fontId="10" fillId="0" borderId="14" xfId="72" applyFill="1" applyBorder="1">
      <alignment/>
      <protection/>
    </xf>
    <xf numFmtId="0" fontId="1" fillId="0" borderId="38" xfId="72" applyFont="1" applyFill="1" applyBorder="1" applyAlignment="1">
      <alignment horizontal="center"/>
      <protection/>
    </xf>
    <xf numFmtId="0" fontId="9" fillId="0" borderId="14" xfId="72" applyFont="1" applyFill="1" applyBorder="1" applyAlignment="1">
      <alignment horizontal="center"/>
      <protection/>
    </xf>
    <xf numFmtId="0" fontId="1" fillId="0" borderId="14" xfId="72" applyFont="1" applyFill="1" applyBorder="1" applyAlignment="1">
      <alignment horizontal="center"/>
      <protection/>
    </xf>
    <xf numFmtId="0" fontId="13" fillId="0" borderId="10" xfId="72" applyFont="1" applyFill="1" applyBorder="1">
      <alignment/>
      <protection/>
    </xf>
    <xf numFmtId="0" fontId="3" fillId="0" borderId="16" xfId="72" applyFont="1" applyFill="1" applyBorder="1" applyAlignment="1">
      <alignment horizontal="left"/>
      <protection/>
    </xf>
    <xf numFmtId="0" fontId="1" fillId="0" borderId="10" xfId="72" applyFont="1" applyFill="1" applyBorder="1" applyAlignment="1">
      <alignment horizontal="center"/>
      <protection/>
    </xf>
    <xf numFmtId="0" fontId="10" fillId="0" borderId="31" xfId="72" applyFill="1" applyBorder="1">
      <alignment/>
      <protection/>
    </xf>
    <xf numFmtId="0" fontId="13" fillId="0" borderId="15" xfId="72" applyFont="1" applyFill="1" applyBorder="1">
      <alignment/>
      <protection/>
    </xf>
    <xf numFmtId="0" fontId="13" fillId="0" borderId="14" xfId="72" applyFont="1" applyFill="1" applyBorder="1">
      <alignment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1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3" fontId="41" fillId="0" borderId="43" xfId="0" applyNumberFormat="1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3" fontId="41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23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3" fontId="2" fillId="0" borderId="27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/>
    </xf>
    <xf numFmtId="3" fontId="44" fillId="0" borderId="2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2" xfId="0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7" applyNumberFormat="1" applyFont="1" applyFill="1" applyBorder="1" applyAlignment="1">
      <alignment horizontal="right"/>
      <protection/>
    </xf>
    <xf numFmtId="3" fontId="2" fillId="0" borderId="16" xfId="67" applyNumberFormat="1" applyFont="1" applyFill="1" applyBorder="1" applyAlignment="1">
      <alignment horizontal="right" vertical="center"/>
      <protection/>
    </xf>
    <xf numFmtId="3" fontId="2" fillId="0" borderId="21" xfId="63" applyNumberFormat="1" applyFont="1" applyFill="1" applyBorder="1" applyAlignment="1">
      <alignment/>
      <protection/>
    </xf>
    <xf numFmtId="0" fontId="2" fillId="0" borderId="21" xfId="63" applyFont="1" applyFill="1" applyBorder="1" applyAlignment="1">
      <alignment/>
      <protection/>
    </xf>
    <xf numFmtId="0" fontId="2" fillId="0" borderId="12" xfId="63" applyFont="1" applyFill="1" applyBorder="1" applyAlignment="1">
      <alignment/>
      <protection/>
    </xf>
    <xf numFmtId="0" fontId="1" fillId="0" borderId="12" xfId="63" applyFont="1" applyFill="1" applyBorder="1" applyAlignment="1">
      <alignment/>
      <protection/>
    </xf>
    <xf numFmtId="3" fontId="1" fillId="0" borderId="11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0" fontId="1" fillId="0" borderId="14" xfId="67" applyFont="1" applyFill="1" applyBorder="1" applyAlignment="1">
      <alignment horizontal="right"/>
      <protection/>
    </xf>
    <xf numFmtId="0" fontId="2" fillId="0" borderId="14" xfId="67" applyFont="1" applyFill="1" applyBorder="1" applyAlignment="1">
      <alignment horizontal="right"/>
      <protection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72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4" xfId="63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6" xfId="58" applyFont="1" applyFill="1" applyBorder="1" applyAlignment="1">
      <alignment horizontal="left"/>
      <protection/>
    </xf>
    <xf numFmtId="0" fontId="4" fillId="0" borderId="38" xfId="58" applyFont="1" applyFill="1" applyBorder="1" applyAlignment="1">
      <alignment horizontal="left"/>
      <protection/>
    </xf>
    <xf numFmtId="0" fontId="1" fillId="0" borderId="16" xfId="67" applyFont="1" applyFill="1" applyBorder="1" applyAlignment="1">
      <alignment horizontal="center"/>
      <protection/>
    </xf>
    <xf numFmtId="0" fontId="2" fillId="0" borderId="38" xfId="58" applyFont="1" applyFill="1" applyBorder="1" applyAlignment="1">
      <alignment horizontal="left"/>
      <protection/>
    </xf>
    <xf numFmtId="0" fontId="13" fillId="0" borderId="0" xfId="72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3" fillId="0" borderId="38" xfId="72" applyFont="1" applyFill="1" applyBorder="1">
      <alignment/>
      <protection/>
    </xf>
    <xf numFmtId="0" fontId="13" fillId="0" borderId="16" xfId="72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9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1" fillId="0" borderId="44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5" xfId="0" applyFont="1" applyBorder="1" applyAlignment="1">
      <alignment/>
    </xf>
    <xf numFmtId="0" fontId="41" fillId="0" borderId="20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1" fillId="0" borderId="41" xfId="0" applyFont="1" applyBorder="1" applyAlignment="1">
      <alignment/>
    </xf>
    <xf numFmtId="0" fontId="8" fillId="0" borderId="21" xfId="63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14" fillId="0" borderId="14" xfId="63" applyFont="1" applyBorder="1" applyAlignment="1">
      <alignment/>
      <protection/>
    </xf>
    <xf numFmtId="0" fontId="1" fillId="0" borderId="16" xfId="67" applyFont="1" applyFill="1" applyBorder="1">
      <alignment/>
      <protection/>
    </xf>
    <xf numFmtId="0" fontId="1" fillId="0" borderId="38" xfId="67" applyFont="1" applyFill="1" applyBorder="1">
      <alignment/>
      <protection/>
    </xf>
    <xf numFmtId="0" fontId="2" fillId="0" borderId="38" xfId="67" applyFont="1" applyFill="1" applyBorder="1">
      <alignment/>
      <protection/>
    </xf>
    <xf numFmtId="3" fontId="2" fillId="0" borderId="38" xfId="72" applyNumberFormat="1" applyFont="1" applyFill="1" applyBorder="1" applyAlignment="1">
      <alignment horizontal="right"/>
      <protection/>
    </xf>
    <xf numFmtId="3" fontId="1" fillId="0" borderId="39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1" fillId="0" borderId="38" xfId="72" applyNumberFormat="1" applyFont="1" applyFill="1" applyBorder="1" applyAlignment="1">
      <alignment horizontal="right"/>
      <protection/>
    </xf>
    <xf numFmtId="3" fontId="1" fillId="0" borderId="16" xfId="72" applyNumberFormat="1" applyFont="1" applyFill="1" applyBorder="1" applyAlignment="1">
      <alignment horizontal="right"/>
      <protection/>
    </xf>
    <xf numFmtId="3" fontId="4" fillId="0" borderId="16" xfId="72" applyNumberFormat="1" applyFont="1" applyFill="1" applyBorder="1" applyAlignment="1">
      <alignment horizontal="right"/>
      <protection/>
    </xf>
    <xf numFmtId="3" fontId="4" fillId="0" borderId="38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0" xfId="63" applyFont="1" applyBorder="1" applyAlignment="1">
      <alignment horizontal="right"/>
      <protection/>
    </xf>
    <xf numFmtId="0" fontId="0" fillId="0" borderId="42" xfId="0" applyFont="1" applyFill="1" applyBorder="1" applyAlignment="1">
      <alignment horizontal="center"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0" fontId="2" fillId="0" borderId="0" xfId="63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1" fillId="0" borderId="14" xfId="67" applyNumberFormat="1" applyFont="1" applyFill="1" applyBorder="1" applyAlignment="1">
      <alignment horizontal="right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38" fillId="0" borderId="41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39" fillId="0" borderId="10" xfId="62" applyNumberFormat="1" applyFont="1" applyBorder="1" applyAlignment="1">
      <alignment vertical="center"/>
      <protection/>
    </xf>
    <xf numFmtId="3" fontId="37" fillId="0" borderId="11" xfId="62" applyNumberFormat="1" applyFont="1" applyBorder="1" applyAlignment="1">
      <alignment vertical="center"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4" fillId="0" borderId="15" xfId="63" applyFont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1" fillId="0" borderId="14" xfId="63" applyFont="1" applyBorder="1" applyAlignment="1">
      <alignment/>
      <protection/>
    </xf>
    <xf numFmtId="3" fontId="1" fillId="16" borderId="23" xfId="63" applyNumberFormat="1" applyFont="1" applyFill="1" applyBorder="1" applyAlignment="1">
      <alignment/>
      <protection/>
    </xf>
    <xf numFmtId="3" fontId="2" fillId="16" borderId="23" xfId="63" applyNumberFormat="1" applyFont="1" applyFill="1" applyBorder="1" applyAlignment="1">
      <alignment/>
      <protection/>
    </xf>
    <xf numFmtId="3" fontId="2" fillId="16" borderId="23" xfId="63" applyNumberFormat="1" applyFont="1" applyFill="1" applyBorder="1" applyAlignment="1">
      <alignment/>
      <protection/>
    </xf>
    <xf numFmtId="3" fontId="2" fillId="16" borderId="46" xfId="63" applyNumberFormat="1" applyFont="1" applyFill="1" applyBorder="1" applyAlignment="1">
      <alignment/>
      <protection/>
    </xf>
    <xf numFmtId="3" fontId="1" fillId="16" borderId="38" xfId="63" applyNumberFormat="1" applyFont="1" applyFill="1" applyBorder="1" applyAlignment="1">
      <alignment/>
      <protection/>
    </xf>
    <xf numFmtId="3" fontId="2" fillId="16" borderId="11" xfId="63" applyNumberFormat="1" applyFont="1" applyFill="1" applyBorder="1" applyAlignment="1">
      <alignment/>
      <protection/>
    </xf>
    <xf numFmtId="3" fontId="1" fillId="16" borderId="12" xfId="63" applyNumberFormat="1" applyFont="1" applyFill="1" applyBorder="1" applyAlignment="1">
      <alignment/>
      <protection/>
    </xf>
    <xf numFmtId="3" fontId="2" fillId="16" borderId="12" xfId="63" applyNumberFormat="1" applyFont="1" applyFill="1" applyBorder="1" applyAlignment="1">
      <alignment/>
      <protection/>
    </xf>
    <xf numFmtId="3" fontId="2" fillId="16" borderId="14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 vertical="center"/>
      <protection/>
    </xf>
    <xf numFmtId="3" fontId="2" fillId="16" borderId="21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/>
      <protection/>
    </xf>
    <xf numFmtId="3" fontId="2" fillId="16" borderId="15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/>
      <protection/>
    </xf>
    <xf numFmtId="3" fontId="1" fillId="16" borderId="14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 vertical="center"/>
      <protection/>
    </xf>
    <xf numFmtId="0" fontId="2" fillId="16" borderId="27" xfId="63" applyFont="1" applyFill="1" applyBorder="1" applyAlignment="1">
      <alignment/>
      <protection/>
    </xf>
    <xf numFmtId="0" fontId="2" fillId="16" borderId="23" xfId="63" applyFont="1" applyFill="1" applyBorder="1" applyAlignment="1">
      <alignment/>
      <protection/>
    </xf>
    <xf numFmtId="0" fontId="2" fillId="16" borderId="16" xfId="63" applyFont="1" applyFill="1" applyBorder="1" applyAlignment="1">
      <alignment/>
      <protection/>
    </xf>
    <xf numFmtId="3" fontId="1" fillId="16" borderId="32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 vertical="center"/>
      <protection/>
    </xf>
    <xf numFmtId="0" fontId="2" fillId="16" borderId="46" xfId="63" applyFont="1" applyFill="1" applyBorder="1" applyAlignment="1">
      <alignment/>
      <protection/>
    </xf>
    <xf numFmtId="0" fontId="2" fillId="16" borderId="39" xfId="63" applyFont="1" applyFill="1" applyBorder="1" applyAlignment="1">
      <alignment/>
      <protection/>
    </xf>
    <xf numFmtId="3" fontId="3" fillId="16" borderId="39" xfId="63" applyNumberFormat="1" applyFont="1" applyFill="1" applyBorder="1" applyAlignment="1">
      <alignment/>
      <protection/>
    </xf>
    <xf numFmtId="0" fontId="2" fillId="16" borderId="17" xfId="63" applyFont="1" applyFill="1" applyBorder="1" applyAlignment="1">
      <alignment/>
      <protection/>
    </xf>
    <xf numFmtId="0" fontId="2" fillId="16" borderId="11" xfId="63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27" xfId="63" applyNumberFormat="1" applyFont="1" applyFill="1" applyBorder="1" applyAlignment="1">
      <alignment/>
      <protection/>
    </xf>
    <xf numFmtId="3" fontId="2" fillId="16" borderId="38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1" fillId="16" borderId="11" xfId="63" applyNumberFormat="1" applyFont="1" applyFill="1" applyBorder="1" applyAlignment="1">
      <alignment/>
      <protection/>
    </xf>
    <xf numFmtId="3" fontId="1" fillId="16" borderId="27" xfId="63" applyNumberFormat="1" applyFont="1" applyFill="1" applyBorder="1" applyAlignment="1">
      <alignment/>
      <protection/>
    </xf>
    <xf numFmtId="3" fontId="2" fillId="16" borderId="11" xfId="0" applyNumberFormat="1" applyFont="1" applyFill="1" applyBorder="1" applyAlignment="1">
      <alignment/>
    </xf>
    <xf numFmtId="3" fontId="2" fillId="16" borderId="21" xfId="0" applyNumberFormat="1" applyFont="1" applyFill="1" applyBorder="1" applyAlignment="1">
      <alignment/>
    </xf>
    <xf numFmtId="3" fontId="3" fillId="16" borderId="14" xfId="63" applyNumberFormat="1" applyFont="1" applyFill="1" applyBorder="1" applyAlignment="1">
      <alignment/>
      <protection/>
    </xf>
    <xf numFmtId="3" fontId="4" fillId="16" borderId="11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0" fontId="2" fillId="16" borderId="38" xfId="63" applyFont="1" applyFill="1" applyBorder="1" applyAlignment="1">
      <alignment/>
      <protection/>
    </xf>
    <xf numFmtId="3" fontId="3" fillId="16" borderId="16" xfId="63" applyNumberFormat="1" applyFont="1" applyFill="1" applyBorder="1" applyAlignment="1">
      <alignment/>
      <protection/>
    </xf>
    <xf numFmtId="3" fontId="1" fillId="16" borderId="23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27" xfId="63" applyNumberFormat="1" applyFont="1" applyFill="1" applyBorder="1" applyAlignment="1">
      <alignment/>
      <protection/>
    </xf>
    <xf numFmtId="3" fontId="2" fillId="16" borderId="46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1" fillId="16" borderId="33" xfId="63" applyNumberFormat="1" applyFont="1" applyFill="1" applyBorder="1" applyAlignment="1">
      <alignment/>
      <protection/>
    </xf>
    <xf numFmtId="3" fontId="1" fillId="16" borderId="22" xfId="63" applyNumberFormat="1" applyFont="1" applyFill="1" applyBorder="1" applyAlignment="1">
      <alignment/>
      <protection/>
    </xf>
    <xf numFmtId="3" fontId="1" fillId="16" borderId="38" xfId="63" applyNumberFormat="1" applyFont="1" applyFill="1" applyBorder="1" applyAlignment="1">
      <alignment/>
      <protection/>
    </xf>
    <xf numFmtId="3" fontId="2" fillId="16" borderId="38" xfId="63" applyNumberFormat="1" applyFont="1" applyFill="1" applyBorder="1" applyAlignment="1">
      <alignment/>
      <protection/>
    </xf>
    <xf numFmtId="3" fontId="2" fillId="16" borderId="17" xfId="63" applyNumberFormat="1" applyFont="1" applyFill="1" applyBorder="1" applyAlignment="1">
      <alignment/>
      <protection/>
    </xf>
    <xf numFmtId="3" fontId="1" fillId="16" borderId="29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 vertical="center"/>
      <protection/>
    </xf>
    <xf numFmtId="3" fontId="2" fillId="16" borderId="21" xfId="0" applyNumberFormat="1" applyFont="1" applyFill="1" applyBorder="1" applyAlignment="1">
      <alignment/>
    </xf>
    <xf numFmtId="3" fontId="3" fillId="16" borderId="14" xfId="0" applyNumberFormat="1" applyFont="1" applyFill="1" applyBorder="1" applyAlignment="1">
      <alignment vertical="center"/>
    </xf>
    <xf numFmtId="3" fontId="1" fillId="16" borderId="11" xfId="0" applyNumberFormat="1" applyFont="1" applyFill="1" applyBorder="1" applyAlignment="1">
      <alignment/>
    </xf>
    <xf numFmtId="3" fontId="3" fillId="16" borderId="15" xfId="0" applyNumberFormat="1" applyFont="1" applyFill="1" applyBorder="1" applyAlignment="1">
      <alignment vertical="center"/>
    </xf>
    <xf numFmtId="3" fontId="1" fillId="16" borderId="15" xfId="0" applyNumberFormat="1" applyFont="1" applyFill="1" applyBorder="1" applyAlignment="1">
      <alignment/>
    </xf>
    <xf numFmtId="3" fontId="1" fillId="16" borderId="11" xfId="0" applyNumberFormat="1" applyFont="1" applyFill="1" applyBorder="1" applyAlignment="1">
      <alignment/>
    </xf>
    <xf numFmtId="3" fontId="3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21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3" fillId="16" borderId="12" xfId="0" applyNumberFormat="1" applyFont="1" applyFill="1" applyBorder="1" applyAlignment="1">
      <alignment/>
    </xf>
    <xf numFmtId="3" fontId="2" fillId="16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8" fillId="0" borderId="13" xfId="63" applyFont="1" applyBorder="1" applyAlignment="1">
      <alignment/>
      <protection/>
    </xf>
    <xf numFmtId="0" fontId="1" fillId="0" borderId="4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3" fontId="2" fillId="0" borderId="23" xfId="63" applyNumberFormat="1" applyFont="1" applyFill="1" applyBorder="1" applyAlignment="1">
      <alignment/>
      <protection/>
    </xf>
    <xf numFmtId="3" fontId="2" fillId="0" borderId="23" xfId="63" applyNumberFormat="1" applyFont="1" applyFill="1" applyBorder="1" applyAlignment="1">
      <alignment/>
      <protection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9" fontId="2" fillId="0" borderId="14" xfId="67" applyNumberFormat="1" applyFont="1" applyFill="1" applyBorder="1">
      <alignment/>
      <protection/>
    </xf>
    <xf numFmtId="3" fontId="37" fillId="0" borderId="13" xfId="62" applyNumberFormat="1" applyFont="1" applyBorder="1">
      <alignment/>
      <protection/>
    </xf>
    <xf numFmtId="3" fontId="38" fillId="0" borderId="42" xfId="0" applyNumberFormat="1" applyFont="1" applyFill="1" applyBorder="1" applyAlignment="1">
      <alignment horizontal="center"/>
    </xf>
    <xf numFmtId="3" fontId="38" fillId="0" borderId="47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9" fontId="2" fillId="0" borderId="11" xfId="0" applyNumberFormat="1" applyFont="1" applyFill="1" applyBorder="1" applyAlignment="1">
      <alignment horizontal="right" vertical="center"/>
    </xf>
    <xf numFmtId="0" fontId="2" fillId="0" borderId="0" xfId="63" applyFont="1" applyAlignment="1">
      <alignment horizontal="left"/>
      <protection/>
    </xf>
    <xf numFmtId="9" fontId="2" fillId="0" borderId="14" xfId="0" applyNumberFormat="1" applyFont="1" applyBorder="1" applyAlignment="1">
      <alignment/>
    </xf>
    <xf numFmtId="3" fontId="37" fillId="0" borderId="25" xfId="62" applyNumberFormat="1" applyFont="1" applyBorder="1">
      <alignment/>
      <protection/>
    </xf>
    <xf numFmtId="0" fontId="37" fillId="0" borderId="12" xfId="62" applyFont="1" applyBorder="1">
      <alignment/>
      <protection/>
    </xf>
    <xf numFmtId="3" fontId="1" fillId="0" borderId="11" xfId="40" applyNumberFormat="1" applyFont="1" applyFill="1" applyBorder="1" applyAlignment="1">
      <alignment horizontal="right"/>
    </xf>
    <xf numFmtId="3" fontId="2" fillId="0" borderId="10" xfId="81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2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3" fontId="11" fillId="0" borderId="39" xfId="63" applyNumberFormat="1" applyFont="1" applyFill="1" applyBorder="1" applyAlignment="1">
      <alignment vertical="center"/>
      <protection/>
    </xf>
    <xf numFmtId="3" fontId="43" fillId="0" borderId="13" xfId="0" applyNumberFormat="1" applyFont="1" applyFill="1" applyBorder="1" applyAlignment="1">
      <alignment horizontal="center"/>
    </xf>
    <xf numFmtId="0" fontId="2" fillId="0" borderId="31" xfId="63" applyFont="1" applyBorder="1" applyAlignment="1">
      <alignment/>
      <protection/>
    </xf>
    <xf numFmtId="0" fontId="11" fillId="0" borderId="11" xfId="63" applyFont="1" applyBorder="1" applyAlignment="1">
      <alignment/>
      <protection/>
    </xf>
    <xf numFmtId="9" fontId="1" fillId="0" borderId="21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3" fontId="37" fillId="0" borderId="0" xfId="62" applyNumberFormat="1" applyFont="1" applyBorder="1">
      <alignment/>
      <protection/>
    </xf>
    <xf numFmtId="0" fontId="37" fillId="0" borderId="0" xfId="62" applyFont="1" applyBorder="1">
      <alignment/>
      <protection/>
    </xf>
    <xf numFmtId="0" fontId="37" fillId="0" borderId="48" xfId="62" applyFont="1" applyBorder="1">
      <alignment/>
      <protection/>
    </xf>
    <xf numFmtId="0" fontId="1" fillId="0" borderId="11" xfId="0" applyFont="1" applyFill="1" applyBorder="1" applyAlignment="1">
      <alignment/>
    </xf>
    <xf numFmtId="3" fontId="40" fillId="0" borderId="14" xfId="0" applyNumberFormat="1" applyFont="1" applyBorder="1" applyAlignment="1">
      <alignment vertical="center" wrapText="1"/>
    </xf>
    <xf numFmtId="0" fontId="2" fillId="0" borderId="15" xfId="63" applyFont="1" applyFill="1" applyBorder="1" applyAlignment="1">
      <alignment/>
      <protection/>
    </xf>
    <xf numFmtId="0" fontId="2" fillId="0" borderId="38" xfId="67" applyFont="1" applyFill="1" applyBorder="1" applyAlignment="1">
      <alignment vertical="center"/>
      <protection/>
    </xf>
    <xf numFmtId="3" fontId="2" fillId="16" borderId="17" xfId="63" applyNumberFormat="1" applyFont="1" applyFill="1" applyBorder="1" applyAlignment="1">
      <alignment/>
      <protection/>
    </xf>
    <xf numFmtId="3" fontId="2" fillId="0" borderId="38" xfId="67" applyNumberFormat="1" applyFont="1" applyFill="1" applyBorder="1" applyAlignment="1">
      <alignment horizontal="right" vertical="center"/>
      <protection/>
    </xf>
    <xf numFmtId="3" fontId="1" fillId="0" borderId="38" xfId="67" applyNumberFormat="1" applyFont="1" applyFill="1" applyBorder="1" applyAlignment="1">
      <alignment horizontal="right" vertical="center"/>
      <protection/>
    </xf>
    <xf numFmtId="3" fontId="2" fillId="0" borderId="40" xfId="67" applyNumberFormat="1" applyFont="1" applyFill="1" applyBorder="1" applyAlignment="1">
      <alignment horizontal="right" vertical="center"/>
      <protection/>
    </xf>
    <xf numFmtId="3" fontId="2" fillId="16" borderId="38" xfId="67" applyNumberFormat="1" applyFont="1" applyFill="1" applyBorder="1" applyAlignment="1">
      <alignment horizontal="right"/>
      <protection/>
    </xf>
    <xf numFmtId="3" fontId="3" fillId="0" borderId="38" xfId="67" applyNumberFormat="1" applyFont="1" applyFill="1" applyBorder="1" applyAlignment="1">
      <alignment horizontal="right" vertical="center"/>
      <protection/>
    </xf>
    <xf numFmtId="3" fontId="11" fillId="0" borderId="39" xfId="67" applyNumberFormat="1" applyFont="1" applyFill="1" applyBorder="1" applyAlignment="1">
      <alignment horizontal="right"/>
      <protection/>
    </xf>
    <xf numFmtId="3" fontId="2" fillId="0" borderId="38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/>
      <protection/>
    </xf>
    <xf numFmtId="0" fontId="2" fillId="0" borderId="38" xfId="67" applyFont="1" applyFill="1" applyBorder="1" applyAlignment="1">
      <alignment/>
      <protection/>
    </xf>
    <xf numFmtId="0" fontId="1" fillId="0" borderId="38" xfId="67" applyFont="1" applyFill="1" applyBorder="1" applyAlignment="1">
      <alignment/>
      <protection/>
    </xf>
    <xf numFmtId="3" fontId="4" fillId="0" borderId="16" xfId="67" applyNumberFormat="1" applyFont="1" applyFill="1" applyBorder="1" applyAlignment="1">
      <alignment horizontal="right"/>
      <protection/>
    </xf>
    <xf numFmtId="3" fontId="1" fillId="0" borderId="38" xfId="67" applyNumberFormat="1" applyFont="1" applyFill="1" applyBorder="1" applyAlignment="1">
      <alignment horizontal="right"/>
      <protection/>
    </xf>
    <xf numFmtId="3" fontId="3" fillId="0" borderId="38" xfId="67" applyNumberFormat="1" applyFont="1" applyFill="1" applyBorder="1" applyAlignment="1">
      <alignment horizontal="right" vertical="center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2" fillId="0" borderId="16" xfId="67" applyNumberFormat="1" applyFont="1" applyFill="1" applyBorder="1" applyAlignment="1" applyProtection="1">
      <alignment horizontal="right"/>
      <protection locked="0"/>
    </xf>
    <xf numFmtId="3" fontId="2" fillId="0" borderId="38" xfId="67" applyNumberFormat="1" applyFont="1" applyFill="1" applyBorder="1" applyAlignment="1">
      <alignment/>
      <protection/>
    </xf>
    <xf numFmtId="3" fontId="1" fillId="0" borderId="38" xfId="67" applyNumberFormat="1" applyFont="1" applyFill="1" applyBorder="1" applyAlignment="1">
      <alignment/>
      <protection/>
    </xf>
    <xf numFmtId="3" fontId="2" fillId="0" borderId="39" xfId="67" applyNumberFormat="1" applyFont="1" applyFill="1" applyBorder="1" applyAlignment="1">
      <alignment horizontal="right" vertical="center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11" fillId="0" borderId="39" xfId="67" applyNumberFormat="1" applyFont="1" applyFill="1" applyBorder="1" applyAlignment="1">
      <alignment horizontal="right" vertical="center"/>
      <protection/>
    </xf>
    <xf numFmtId="3" fontId="37" fillId="0" borderId="16" xfId="67" applyNumberFormat="1" applyFont="1" applyFill="1" applyBorder="1" applyAlignment="1">
      <alignment horizontal="right"/>
      <protection/>
    </xf>
    <xf numFmtId="3" fontId="1" fillId="0" borderId="38" xfId="67" applyNumberFormat="1" applyFont="1" applyFill="1" applyBorder="1" applyAlignment="1">
      <alignment horizontal="right"/>
      <protection/>
    </xf>
    <xf numFmtId="3" fontId="4" fillId="16" borderId="16" xfId="67" applyNumberFormat="1" applyFont="1" applyFill="1" applyBorder="1" applyAlignment="1">
      <alignment horizontal="right"/>
      <protection/>
    </xf>
    <xf numFmtId="3" fontId="2" fillId="16" borderId="16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 vertical="center"/>
      <protection/>
    </xf>
    <xf numFmtId="0" fontId="2" fillId="0" borderId="38" xfId="67" applyFont="1" applyFill="1" applyBorder="1" applyAlignment="1">
      <alignment horizontal="right"/>
      <protection/>
    </xf>
    <xf numFmtId="0" fontId="1" fillId="0" borderId="39" xfId="67" applyFont="1" applyFill="1" applyBorder="1" applyAlignment="1">
      <alignment horizontal="right"/>
      <protection/>
    </xf>
    <xf numFmtId="3" fontId="11" fillId="0" borderId="38" xfId="67" applyNumberFormat="1" applyFont="1" applyFill="1" applyBorder="1" applyAlignment="1">
      <alignment horizontal="right"/>
      <protection/>
    </xf>
    <xf numFmtId="3" fontId="3" fillId="0" borderId="39" xfId="67" applyNumberFormat="1" applyFont="1" applyFill="1" applyBorder="1" applyAlignment="1">
      <alignment horizontal="right"/>
      <protection/>
    </xf>
    <xf numFmtId="0" fontId="2" fillId="0" borderId="21" xfId="63" applyFont="1" applyBorder="1" applyAlignment="1">
      <alignment/>
      <protection/>
    </xf>
    <xf numFmtId="0" fontId="37" fillId="0" borderId="47" xfId="62" applyFont="1" applyBorder="1">
      <alignment/>
      <protection/>
    </xf>
    <xf numFmtId="3" fontId="2" fillId="0" borderId="16" xfId="67" applyNumberFormat="1" applyFont="1" applyFill="1" applyBorder="1" applyAlignment="1">
      <alignment/>
      <protection/>
    </xf>
    <xf numFmtId="0" fontId="2" fillId="0" borderId="40" xfId="67" applyFont="1" applyFill="1" applyBorder="1" applyAlignment="1">
      <alignment vertical="center"/>
      <protection/>
    </xf>
    <xf numFmtId="3" fontId="1" fillId="16" borderId="18" xfId="63" applyNumberFormat="1" applyFont="1" applyFill="1" applyBorder="1" applyAlignment="1">
      <alignment/>
      <protection/>
    </xf>
    <xf numFmtId="3" fontId="0" fillId="0" borderId="0" xfId="67" applyNumberFormat="1">
      <alignment/>
      <protection/>
    </xf>
    <xf numFmtId="9" fontId="1" fillId="0" borderId="14" xfId="67" applyNumberFormat="1" applyFont="1" applyFill="1" applyBorder="1">
      <alignment/>
      <protection/>
    </xf>
    <xf numFmtId="9" fontId="2" fillId="0" borderId="15" xfId="67" applyNumberFormat="1" applyFont="1" applyFill="1" applyBorder="1">
      <alignment/>
      <protection/>
    </xf>
    <xf numFmtId="9" fontId="1" fillId="0" borderId="15" xfId="67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1" fillId="0" borderId="15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0" borderId="11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2" fillId="0" borderId="21" xfId="0" applyNumberFormat="1" applyFont="1" applyFill="1" applyBorder="1" applyAlignment="1">
      <alignment horizontal="right" vertical="center"/>
    </xf>
    <xf numFmtId="9" fontId="2" fillId="0" borderId="12" xfId="63" applyNumberFormat="1" applyFont="1" applyBorder="1" applyAlignment="1">
      <alignment/>
      <protection/>
    </xf>
    <xf numFmtId="9" fontId="1" fillId="0" borderId="11" xfId="63" applyNumberFormat="1" applyFont="1" applyBorder="1" applyAlignment="1">
      <alignment/>
      <protection/>
    </xf>
    <xf numFmtId="9" fontId="1" fillId="0" borderId="21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/>
      <protection/>
    </xf>
    <xf numFmtId="0" fontId="2" fillId="0" borderId="20" xfId="0" applyFont="1" applyFill="1" applyBorder="1" applyAlignment="1">
      <alignment horizontal="left"/>
    </xf>
    <xf numFmtId="9" fontId="9" fillId="0" borderId="10" xfId="81" applyNumberFormat="1" applyFont="1" applyFill="1" applyBorder="1" applyAlignment="1">
      <alignment horizontal="right"/>
    </xf>
    <xf numFmtId="9" fontId="9" fillId="0" borderId="12" xfId="81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/>
    </xf>
    <xf numFmtId="9" fontId="1" fillId="0" borderId="21" xfId="0" applyNumberFormat="1" applyFont="1" applyFill="1" applyBorder="1" applyAlignment="1">
      <alignment/>
    </xf>
    <xf numFmtId="9" fontId="9" fillId="0" borderId="14" xfId="72" applyNumberFormat="1" applyFont="1" applyFill="1" applyBorder="1">
      <alignment/>
      <protection/>
    </xf>
    <xf numFmtId="9" fontId="8" fillId="0" borderId="15" xfId="72" applyNumberFormat="1" applyFont="1" applyFill="1" applyBorder="1">
      <alignment/>
      <protection/>
    </xf>
    <xf numFmtId="9" fontId="9" fillId="0" borderId="15" xfId="72" applyNumberFormat="1" applyFont="1" applyFill="1" applyBorder="1">
      <alignment/>
      <protection/>
    </xf>
    <xf numFmtId="9" fontId="2" fillId="0" borderId="21" xfId="63" applyNumberFormat="1" applyFont="1" applyBorder="1" applyAlignment="1">
      <alignment/>
      <protection/>
    </xf>
    <xf numFmtId="9" fontId="1" fillId="0" borderId="14" xfId="63" applyNumberFormat="1" applyFont="1" applyBorder="1" applyAlignment="1">
      <alignment/>
      <protection/>
    </xf>
    <xf numFmtId="9" fontId="1" fillId="0" borderId="28" xfId="63" applyNumberFormat="1" applyFont="1" applyBorder="1" applyAlignment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1" fillId="0" borderId="21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15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21" xfId="0" applyNumberFormat="1" applyFont="1" applyBorder="1" applyAlignment="1">
      <alignment/>
    </xf>
    <xf numFmtId="9" fontId="2" fillId="0" borderId="11" xfId="63" applyNumberFormat="1" applyFont="1" applyBorder="1" applyAlignment="1">
      <alignment/>
      <protection/>
    </xf>
    <xf numFmtId="9" fontId="2" fillId="0" borderId="15" xfId="63" applyNumberFormat="1" applyFont="1" applyBorder="1" applyAlignment="1">
      <alignment/>
      <protection/>
    </xf>
    <xf numFmtId="0" fontId="0" fillId="0" borderId="11" xfId="0" applyBorder="1" applyAlignment="1">
      <alignment horizontal="center" vertical="center" wrapText="1"/>
    </xf>
    <xf numFmtId="0" fontId="10" fillId="0" borderId="0" xfId="65">
      <alignment/>
      <protection/>
    </xf>
    <xf numFmtId="0" fontId="10" fillId="0" borderId="0" xfId="65" applyFont="1" applyAlignment="1">
      <alignment horizontal="center"/>
      <protection/>
    </xf>
    <xf numFmtId="0" fontId="10" fillId="0" borderId="0" xfId="65" applyAlignment="1">
      <alignment horizontal="center"/>
      <protection/>
    </xf>
    <xf numFmtId="0" fontId="48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19" xfId="65" applyBorder="1">
      <alignment/>
      <protection/>
    </xf>
    <xf numFmtId="0" fontId="13" fillId="0" borderId="0" xfId="65" applyFont="1" applyAlignment="1">
      <alignment horizontal="right"/>
      <protection/>
    </xf>
    <xf numFmtId="0" fontId="10" fillId="0" borderId="0" xfId="65" applyBorder="1">
      <alignment/>
      <protection/>
    </xf>
    <xf numFmtId="0" fontId="39" fillId="0" borderId="12" xfId="65" applyFont="1" applyBorder="1" applyAlignment="1">
      <alignment vertical="center"/>
      <protection/>
    </xf>
    <xf numFmtId="3" fontId="39" fillId="0" borderId="12" xfId="65" applyNumberFormat="1" applyFont="1" applyBorder="1">
      <alignment/>
      <protection/>
    </xf>
    <xf numFmtId="3" fontId="33" fillId="0" borderId="12" xfId="65" applyNumberFormat="1" applyFont="1" applyBorder="1">
      <alignment/>
      <protection/>
    </xf>
    <xf numFmtId="3" fontId="39" fillId="0" borderId="0" xfId="65" applyNumberFormat="1" applyFont="1" applyBorder="1">
      <alignment/>
      <protection/>
    </xf>
    <xf numFmtId="0" fontId="39" fillId="0" borderId="0" xfId="65" applyFont="1" applyBorder="1" applyAlignment="1">
      <alignment vertical="center"/>
      <protection/>
    </xf>
    <xf numFmtId="0" fontId="13" fillId="0" borderId="0" xfId="65" applyFont="1">
      <alignment/>
      <protection/>
    </xf>
    <xf numFmtId="0" fontId="10" fillId="0" borderId="0" xfId="65" applyBorder="1" applyAlignment="1">
      <alignment/>
      <protection/>
    </xf>
    <xf numFmtId="0" fontId="10" fillId="0" borderId="0" xfId="65" applyAlignment="1">
      <alignment/>
      <protection/>
    </xf>
    <xf numFmtId="0" fontId="0" fillId="0" borderId="42" xfId="0" applyBorder="1" applyAlignment="1">
      <alignment/>
    </xf>
    <xf numFmtId="0" fontId="33" fillId="0" borderId="13" xfId="65" applyFont="1" applyBorder="1" applyAlignment="1">
      <alignment horizontal="center"/>
      <protection/>
    </xf>
    <xf numFmtId="0" fontId="33" fillId="0" borderId="0" xfId="65" applyFont="1" applyAlignment="1">
      <alignment horizontal="center"/>
      <protection/>
    </xf>
    <xf numFmtId="0" fontId="33" fillId="0" borderId="16" xfId="65" applyFont="1" applyBorder="1" applyAlignment="1">
      <alignment horizontal="center"/>
      <protection/>
    </xf>
    <xf numFmtId="0" fontId="33" fillId="0" borderId="0" xfId="65" applyFont="1" applyBorder="1" applyAlignment="1">
      <alignment horizontal="center"/>
      <protection/>
    </xf>
    <xf numFmtId="0" fontId="39" fillId="0" borderId="23" xfId="65" applyFont="1" applyBorder="1" applyAlignment="1">
      <alignment/>
      <protection/>
    </xf>
    <xf numFmtId="0" fontId="39" fillId="0" borderId="42" xfId="65" applyFont="1" applyBorder="1" applyAlignment="1">
      <alignment/>
      <protection/>
    </xf>
    <xf numFmtId="3" fontId="39" fillId="0" borderId="23" xfId="65" applyNumberFormat="1" applyFont="1" applyBorder="1">
      <alignment/>
      <protection/>
    </xf>
    <xf numFmtId="3" fontId="39" fillId="0" borderId="16" xfId="65" applyNumberFormat="1" applyFont="1" applyBorder="1">
      <alignment/>
      <protection/>
    </xf>
    <xf numFmtId="0" fontId="39" fillId="0" borderId="0" xfId="65" applyFont="1" applyBorder="1" applyAlignment="1">
      <alignment/>
      <protection/>
    </xf>
    <xf numFmtId="0" fontId="13" fillId="0" borderId="0" xfId="65" applyFont="1" applyBorder="1" applyAlignment="1">
      <alignment horizontal="right"/>
      <protection/>
    </xf>
    <xf numFmtId="0" fontId="33" fillId="0" borderId="10" xfId="65" applyFont="1" applyBorder="1" applyAlignment="1">
      <alignment horizontal="center"/>
      <protection/>
    </xf>
    <xf numFmtId="0" fontId="39" fillId="0" borderId="0" xfId="65" applyFont="1" applyBorder="1">
      <alignment/>
      <protection/>
    </xf>
    <xf numFmtId="0" fontId="13" fillId="0" borderId="19" xfId="65" applyFont="1" applyBorder="1">
      <alignment/>
      <protection/>
    </xf>
    <xf numFmtId="0" fontId="13" fillId="0" borderId="19" xfId="65" applyFont="1" applyBorder="1" applyAlignment="1">
      <alignment horizontal="right"/>
      <protection/>
    </xf>
    <xf numFmtId="0" fontId="33" fillId="0" borderId="12" xfId="65" applyFont="1" applyBorder="1" applyAlignment="1">
      <alignment horizontal="center"/>
      <protection/>
    </xf>
    <xf numFmtId="3" fontId="39" fillId="0" borderId="12" xfId="65" applyNumberFormat="1" applyFont="1" applyBorder="1" applyAlignment="1">
      <alignment horizontal="right"/>
      <protection/>
    </xf>
    <xf numFmtId="3" fontId="39" fillId="0" borderId="13" xfId="65" applyNumberFormat="1" applyFont="1" applyBorder="1" applyAlignment="1">
      <alignment horizontal="right"/>
      <protection/>
    </xf>
    <xf numFmtId="3" fontId="39" fillId="0" borderId="23" xfId="65" applyNumberFormat="1" applyFont="1" applyBorder="1" applyAlignment="1">
      <alignment horizontal="right"/>
      <protection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3" fontId="39" fillId="16" borderId="12" xfId="65" applyNumberFormat="1" applyFont="1" applyFill="1" applyBorder="1">
      <alignment/>
      <protection/>
    </xf>
    <xf numFmtId="3" fontId="39" fillId="16" borderId="23" xfId="65" applyNumberFormat="1" applyFont="1" applyFill="1" applyBorder="1">
      <alignment/>
      <protection/>
    </xf>
    <xf numFmtId="3" fontId="39" fillId="18" borderId="12" xfId="65" applyNumberFormat="1" applyFont="1" applyFill="1" applyBorder="1">
      <alignment/>
      <protection/>
    </xf>
    <xf numFmtId="3" fontId="39" fillId="18" borderId="23" xfId="65" applyNumberFormat="1" applyFont="1" applyFill="1" applyBorder="1">
      <alignment/>
      <protection/>
    </xf>
    <xf numFmtId="3" fontId="39" fillId="18" borderId="12" xfId="65" applyNumberFormat="1" applyFont="1" applyFill="1" applyBorder="1" applyAlignment="1">
      <alignment horizontal="right"/>
      <protection/>
    </xf>
    <xf numFmtId="0" fontId="33" fillId="0" borderId="35" xfId="65" applyFont="1" applyBorder="1" applyAlignment="1">
      <alignment horizontal="center"/>
      <protection/>
    </xf>
    <xf numFmtId="0" fontId="39" fillId="0" borderId="27" xfId="65" applyFont="1" applyBorder="1" applyAlignment="1">
      <alignment/>
      <protection/>
    </xf>
    <xf numFmtId="0" fontId="0" fillId="0" borderId="41" xfId="0" applyBorder="1" applyAlignment="1">
      <alignment/>
    </xf>
    <xf numFmtId="0" fontId="10" fillId="0" borderId="0" xfId="69">
      <alignment/>
      <protection/>
    </xf>
    <xf numFmtId="0" fontId="34" fillId="0" borderId="0" xfId="69" applyFont="1" applyAlignment="1">
      <alignment horizontal="center"/>
      <protection/>
    </xf>
    <xf numFmtId="0" fontId="10" fillId="0" borderId="19" xfId="69" applyBorder="1">
      <alignment/>
      <protection/>
    </xf>
    <xf numFmtId="0" fontId="1" fillId="0" borderId="0" xfId="61" applyFont="1" applyBorder="1" applyAlignment="1">
      <alignment horizontal="right"/>
      <protection/>
    </xf>
    <xf numFmtId="0" fontId="49" fillId="0" borderId="16" xfId="69" applyFont="1" applyBorder="1">
      <alignment/>
      <protection/>
    </xf>
    <xf numFmtId="0" fontId="49" fillId="0" borderId="0" xfId="69" applyFont="1" applyBorder="1">
      <alignment/>
      <protection/>
    </xf>
    <xf numFmtId="0" fontId="49" fillId="0" borderId="20" xfId="69" applyFont="1" applyBorder="1">
      <alignment/>
      <protection/>
    </xf>
    <xf numFmtId="3" fontId="49" fillId="0" borderId="31" xfId="69" applyNumberFormat="1" applyFont="1" applyBorder="1">
      <alignment/>
      <protection/>
    </xf>
    <xf numFmtId="3" fontId="49" fillId="0" borderId="10" xfId="69" applyNumberFormat="1" applyFont="1" applyBorder="1">
      <alignment/>
      <protection/>
    </xf>
    <xf numFmtId="0" fontId="49" fillId="0" borderId="17" xfId="69" applyFont="1" applyBorder="1">
      <alignment/>
      <protection/>
    </xf>
    <xf numFmtId="0" fontId="49" fillId="0" borderId="35" xfId="69" applyFont="1" applyBorder="1">
      <alignment/>
      <protection/>
    </xf>
    <xf numFmtId="0" fontId="49" fillId="0" borderId="47" xfId="69" applyFont="1" applyBorder="1">
      <alignment/>
      <protection/>
    </xf>
    <xf numFmtId="3" fontId="49" fillId="0" borderId="13" xfId="69" applyNumberFormat="1" applyFont="1" applyBorder="1">
      <alignment/>
      <protection/>
    </xf>
    <xf numFmtId="0" fontId="50" fillId="0" borderId="38" xfId="69" applyFont="1" applyBorder="1">
      <alignment/>
      <protection/>
    </xf>
    <xf numFmtId="0" fontId="49" fillId="0" borderId="49" xfId="69" applyFont="1" applyBorder="1">
      <alignment/>
      <protection/>
    </xf>
    <xf numFmtId="0" fontId="49" fillId="0" borderId="26" xfId="69" applyFont="1" applyBorder="1">
      <alignment/>
      <protection/>
    </xf>
    <xf numFmtId="3" fontId="50" fillId="0" borderId="10" xfId="69" applyNumberFormat="1" applyFont="1" applyBorder="1">
      <alignment/>
      <protection/>
    </xf>
    <xf numFmtId="3" fontId="42" fillId="0" borderId="31" xfId="69" applyNumberFormat="1" applyFont="1" applyBorder="1" applyAlignment="1">
      <alignment vertical="center"/>
      <protection/>
    </xf>
    <xf numFmtId="3" fontId="42" fillId="0" borderId="10" xfId="69" applyNumberFormat="1" applyFont="1" applyBorder="1" applyAlignment="1">
      <alignment vertical="center"/>
      <protection/>
    </xf>
    <xf numFmtId="0" fontId="52" fillId="0" borderId="0" xfId="69" applyFont="1" applyBorder="1" applyAlignment="1">
      <alignment horizontal="center" vertical="center" wrapText="1"/>
      <protection/>
    </xf>
    <xf numFmtId="3" fontId="42" fillId="0" borderId="10" xfId="69" applyNumberFormat="1" applyFont="1" applyBorder="1">
      <alignment/>
      <protection/>
    </xf>
    <xf numFmtId="0" fontId="50" fillId="0" borderId="16" xfId="69" applyFont="1" applyBorder="1">
      <alignment/>
      <protection/>
    </xf>
    <xf numFmtId="3" fontId="53" fillId="0" borderId="10" xfId="69" applyNumberFormat="1" applyFont="1" applyBorder="1">
      <alignment/>
      <protection/>
    </xf>
    <xf numFmtId="3" fontId="50" fillId="0" borderId="14" xfId="69" applyNumberFormat="1" applyFont="1" applyBorder="1">
      <alignment/>
      <protection/>
    </xf>
    <xf numFmtId="0" fontId="10" fillId="0" borderId="0" xfId="69" applyBorder="1" applyAlignment="1">
      <alignment horizontal="center" vertical="center"/>
      <protection/>
    </xf>
    <xf numFmtId="0" fontId="49" fillId="0" borderId="0" xfId="69" applyFont="1" applyBorder="1" applyAlignment="1">
      <alignment horizontal="center" vertical="center"/>
      <protection/>
    </xf>
    <xf numFmtId="0" fontId="10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0" fillId="0" borderId="19" xfId="66" applyBorder="1">
      <alignment/>
      <protection/>
    </xf>
    <xf numFmtId="0" fontId="10" fillId="0" borderId="0" xfId="66" applyBorder="1">
      <alignment/>
      <protection/>
    </xf>
    <xf numFmtId="0" fontId="10" fillId="0" borderId="12" xfId="66" applyBorder="1">
      <alignment/>
      <protection/>
    </xf>
    <xf numFmtId="0" fontId="13" fillId="0" borderId="35" xfId="66" applyFont="1" applyBorder="1" applyAlignment="1">
      <alignment/>
      <protection/>
    </xf>
    <xf numFmtId="0" fontId="10" fillId="0" borderId="35" xfId="66" applyBorder="1" applyAlignment="1">
      <alignment/>
      <protection/>
    </xf>
    <xf numFmtId="0" fontId="10" fillId="0" borderId="35" xfId="66" applyBorder="1" applyAlignment="1">
      <alignment horizontal="right" vertical="center"/>
      <protection/>
    </xf>
    <xf numFmtId="0" fontId="10" fillId="0" borderId="0" xfId="66" applyBorder="1" applyAlignment="1">
      <alignment/>
      <protection/>
    </xf>
    <xf numFmtId="0" fontId="13" fillId="0" borderId="0" xfId="66" applyFont="1" applyBorder="1" applyAlignment="1">
      <alignment/>
      <protection/>
    </xf>
    <xf numFmtId="0" fontId="10" fillId="0" borderId="0" xfId="66" applyBorder="1" applyAlignment="1">
      <alignment horizontal="right" vertical="center"/>
      <protection/>
    </xf>
    <xf numFmtId="0" fontId="10" fillId="0" borderId="10" xfId="66" applyBorder="1" applyAlignment="1">
      <alignment horizontal="right" vertical="center"/>
      <protection/>
    </xf>
    <xf numFmtId="0" fontId="10" fillId="0" borderId="0" xfId="73">
      <alignment/>
      <protection/>
    </xf>
    <xf numFmtId="0" fontId="10" fillId="0" borderId="19" xfId="73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4" fillId="0" borderId="12" xfId="73" applyFont="1" applyBorder="1">
      <alignment/>
      <protection/>
    </xf>
    <xf numFmtId="0" fontId="13" fillId="0" borderId="10" xfId="73" applyFont="1" applyBorder="1" applyAlignment="1">
      <alignment horizontal="center"/>
      <protection/>
    </xf>
    <xf numFmtId="0" fontId="54" fillId="0" borderId="10" xfId="73" applyFont="1" applyBorder="1" applyAlignment="1">
      <alignment/>
      <protection/>
    </xf>
    <xf numFmtId="0" fontId="54" fillId="0" borderId="0" xfId="73" applyFont="1">
      <alignment/>
      <protection/>
    </xf>
    <xf numFmtId="0" fontId="54" fillId="0" borderId="10" xfId="73" applyFont="1" applyBorder="1">
      <alignment/>
      <protection/>
    </xf>
    <xf numFmtId="3" fontId="54" fillId="0" borderId="10" xfId="73" applyNumberFormat="1" applyFont="1" applyBorder="1">
      <alignment/>
      <protection/>
    </xf>
    <xf numFmtId="0" fontId="46" fillId="0" borderId="10" xfId="73" applyFont="1" applyBorder="1">
      <alignment/>
      <protection/>
    </xf>
    <xf numFmtId="0" fontId="13" fillId="0" borderId="11" xfId="73" applyFont="1" applyBorder="1" applyAlignment="1">
      <alignment horizontal="center"/>
      <protection/>
    </xf>
    <xf numFmtId="0" fontId="54" fillId="0" borderId="19" xfId="73" applyFont="1" applyBorder="1">
      <alignment/>
      <protection/>
    </xf>
    <xf numFmtId="0" fontId="54" fillId="0" borderId="11" xfId="73" applyFont="1" applyBorder="1">
      <alignment/>
      <protection/>
    </xf>
    <xf numFmtId="3" fontId="54" fillId="0" borderId="11" xfId="73" applyNumberFormat="1" applyFont="1" applyBorder="1">
      <alignment/>
      <protection/>
    </xf>
    <xf numFmtId="0" fontId="46" fillId="0" borderId="11" xfId="73" applyFont="1" applyBorder="1">
      <alignment/>
      <protection/>
    </xf>
    <xf numFmtId="0" fontId="10" fillId="0" borderId="0" xfId="71">
      <alignment/>
      <protection/>
    </xf>
    <xf numFmtId="0" fontId="54" fillId="0" borderId="0" xfId="71" applyFont="1">
      <alignment/>
      <protection/>
    </xf>
    <xf numFmtId="0" fontId="56" fillId="0" borderId="0" xfId="71" applyFont="1" applyAlignment="1">
      <alignment horizontal="center" vertical="center"/>
      <protection/>
    </xf>
    <xf numFmtId="0" fontId="10" fillId="0" borderId="0" xfId="71" applyFont="1">
      <alignment/>
      <protection/>
    </xf>
    <xf numFmtId="0" fontId="10" fillId="0" borderId="47" xfId="71" applyBorder="1">
      <alignment/>
      <protection/>
    </xf>
    <xf numFmtId="0" fontId="57" fillId="0" borderId="23" xfId="71" applyFont="1" applyBorder="1" applyAlignment="1">
      <alignment horizontal="center" vertical="center" wrapText="1"/>
      <protection/>
    </xf>
    <xf numFmtId="0" fontId="10" fillId="0" borderId="41" xfId="71" applyBorder="1">
      <alignment/>
      <protection/>
    </xf>
    <xf numFmtId="0" fontId="57" fillId="0" borderId="12" xfId="71" applyFont="1" applyBorder="1" applyAlignment="1">
      <alignment horizontal="center" vertical="center" wrapText="1"/>
      <protection/>
    </xf>
    <xf numFmtId="1" fontId="13" fillId="0" borderId="12" xfId="71" applyNumberFormat="1" applyFont="1" applyBorder="1" applyAlignment="1">
      <alignment horizontal="center" vertical="center"/>
      <protection/>
    </xf>
    <xf numFmtId="0" fontId="57" fillId="0" borderId="11" xfId="71" applyFont="1" applyBorder="1" applyAlignment="1">
      <alignment vertical="center"/>
      <protection/>
    </xf>
    <xf numFmtId="3" fontId="11" fillId="0" borderId="11" xfId="0" applyNumberFormat="1" applyFont="1" applyBorder="1" applyAlignment="1">
      <alignment horizontal="right" vertical="center"/>
    </xf>
    <xf numFmtId="3" fontId="34" fillId="16" borderId="12" xfId="71" applyNumberFormat="1" applyFont="1" applyFill="1" applyBorder="1" applyAlignment="1">
      <alignment vertical="center"/>
      <protection/>
    </xf>
    <xf numFmtId="3" fontId="34" fillId="16" borderId="11" xfId="71" applyNumberFormat="1" applyFont="1" applyFill="1" applyBorder="1" applyAlignment="1">
      <alignment vertical="center"/>
      <protection/>
    </xf>
    <xf numFmtId="0" fontId="10" fillId="0" borderId="12" xfId="71" applyBorder="1">
      <alignment/>
      <protection/>
    </xf>
    <xf numFmtId="0" fontId="58" fillId="0" borderId="11" xfId="71" applyFont="1" applyBorder="1" applyAlignment="1">
      <alignment vertical="center"/>
      <protection/>
    </xf>
    <xf numFmtId="3" fontId="35" fillId="16" borderId="11" xfId="71" applyNumberFormat="1" applyFont="1" applyFill="1" applyBorder="1" applyAlignment="1">
      <alignment vertical="center"/>
      <protection/>
    </xf>
    <xf numFmtId="3" fontId="59" fillId="0" borderId="11" xfId="71" applyNumberFormat="1" applyFont="1" applyBorder="1" applyAlignment="1">
      <alignment vertical="center"/>
      <protection/>
    </xf>
    <xf numFmtId="3" fontId="59" fillId="0" borderId="11" xfId="71" applyNumberFormat="1" applyFont="1" applyFill="1" applyBorder="1" applyAlignment="1">
      <alignment vertical="center"/>
      <protection/>
    </xf>
    <xf numFmtId="0" fontId="59" fillId="0" borderId="11" xfId="71" applyFont="1" applyBorder="1" applyAlignment="1">
      <alignment vertical="center"/>
      <protection/>
    </xf>
    <xf numFmtId="0" fontId="35" fillId="0" borderId="12" xfId="71" applyFont="1" applyBorder="1" applyAlignment="1">
      <alignment horizontal="left" vertical="center"/>
      <protection/>
    </xf>
    <xf numFmtId="0" fontId="57" fillId="0" borderId="12" xfId="71" applyFont="1" applyBorder="1" applyAlignment="1">
      <alignment vertical="center"/>
      <protection/>
    </xf>
    <xf numFmtId="0" fontId="59" fillId="0" borderId="12" xfId="71" applyFont="1" applyBorder="1" applyAlignment="1">
      <alignment vertical="center"/>
      <protection/>
    </xf>
    <xf numFmtId="3" fontId="35" fillId="16" borderId="12" xfId="71" applyNumberFormat="1" applyFont="1" applyFill="1" applyBorder="1" applyAlignment="1">
      <alignment vertical="center"/>
      <protection/>
    </xf>
    <xf numFmtId="3" fontId="59" fillId="0" borderId="12" xfId="71" applyNumberFormat="1" applyFont="1" applyBorder="1" applyAlignment="1">
      <alignment vertical="center"/>
      <protection/>
    </xf>
    <xf numFmtId="3" fontId="59" fillId="0" borderId="12" xfId="71" applyNumberFormat="1" applyFont="1" applyFill="1" applyBorder="1" applyAlignment="1">
      <alignment vertical="center"/>
      <protection/>
    </xf>
    <xf numFmtId="3" fontId="57" fillId="0" borderId="12" xfId="71" applyNumberFormat="1" applyFont="1" applyBorder="1" applyAlignment="1">
      <alignment vertical="center"/>
      <protection/>
    </xf>
    <xf numFmtId="0" fontId="59" fillId="0" borderId="12" xfId="71" applyFont="1" applyBorder="1" applyAlignment="1">
      <alignment vertical="center" wrapText="1"/>
      <protection/>
    </xf>
    <xf numFmtId="3" fontId="13" fillId="0" borderId="12" xfId="71" applyNumberFormat="1" applyFont="1" applyBorder="1">
      <alignment/>
      <protection/>
    </xf>
    <xf numFmtId="3" fontId="57" fillId="0" borderId="12" xfId="71" applyNumberFormat="1" applyFont="1" applyFill="1" applyBorder="1" applyAlignment="1">
      <alignment vertical="center"/>
      <protection/>
    </xf>
    <xf numFmtId="3" fontId="34" fillId="0" borderId="12" xfId="71" applyNumberFormat="1" applyFont="1" applyBorder="1" applyAlignment="1">
      <alignment vertical="center"/>
      <protection/>
    </xf>
    <xf numFmtId="0" fontId="13" fillId="0" borderId="12" xfId="71" applyFont="1" applyBorder="1">
      <alignment/>
      <protection/>
    </xf>
    <xf numFmtId="3" fontId="13" fillId="0" borderId="12" xfId="71" applyNumberFormat="1" applyFont="1" applyBorder="1" applyAlignment="1">
      <alignment vertical="center"/>
      <protection/>
    </xf>
    <xf numFmtId="1" fontId="10" fillId="0" borderId="12" xfId="71" applyNumberFormat="1" applyFont="1" applyBorder="1" applyAlignment="1">
      <alignment horizontal="center" vertical="center"/>
      <protection/>
    </xf>
    <xf numFmtId="3" fontId="33" fillId="0" borderId="12" xfId="71" applyNumberFormat="1" applyFont="1" applyBorder="1" applyAlignment="1">
      <alignment vertical="center"/>
      <protection/>
    </xf>
    <xf numFmtId="0" fontId="55" fillId="0" borderId="12" xfId="71" applyFont="1" applyBorder="1" applyAlignment="1">
      <alignment vertical="center"/>
      <protection/>
    </xf>
    <xf numFmtId="3" fontId="57" fillId="18" borderId="12" xfId="71" applyNumberFormat="1" applyFont="1" applyFill="1" applyBorder="1" applyAlignment="1">
      <alignment vertical="center"/>
      <protection/>
    </xf>
    <xf numFmtId="3" fontId="10" fillId="0" borderId="0" xfId="71" applyNumberFormat="1">
      <alignment/>
      <protection/>
    </xf>
    <xf numFmtId="0" fontId="10" fillId="0" borderId="19" xfId="71" applyBorder="1">
      <alignment/>
      <protection/>
    </xf>
    <xf numFmtId="0" fontId="60" fillId="0" borderId="0" xfId="71" applyFont="1" applyAlignment="1">
      <alignment vertical="center"/>
      <protection/>
    </xf>
    <xf numFmtId="0" fontId="10" fillId="0" borderId="13" xfId="71" applyBorder="1">
      <alignment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>
      <alignment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0" fontId="10" fillId="0" borderId="11" xfId="71" applyBorder="1" applyAlignment="1">
      <alignment horizontal="center" vertical="center" wrapText="1"/>
      <protection/>
    </xf>
    <xf numFmtId="1" fontId="10" fillId="0" borderId="12" xfId="71" applyNumberFormat="1" applyFont="1" applyBorder="1" applyAlignment="1">
      <alignment horizontal="right" vertical="center"/>
      <protection/>
    </xf>
    <xf numFmtId="0" fontId="10" fillId="0" borderId="12" xfId="0" applyFont="1" applyFill="1" applyBorder="1" applyAlignment="1">
      <alignment horizontal="left" vertical="center"/>
    </xf>
    <xf numFmtId="3" fontId="61" fillId="0" borderId="12" xfId="71" applyNumberFormat="1" applyFont="1" applyFill="1" applyBorder="1" applyAlignment="1">
      <alignment horizontal="right" vertical="center" wrapText="1"/>
      <protection/>
    </xf>
    <xf numFmtId="3" fontId="10" fillId="0" borderId="12" xfId="71" applyNumberFormat="1" applyFont="1" applyBorder="1" applyAlignment="1">
      <alignment vertical="center"/>
      <protection/>
    </xf>
    <xf numFmtId="3" fontId="10" fillId="0" borderId="12" xfId="71" applyNumberFormat="1" applyFont="1" applyBorder="1" applyAlignment="1">
      <alignment horizontal="right" vertical="center"/>
      <protection/>
    </xf>
    <xf numFmtId="0" fontId="10" fillId="0" borderId="42" xfId="71" applyFont="1" applyBorder="1">
      <alignment/>
      <protection/>
    </xf>
    <xf numFmtId="1" fontId="10" fillId="0" borderId="12" xfId="71" applyNumberFormat="1" applyBorder="1" applyAlignment="1">
      <alignment vertical="center"/>
      <protection/>
    </xf>
    <xf numFmtId="0" fontId="61" fillId="0" borderId="12" xfId="71" applyFont="1" applyFill="1" applyBorder="1" applyAlignment="1">
      <alignment horizontal="left" vertical="center" wrapText="1"/>
      <protection/>
    </xf>
    <xf numFmtId="3" fontId="59" fillId="0" borderId="12" xfId="71" applyNumberFormat="1" applyFont="1" applyFill="1" applyBorder="1" applyAlignment="1">
      <alignment horizontal="right" vertical="center" wrapText="1"/>
      <protection/>
    </xf>
    <xf numFmtId="0" fontId="59" fillId="0" borderId="12" xfId="71" applyFont="1" applyFill="1" applyBorder="1" applyAlignment="1">
      <alignment horizontal="right" vertical="center" wrapText="1"/>
      <protection/>
    </xf>
    <xf numFmtId="0" fontId="57" fillId="0" borderId="42" xfId="71" applyFont="1" applyFill="1" applyBorder="1" applyAlignment="1">
      <alignment horizontal="center" vertical="center" wrapText="1"/>
      <protection/>
    </xf>
    <xf numFmtId="0" fontId="10" fillId="0" borderId="12" xfId="71" applyFont="1" applyBorder="1" applyAlignment="1">
      <alignment horizontal="right" vertical="center"/>
      <protection/>
    </xf>
    <xf numFmtId="0" fontId="10" fillId="0" borderId="12" xfId="71" applyFont="1" applyFill="1" applyBorder="1" applyAlignment="1">
      <alignment vertical="center"/>
      <protection/>
    </xf>
    <xf numFmtId="0" fontId="62" fillId="0" borderId="12" xfId="71" applyFont="1" applyFill="1" applyBorder="1" applyAlignment="1">
      <alignment horizontal="center" vertical="center" wrapText="1"/>
      <protection/>
    </xf>
    <xf numFmtId="0" fontId="61" fillId="0" borderId="12" xfId="71" applyFont="1" applyFill="1" applyBorder="1" applyAlignment="1">
      <alignment horizontal="right" vertical="center" wrapText="1"/>
      <protection/>
    </xf>
    <xf numFmtId="3" fontId="61" fillId="0" borderId="12" xfId="71" applyNumberFormat="1" applyFont="1" applyFill="1" applyBorder="1" applyAlignment="1">
      <alignment horizontal="right" vertical="center"/>
      <protection/>
    </xf>
    <xf numFmtId="3" fontId="61" fillId="0" borderId="12" xfId="71" applyNumberFormat="1" applyFont="1" applyFill="1" applyBorder="1" applyAlignment="1">
      <alignment vertical="center"/>
      <protection/>
    </xf>
    <xf numFmtId="2" fontId="10" fillId="0" borderId="12" xfId="71" applyNumberFormat="1" applyFont="1" applyFill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10" fillId="0" borderId="12" xfId="7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0" fontId="10" fillId="0" borderId="12" xfId="71" applyFont="1" applyBorder="1" applyAlignment="1">
      <alignment vertical="center" wrapText="1"/>
      <protection/>
    </xf>
    <xf numFmtId="3" fontId="10" fillId="0" borderId="42" xfId="71" applyNumberFormat="1" applyFont="1" applyBorder="1">
      <alignment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71" applyNumberFormat="1" applyFont="1" applyBorder="1" applyAlignment="1">
      <alignment vertical="center"/>
      <protection/>
    </xf>
    <xf numFmtId="0" fontId="63" fillId="0" borderId="11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/>
    </xf>
    <xf numFmtId="0" fontId="13" fillId="0" borderId="12" xfId="71" applyFont="1" applyBorder="1" applyAlignment="1">
      <alignment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57" fillId="0" borderId="12" xfId="71" applyFont="1" applyFill="1" applyBorder="1" applyAlignment="1">
      <alignment vertical="center" wrapText="1"/>
      <protection/>
    </xf>
    <xf numFmtId="0" fontId="57" fillId="0" borderId="11" xfId="71" applyFont="1" applyFill="1" applyBorder="1" applyAlignment="1">
      <alignment vertical="center" wrapText="1"/>
      <protection/>
    </xf>
    <xf numFmtId="0" fontId="0" fillId="0" borderId="12" xfId="0" applyBorder="1" applyAlignment="1">
      <alignment horizontal="left" vertical="center"/>
    </xf>
    <xf numFmtId="3" fontId="0" fillId="16" borderId="12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49" xfId="59" applyBorder="1">
      <alignment/>
      <protection/>
    </xf>
    <xf numFmtId="0" fontId="1" fillId="0" borderId="49" xfId="61" applyFont="1" applyBorder="1" applyAlignment="1">
      <alignment horizontal="right"/>
      <protection/>
    </xf>
    <xf numFmtId="0" fontId="34" fillId="0" borderId="14" xfId="59" applyFont="1" applyBorder="1" applyAlignment="1">
      <alignment horizontal="center"/>
      <protection/>
    </xf>
    <xf numFmtId="0" fontId="64" fillId="0" borderId="39" xfId="59" applyFont="1" applyBorder="1" applyAlignment="1">
      <alignment/>
      <protection/>
    </xf>
    <xf numFmtId="0" fontId="65" fillId="0" borderId="50" xfId="59" applyFont="1" applyBorder="1" applyAlignment="1">
      <alignment/>
      <protection/>
    </xf>
    <xf numFmtId="0" fontId="65" fillId="0" borderId="50" xfId="59" applyFont="1" applyBorder="1" applyAlignment="1">
      <alignment horizontal="center"/>
      <protection/>
    </xf>
    <xf numFmtId="0" fontId="65" fillId="0" borderId="50" xfId="59" applyFont="1" applyBorder="1">
      <alignment/>
      <protection/>
    </xf>
    <xf numFmtId="0" fontId="65" fillId="0" borderId="45" xfId="59" applyFont="1" applyBorder="1">
      <alignment/>
      <protection/>
    </xf>
    <xf numFmtId="0" fontId="64" fillId="0" borderId="38" xfId="59" applyFont="1" applyBorder="1" applyAlignment="1">
      <alignment vertical="center"/>
      <protection/>
    </xf>
    <xf numFmtId="0" fontId="64" fillId="0" borderId="26" xfId="59" applyFont="1" applyBorder="1">
      <alignment/>
      <protection/>
    </xf>
    <xf numFmtId="3" fontId="33" fillId="0" borderId="14" xfId="59" applyNumberFormat="1" applyFont="1" applyBorder="1">
      <alignment/>
      <protection/>
    </xf>
    <xf numFmtId="3" fontId="33" fillId="0" borderId="26" xfId="59" applyNumberFormat="1" applyFont="1" applyBorder="1">
      <alignment/>
      <protection/>
    </xf>
    <xf numFmtId="0" fontId="64" fillId="0" borderId="39" xfId="59" applyFont="1" applyBorder="1" applyAlignment="1">
      <alignment horizontal="left"/>
      <protection/>
    </xf>
    <xf numFmtId="0" fontId="39" fillId="0" borderId="50" xfId="59" applyFont="1" applyBorder="1">
      <alignment/>
      <protection/>
    </xf>
    <xf numFmtId="0" fontId="39" fillId="0" borderId="45" xfId="59" applyFont="1" applyBorder="1">
      <alignment/>
      <protection/>
    </xf>
    <xf numFmtId="0" fontId="64" fillId="0" borderId="38" xfId="59" applyFont="1" applyBorder="1">
      <alignment/>
      <protection/>
    </xf>
    <xf numFmtId="0" fontId="65" fillId="0" borderId="26" xfId="59" applyFont="1" applyBorder="1">
      <alignment/>
      <protection/>
    </xf>
    <xf numFmtId="0" fontId="0" fillId="0" borderId="0" xfId="59" applyBorder="1">
      <alignment/>
      <protection/>
    </xf>
    <xf numFmtId="0" fontId="10" fillId="0" borderId="0" xfId="68">
      <alignment/>
      <protection/>
    </xf>
    <xf numFmtId="0" fontId="10" fillId="0" borderId="0" xfId="68" applyAlignment="1">
      <alignment vertical="center"/>
      <protection/>
    </xf>
    <xf numFmtId="0" fontId="13" fillId="0" borderId="0" xfId="68" applyFont="1" applyAlignment="1">
      <alignment horizontal="right"/>
      <protection/>
    </xf>
    <xf numFmtId="0" fontId="10" fillId="0" borderId="0" xfId="68" applyFont="1">
      <alignment/>
      <protection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35" fillId="0" borderId="23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/>
    </xf>
    <xf numFmtId="3" fontId="35" fillId="0" borderId="11" xfId="0" applyNumberFormat="1" applyFont="1" applyBorder="1" applyAlignment="1">
      <alignment horizontal="right" vertical="center"/>
    </xf>
    <xf numFmtId="3" fontId="35" fillId="0" borderId="0" xfId="0" applyNumberFormat="1" applyFont="1" applyAlignment="1">
      <alignment/>
    </xf>
    <xf numFmtId="0" fontId="35" fillId="0" borderId="23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3" fontId="2" fillId="0" borderId="12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left"/>
    </xf>
    <xf numFmtId="0" fontId="37" fillId="0" borderId="10" xfId="63" applyFont="1" applyBorder="1" applyAlignment="1">
      <alignment/>
      <protection/>
    </xf>
    <xf numFmtId="0" fontId="37" fillId="0" borderId="13" xfId="64" applyFont="1" applyBorder="1" applyAlignment="1">
      <alignment/>
      <protection/>
    </xf>
    <xf numFmtId="0" fontId="37" fillId="0" borderId="37" xfId="63" applyFont="1" applyBorder="1" applyAlignment="1">
      <alignment/>
      <protection/>
    </xf>
    <xf numFmtId="3" fontId="37" fillId="0" borderId="37" xfId="62" applyNumberFormat="1" applyFont="1" applyBorder="1">
      <alignment/>
      <protection/>
    </xf>
    <xf numFmtId="0" fontId="37" fillId="0" borderId="52" xfId="62" applyFont="1" applyBorder="1">
      <alignment/>
      <protection/>
    </xf>
    <xf numFmtId="0" fontId="0" fillId="0" borderId="10" xfId="0" applyFont="1" applyFill="1" applyBorder="1" applyAlignment="1">
      <alignment vertical="center"/>
    </xf>
    <xf numFmtId="0" fontId="10" fillId="0" borderId="0" xfId="69" applyBorder="1">
      <alignment/>
      <protection/>
    </xf>
    <xf numFmtId="0" fontId="8" fillId="0" borderId="0" xfId="63" applyFont="1" applyBorder="1" applyAlignment="1">
      <alignment/>
      <protection/>
    </xf>
    <xf numFmtId="0" fontId="49" fillId="0" borderId="40" xfId="69" applyFont="1" applyBorder="1">
      <alignment/>
      <protection/>
    </xf>
    <xf numFmtId="0" fontId="49" fillId="0" borderId="53" xfId="69" applyFont="1" applyBorder="1">
      <alignment/>
      <protection/>
    </xf>
    <xf numFmtId="0" fontId="49" fillId="0" borderId="44" xfId="69" applyFont="1" applyBorder="1">
      <alignment/>
      <protection/>
    </xf>
    <xf numFmtId="0" fontId="49" fillId="0" borderId="38" xfId="69" applyFont="1" applyBorder="1">
      <alignment/>
      <protection/>
    </xf>
    <xf numFmtId="3" fontId="42" fillId="0" borderId="14" xfId="69" applyNumberFormat="1" applyFont="1" applyBorder="1" applyAlignment="1">
      <alignment vertical="center"/>
      <protection/>
    </xf>
    <xf numFmtId="3" fontId="2" fillId="0" borderId="14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9" fontId="1" fillId="0" borderId="12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9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35" fillId="0" borderId="20" xfId="0" applyFont="1" applyFill="1" applyBorder="1" applyAlignment="1">
      <alignment horizontal="left" vertical="center"/>
    </xf>
    <xf numFmtId="0" fontId="59" fillId="0" borderId="11" xfId="71" applyFont="1" applyBorder="1" applyAlignment="1">
      <alignment vertical="center" wrapText="1"/>
      <protection/>
    </xf>
    <xf numFmtId="3" fontId="8" fillId="18" borderId="11" xfId="0" applyNumberFormat="1" applyFont="1" applyFill="1" applyBorder="1" applyAlignment="1">
      <alignment horizontal="right"/>
    </xf>
    <xf numFmtId="3" fontId="66" fillId="18" borderId="11" xfId="0" applyNumberFormat="1" applyFont="1" applyFill="1" applyBorder="1" applyAlignment="1">
      <alignment horizontal="right" vertical="center"/>
    </xf>
    <xf numFmtId="3" fontId="35" fillId="18" borderId="11" xfId="71" applyNumberFormat="1" applyFont="1" applyFill="1" applyBorder="1" applyAlignment="1">
      <alignment horizontal="right" vertical="center"/>
      <protection/>
    </xf>
    <xf numFmtId="3" fontId="34" fillId="18" borderId="12" xfId="71" applyNumberFormat="1" applyFont="1" applyFill="1" applyBorder="1" applyAlignment="1">
      <alignment vertical="center"/>
      <protection/>
    </xf>
    <xf numFmtId="3" fontId="35" fillId="18" borderId="12" xfId="71" applyNumberFormat="1" applyFont="1" applyFill="1" applyBorder="1" applyAlignment="1">
      <alignment vertical="center"/>
      <protection/>
    </xf>
    <xf numFmtId="3" fontId="59" fillId="18" borderId="11" xfId="71" applyNumberFormat="1" applyFont="1" applyFill="1" applyBorder="1" applyAlignment="1">
      <alignment horizontal="right" vertical="center" wrapText="1"/>
      <protection/>
    </xf>
    <xf numFmtId="3" fontId="10" fillId="18" borderId="12" xfId="71" applyNumberFormat="1" applyFill="1" applyBorder="1" applyAlignment="1">
      <alignment vertical="center"/>
      <protection/>
    </xf>
    <xf numFmtId="3" fontId="61" fillId="18" borderId="12" xfId="71" applyNumberFormat="1" applyFont="1" applyFill="1" applyBorder="1" applyAlignment="1">
      <alignment horizontal="right" vertical="center" wrapText="1"/>
      <protection/>
    </xf>
    <xf numFmtId="0" fontId="59" fillId="0" borderId="42" xfId="71" applyFont="1" applyFill="1" applyBorder="1" applyAlignment="1">
      <alignment horizontal="right" vertical="center" wrapText="1"/>
      <protection/>
    </xf>
    <xf numFmtId="3" fontId="10" fillId="18" borderId="42" xfId="71" applyNumberFormat="1" applyFont="1" applyFill="1" applyBorder="1">
      <alignment/>
      <protection/>
    </xf>
    <xf numFmtId="3" fontId="35" fillId="0" borderId="12" xfId="0" applyNumberFormat="1" applyFont="1" applyFill="1" applyBorder="1" applyAlignment="1">
      <alignment/>
    </xf>
    <xf numFmtId="3" fontId="35" fillId="0" borderId="41" xfId="0" applyNumberFormat="1" applyFont="1" applyFill="1" applyBorder="1" applyAlignment="1">
      <alignment horizontal="right" vertical="center"/>
    </xf>
    <xf numFmtId="3" fontId="35" fillId="0" borderId="42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3" fontId="35" fillId="0" borderId="13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 horizontal="right" vertical="center"/>
    </xf>
    <xf numFmtId="3" fontId="2" fillId="0" borderId="10" xfId="63" applyNumberFormat="1" applyFont="1" applyBorder="1" applyAlignment="1">
      <alignment/>
      <protection/>
    </xf>
    <xf numFmtId="0" fontId="13" fillId="0" borderId="0" xfId="62" applyFont="1" applyAlignment="1">
      <alignment horizontal="right"/>
      <protection/>
    </xf>
    <xf numFmtId="3" fontId="3" fillId="0" borderId="0" xfId="0" applyNumberFormat="1" applyFont="1" applyAlignment="1">
      <alignment horizontal="right"/>
    </xf>
    <xf numFmtId="0" fontId="10" fillId="0" borderId="0" xfId="66" applyBorder="1" applyAlignment="1">
      <alignment horizontal="right"/>
      <protection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5" fillId="0" borderId="0" xfId="0" applyFont="1" applyBorder="1" applyAlignment="1">
      <alignment vertical="center"/>
    </xf>
    <xf numFmtId="9" fontId="2" fillId="0" borderId="18" xfId="63" applyNumberFormat="1" applyFont="1" applyBorder="1" applyAlignment="1">
      <alignment/>
      <protection/>
    </xf>
    <xf numFmtId="9" fontId="1" fillId="0" borderId="33" xfId="63" applyNumberFormat="1" applyFont="1" applyBorder="1" applyAlignment="1">
      <alignment/>
      <protection/>
    </xf>
    <xf numFmtId="9" fontId="2" fillId="0" borderId="37" xfId="63" applyNumberFormat="1" applyFont="1" applyBorder="1" applyAlignment="1">
      <alignment/>
      <protection/>
    </xf>
    <xf numFmtId="9" fontId="2" fillId="0" borderId="18" xfId="0" applyNumberFormat="1" applyFont="1" applyBorder="1" applyAlignment="1">
      <alignment/>
    </xf>
    <xf numFmtId="9" fontId="2" fillId="0" borderId="31" xfId="67" applyNumberFormat="1" applyFont="1" applyFill="1" applyBorder="1">
      <alignment/>
      <protection/>
    </xf>
    <xf numFmtId="9" fontId="2" fillId="0" borderId="21" xfId="0" applyNumberFormat="1" applyFont="1" applyFill="1" applyBorder="1" applyAlignment="1">
      <alignment/>
    </xf>
    <xf numFmtId="9" fontId="9" fillId="0" borderId="10" xfId="72" applyNumberFormat="1" applyFont="1" applyFill="1" applyBorder="1">
      <alignment/>
      <protection/>
    </xf>
    <xf numFmtId="9" fontId="43" fillId="0" borderId="10" xfId="72" applyNumberFormat="1" applyFont="1" applyFill="1" applyBorder="1">
      <alignment/>
      <protection/>
    </xf>
    <xf numFmtId="9" fontId="43" fillId="0" borderId="14" xfId="72" applyNumberFormat="1" applyFont="1" applyFill="1" applyBorder="1">
      <alignment/>
      <protection/>
    </xf>
    <xf numFmtId="0" fontId="4" fillId="0" borderId="10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27" xfId="0" applyFont="1" applyFill="1" applyBorder="1" applyAlignment="1">
      <alignment horizontal="left" vertical="center"/>
    </xf>
    <xf numFmtId="0" fontId="37" fillId="0" borderId="35" xfId="62" applyFont="1" applyBorder="1">
      <alignment/>
      <protection/>
    </xf>
    <xf numFmtId="3" fontId="36" fillId="0" borderId="0" xfId="62" applyNumberFormat="1" applyFont="1" applyBorder="1">
      <alignment/>
      <protection/>
    </xf>
    <xf numFmtId="3" fontId="37" fillId="0" borderId="48" xfId="62" applyNumberFormat="1" applyFont="1" applyBorder="1">
      <alignment/>
      <protection/>
    </xf>
    <xf numFmtId="0" fontId="10" fillId="0" borderId="1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3" fontId="10" fillId="0" borderId="12" xfId="71" applyNumberFormat="1" applyFill="1" applyBorder="1" applyAlignment="1">
      <alignment vertical="center"/>
      <protection/>
    </xf>
    <xf numFmtId="0" fontId="57" fillId="0" borderId="12" xfId="71" applyFont="1" applyBorder="1" applyAlignment="1">
      <alignment vertical="center" wrapText="1"/>
      <protection/>
    </xf>
    <xf numFmtId="0" fontId="35" fillId="0" borderId="10" xfId="0" applyFont="1" applyFill="1" applyBorder="1" applyAlignment="1">
      <alignment horizontal="left"/>
    </xf>
    <xf numFmtId="0" fontId="35" fillId="0" borderId="27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3" fontId="0" fillId="0" borderId="38" xfId="67" applyNumberFormat="1" applyFont="1" applyFill="1" applyBorder="1" applyAlignment="1">
      <alignment horizontal="right" vertical="center"/>
      <protection/>
    </xf>
    <xf numFmtId="3" fontId="0" fillId="0" borderId="12" xfId="0" applyNumberFormat="1" applyFont="1" applyBorder="1" applyAlignment="1">
      <alignment/>
    </xf>
    <xf numFmtId="3" fontId="50" fillId="0" borderId="11" xfId="69" applyNumberFormat="1" applyFont="1" applyBorder="1">
      <alignment/>
      <protection/>
    </xf>
    <xf numFmtId="3" fontId="35" fillId="0" borderId="47" xfId="0" applyNumberFormat="1" applyFont="1" applyFill="1" applyBorder="1" applyAlignment="1">
      <alignment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0" fontId="8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3" fontId="43" fillId="0" borderId="10" xfId="81" applyNumberFormat="1" applyFont="1" applyFill="1" applyBorder="1" applyAlignment="1">
      <alignment horizontal="right"/>
    </xf>
    <xf numFmtId="3" fontId="34" fillId="0" borderId="28" xfId="62" applyNumberFormat="1" applyFont="1" applyFill="1" applyBorder="1" applyAlignment="1">
      <alignment vertical="center"/>
      <protection/>
    </xf>
    <xf numFmtId="0" fontId="35" fillId="0" borderId="12" xfId="0" applyFont="1" applyFill="1" applyBorder="1" applyAlignment="1">
      <alignment horizontal="left"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0" fontId="41" fillId="0" borderId="23" xfId="62" applyFont="1" applyBorder="1">
      <alignment/>
      <protection/>
    </xf>
    <xf numFmtId="3" fontId="38" fillId="0" borderId="42" xfId="62" applyNumberFormat="1" applyFont="1" applyBorder="1">
      <alignment/>
      <protection/>
    </xf>
    <xf numFmtId="0" fontId="4" fillId="0" borderId="27" xfId="58" applyFont="1" applyFill="1" applyBorder="1" applyAlignment="1">
      <alignment horizontal="left"/>
      <protection/>
    </xf>
    <xf numFmtId="3" fontId="4" fillId="0" borderId="27" xfId="67" applyNumberFormat="1" applyFont="1" applyFill="1" applyBorder="1" applyAlignment="1">
      <alignment horizontal="right"/>
      <protection/>
    </xf>
    <xf numFmtId="9" fontId="2" fillId="0" borderId="11" xfId="67" applyNumberFormat="1" applyFont="1" applyFill="1" applyBorder="1">
      <alignment/>
      <protection/>
    </xf>
    <xf numFmtId="0" fontId="1" fillId="0" borderId="32" xfId="58" applyFont="1" applyFill="1" applyBorder="1" applyAlignment="1">
      <alignment horizontal="left"/>
      <protection/>
    </xf>
    <xf numFmtId="3" fontId="1" fillId="0" borderId="32" xfId="67" applyNumberFormat="1" applyFont="1" applyFill="1" applyBorder="1" applyAlignment="1">
      <alignment horizontal="right"/>
      <protection/>
    </xf>
    <xf numFmtId="9" fontId="1" fillId="0" borderId="18" xfId="67" applyNumberFormat="1" applyFont="1" applyFill="1" applyBorder="1">
      <alignment/>
      <protection/>
    </xf>
    <xf numFmtId="3" fontId="13" fillId="0" borderId="12" xfId="71" applyNumberFormat="1" applyFont="1" applyFill="1" applyBorder="1" applyAlignment="1">
      <alignment vertical="center"/>
      <protection/>
    </xf>
    <xf numFmtId="3" fontId="34" fillId="0" borderId="12" xfId="0" applyNumberFormat="1" applyFont="1" applyFill="1" applyBorder="1" applyAlignment="1">
      <alignment vertical="center"/>
    </xf>
    <xf numFmtId="0" fontId="10" fillId="0" borderId="12" xfId="65" applyBorder="1">
      <alignment/>
      <protection/>
    </xf>
    <xf numFmtId="0" fontId="37" fillId="0" borderId="0" xfId="62" applyFont="1">
      <alignment/>
      <protection/>
    </xf>
    <xf numFmtId="9" fontId="4" fillId="0" borderId="12" xfId="0" applyNumberFormat="1" applyFont="1" applyBorder="1" applyAlignment="1">
      <alignment/>
    </xf>
    <xf numFmtId="9" fontId="4" fillId="0" borderId="21" xfId="0" applyNumberFormat="1" applyFont="1" applyBorder="1" applyAlignment="1">
      <alignment/>
    </xf>
    <xf numFmtId="3" fontId="37" fillId="0" borderId="35" xfId="62" applyNumberFormat="1" applyFont="1" applyBorder="1">
      <alignment/>
      <protection/>
    </xf>
    <xf numFmtId="3" fontId="37" fillId="0" borderId="47" xfId="62" applyNumberFormat="1" applyFont="1" applyBorder="1">
      <alignment/>
      <protection/>
    </xf>
    <xf numFmtId="9" fontId="1" fillId="0" borderId="14" xfId="63" applyNumberFormat="1" applyFont="1" applyBorder="1" applyAlignment="1">
      <alignment vertical="center"/>
      <protection/>
    </xf>
    <xf numFmtId="49" fontId="1" fillId="0" borderId="13" xfId="63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13" fillId="0" borderId="0" xfId="62" applyFont="1" applyBorder="1" applyAlignment="1">
      <alignment horizontal="center"/>
      <protection/>
    </xf>
    <xf numFmtId="0" fontId="13" fillId="0" borderId="13" xfId="62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13" fillId="0" borderId="0" xfId="62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3" fontId="1" fillId="0" borderId="13" xfId="6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3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0" fillId="0" borderId="0" xfId="67" applyAlignment="1">
      <alignment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1" fillId="0" borderId="0" xfId="67" applyFont="1" applyBorder="1" applyAlignment="1">
      <alignment horizont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4" xfId="58" applyFill="1" applyBorder="1" applyAlignment="1">
      <alignment horizontal="center" vertical="center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14" xfId="67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3" fillId="0" borderId="10" xfId="7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72" applyFont="1" applyFill="1" applyAlignment="1">
      <alignment horizontal="center" vertical="center"/>
      <protection/>
    </xf>
    <xf numFmtId="0" fontId="14" fillId="0" borderId="0" xfId="72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9" fillId="18" borderId="23" xfId="65" applyFont="1" applyFill="1" applyBorder="1" applyAlignment="1">
      <alignment/>
      <protection/>
    </xf>
    <xf numFmtId="0" fontId="39" fillId="18" borderId="42" xfId="65" applyFont="1" applyFill="1" applyBorder="1" applyAlignment="1">
      <alignment/>
      <protection/>
    </xf>
    <xf numFmtId="0" fontId="33" fillId="0" borderId="0" xfId="65" applyFont="1" applyBorder="1" applyAlignment="1">
      <alignment vertical="center" wrapText="1"/>
      <protection/>
    </xf>
    <xf numFmtId="0" fontId="39" fillId="0" borderId="0" xfId="65" applyFont="1" applyBorder="1" applyAlignment="1">
      <alignment vertical="center" wrapText="1"/>
      <protection/>
    </xf>
    <xf numFmtId="0" fontId="33" fillId="0" borderId="23" xfId="65" applyFont="1" applyBorder="1" applyAlignment="1">
      <alignment/>
      <protection/>
    </xf>
    <xf numFmtId="0" fontId="0" fillId="0" borderId="42" xfId="0" applyBorder="1" applyAlignment="1">
      <alignment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/>
      <protection/>
    </xf>
    <xf numFmtId="0" fontId="3" fillId="0" borderId="0" xfId="0" applyFont="1" applyAlignment="1">
      <alignment/>
    </xf>
    <xf numFmtId="0" fontId="33" fillId="0" borderId="10" xfId="65" applyFont="1" applyBorder="1" applyAlignment="1">
      <alignment vertical="center" wrapText="1"/>
      <protection/>
    </xf>
    <xf numFmtId="0" fontId="39" fillId="0" borderId="25" xfId="65" applyFont="1" applyBorder="1" applyAlignment="1">
      <alignment vertical="center" wrapText="1"/>
      <protection/>
    </xf>
    <xf numFmtId="0" fontId="39" fillId="0" borderId="13" xfId="65" applyFont="1" applyBorder="1" applyAlignment="1">
      <alignment vertical="center"/>
      <protection/>
    </xf>
    <xf numFmtId="0" fontId="39" fillId="0" borderId="11" xfId="65" applyFont="1" applyBorder="1" applyAlignment="1">
      <alignment vertical="center"/>
      <protection/>
    </xf>
    <xf numFmtId="0" fontId="33" fillId="0" borderId="13" xfId="65" applyFont="1" applyBorder="1" applyAlignment="1">
      <alignment vertical="center" wrapText="1"/>
      <protection/>
    </xf>
    <xf numFmtId="0" fontId="39" fillId="0" borderId="10" xfId="65" applyFont="1" applyBorder="1" applyAlignment="1">
      <alignment vertical="center"/>
      <protection/>
    </xf>
    <xf numFmtId="0" fontId="39" fillId="0" borderId="23" xfId="0" applyFont="1" applyBorder="1" applyAlignment="1">
      <alignment horizontal="left"/>
    </xf>
    <xf numFmtId="0" fontId="39" fillId="0" borderId="42" xfId="0" applyFont="1" applyBorder="1" applyAlignment="1">
      <alignment horizontal="left"/>
    </xf>
    <xf numFmtId="0" fontId="34" fillId="0" borderId="0" xfId="69" applyFont="1" applyAlignment="1">
      <alignment horizontal="center" vertical="center" wrapText="1"/>
      <protection/>
    </xf>
    <xf numFmtId="0" fontId="13" fillId="0" borderId="0" xfId="69" applyFont="1" applyAlignment="1">
      <alignment horizontal="center"/>
      <protection/>
    </xf>
    <xf numFmtId="0" fontId="49" fillId="0" borderId="40" xfId="69" applyFont="1" applyBorder="1" applyAlignment="1">
      <alignment horizontal="center" vertical="center" wrapText="1"/>
      <protection/>
    </xf>
    <xf numFmtId="0" fontId="49" fillId="0" borderId="44" xfId="69" applyFont="1" applyBorder="1" applyAlignment="1">
      <alignment horizontal="center" vertical="center" wrapText="1"/>
      <protection/>
    </xf>
    <xf numFmtId="0" fontId="49" fillId="0" borderId="16" xfId="69" applyFont="1" applyBorder="1" applyAlignment="1">
      <alignment horizontal="center" vertical="center" wrapText="1"/>
      <protection/>
    </xf>
    <xf numFmtId="0" fontId="49" fillId="0" borderId="20" xfId="69" applyFont="1" applyBorder="1" applyAlignment="1">
      <alignment horizontal="center" vertical="center" wrapText="1"/>
      <protection/>
    </xf>
    <xf numFmtId="0" fontId="10" fillId="0" borderId="16" xfId="69" applyBorder="1" applyAlignment="1">
      <alignment horizontal="center" vertical="center" wrapText="1"/>
      <protection/>
    </xf>
    <xf numFmtId="0" fontId="10" fillId="0" borderId="20" xfId="69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9" fillId="0" borderId="10" xfId="69" applyFont="1" applyBorder="1" applyAlignment="1">
      <alignment horizontal="center" vertical="center"/>
      <protection/>
    </xf>
    <xf numFmtId="0" fontId="49" fillId="0" borderId="13" xfId="69" applyFont="1" applyBorder="1" applyAlignment="1">
      <alignment horizontal="center" vertical="center"/>
      <protection/>
    </xf>
    <xf numFmtId="0" fontId="42" fillId="0" borderId="13" xfId="69" applyFont="1" applyBorder="1" applyAlignment="1">
      <alignment horizontal="center" vertical="center" wrapText="1"/>
      <protection/>
    </xf>
    <xf numFmtId="0" fontId="42" fillId="0" borderId="14" xfId="69" applyFont="1" applyBorder="1" applyAlignment="1">
      <alignment horizontal="center" vertical="center" wrapText="1"/>
      <protection/>
    </xf>
    <xf numFmtId="0" fontId="42" fillId="0" borderId="13" xfId="69" applyFont="1" applyBorder="1" applyAlignment="1">
      <alignment horizontal="center" vertical="center"/>
      <protection/>
    </xf>
    <xf numFmtId="0" fontId="42" fillId="0" borderId="11" xfId="69" applyFont="1" applyBorder="1" applyAlignment="1">
      <alignment horizontal="center" vertical="center"/>
      <protection/>
    </xf>
    <xf numFmtId="0" fontId="42" fillId="0" borderId="17" xfId="69" applyFont="1" applyBorder="1" applyAlignment="1">
      <alignment horizontal="center" vertical="center"/>
      <protection/>
    </xf>
    <xf numFmtId="0" fontId="42" fillId="0" borderId="47" xfId="69" applyFont="1" applyBorder="1" applyAlignment="1">
      <alignment horizontal="center" vertical="center"/>
      <protection/>
    </xf>
    <xf numFmtId="0" fontId="42" fillId="0" borderId="27" xfId="69" applyFont="1" applyBorder="1" applyAlignment="1">
      <alignment horizontal="center" vertical="center"/>
      <protection/>
    </xf>
    <xf numFmtId="0" fontId="42" fillId="0" borderId="41" xfId="69" applyFont="1" applyBorder="1" applyAlignment="1">
      <alignment horizontal="center" vertical="center"/>
      <protection/>
    </xf>
    <xf numFmtId="0" fontId="42" fillId="0" borderId="35" xfId="69" applyFont="1" applyBorder="1" applyAlignment="1">
      <alignment horizontal="center" vertical="center"/>
      <protection/>
    </xf>
    <xf numFmtId="0" fontId="42" fillId="0" borderId="38" xfId="69" applyFont="1" applyBorder="1" applyAlignment="1">
      <alignment horizontal="center" vertical="center"/>
      <protection/>
    </xf>
    <xf numFmtId="0" fontId="42" fillId="0" borderId="49" xfId="69" applyFont="1" applyBorder="1" applyAlignment="1">
      <alignment horizontal="center" vertical="center"/>
      <protection/>
    </xf>
    <xf numFmtId="0" fontId="42" fillId="0" borderId="26" xfId="69" applyFont="1" applyBorder="1" applyAlignment="1">
      <alignment horizontal="center" vertical="center"/>
      <protection/>
    </xf>
    <xf numFmtId="0" fontId="49" fillId="0" borderId="40" xfId="69" applyFont="1" applyBorder="1" applyAlignment="1">
      <alignment horizontal="center" vertical="center"/>
      <protection/>
    </xf>
    <xf numFmtId="0" fontId="49" fillId="0" borderId="16" xfId="69" applyFont="1" applyBorder="1" applyAlignment="1">
      <alignment horizontal="center" vertical="center"/>
      <protection/>
    </xf>
    <xf numFmtId="0" fontId="10" fillId="0" borderId="16" xfId="69" applyBorder="1" applyAlignment="1">
      <alignment horizontal="center" vertical="center"/>
      <protection/>
    </xf>
    <xf numFmtId="0" fontId="10" fillId="0" borderId="38" xfId="69" applyBorder="1" applyAlignment="1">
      <alignment horizontal="center" vertical="center"/>
      <protection/>
    </xf>
    <xf numFmtId="0" fontId="51" fillId="0" borderId="53" xfId="69" applyFont="1" applyBorder="1" applyAlignment="1">
      <alignment horizontal="center" vertical="center" wrapText="1"/>
      <protection/>
    </xf>
    <xf numFmtId="0" fontId="51" fillId="0" borderId="44" xfId="69" applyFont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 wrapText="1"/>
      <protection/>
    </xf>
    <xf numFmtId="0" fontId="51" fillId="0" borderId="20" xfId="69" applyFont="1" applyBorder="1" applyAlignment="1">
      <alignment horizontal="center" vertical="center" wrapText="1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52" fillId="0" borderId="20" xfId="69" applyFont="1" applyBorder="1" applyAlignment="1">
      <alignment horizontal="center" vertical="center" wrapText="1"/>
      <protection/>
    </xf>
    <xf numFmtId="0" fontId="52" fillId="0" borderId="49" xfId="69" applyFont="1" applyBorder="1" applyAlignment="1">
      <alignment horizontal="center" vertical="center" wrapText="1"/>
      <protection/>
    </xf>
    <xf numFmtId="0" fontId="52" fillId="0" borderId="26" xfId="69" applyFont="1" applyBorder="1" applyAlignment="1">
      <alignment horizontal="center" vertical="center" wrapText="1"/>
      <protection/>
    </xf>
    <xf numFmtId="0" fontId="49" fillId="0" borderId="31" xfId="69" applyFont="1" applyBorder="1" applyAlignment="1">
      <alignment horizontal="center" vertical="center"/>
      <protection/>
    </xf>
    <xf numFmtId="0" fontId="49" fillId="0" borderId="14" xfId="69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10" fillId="0" borderId="13" xfId="66" applyBorder="1" applyAlignment="1">
      <alignment horizontal="right" vertical="center"/>
      <protection/>
    </xf>
    <xf numFmtId="0" fontId="10" fillId="0" borderId="11" xfId="66" applyBorder="1" applyAlignment="1">
      <alignment horizontal="right" vertical="center"/>
      <protection/>
    </xf>
    <xf numFmtId="0" fontId="13" fillId="0" borderId="13" xfId="66" applyFont="1" applyBorder="1" applyAlignment="1">
      <alignment horizontal="right" vertical="center"/>
      <protection/>
    </xf>
    <xf numFmtId="0" fontId="13" fillId="0" borderId="11" xfId="66" applyFont="1" applyBorder="1" applyAlignment="1">
      <alignment horizontal="right" vertical="center"/>
      <protection/>
    </xf>
    <xf numFmtId="0" fontId="13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wrapText="1"/>
      <protection/>
    </xf>
    <xf numFmtId="0" fontId="10" fillId="0" borderId="11" xfId="66" applyBorder="1" applyAlignment="1">
      <alignment wrapText="1"/>
      <protection/>
    </xf>
    <xf numFmtId="0" fontId="13" fillId="0" borderId="0" xfId="66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3" fillId="0" borderId="13" xfId="66" applyFont="1" applyBorder="1" applyAlignment="1">
      <alignment vertical="center"/>
      <protection/>
    </xf>
    <xf numFmtId="0" fontId="13" fillId="0" borderId="10" xfId="66" applyFont="1" applyBorder="1" applyAlignment="1">
      <alignment vertical="center"/>
      <protection/>
    </xf>
    <xf numFmtId="0" fontId="13" fillId="0" borderId="11" xfId="66" applyFont="1" applyBorder="1" applyAlignment="1">
      <alignment vertical="center"/>
      <protection/>
    </xf>
    <xf numFmtId="0" fontId="13" fillId="0" borderId="17" xfId="66" applyFont="1" applyBorder="1" applyAlignment="1">
      <alignment vertical="center" wrapText="1"/>
      <protection/>
    </xf>
    <xf numFmtId="0" fontId="13" fillId="0" borderId="35" xfId="66" applyFont="1" applyBorder="1" applyAlignment="1">
      <alignment vertical="center" wrapText="1"/>
      <protection/>
    </xf>
    <xf numFmtId="0" fontId="13" fillId="0" borderId="47" xfId="66" applyFont="1" applyBorder="1" applyAlignment="1">
      <alignment vertical="center" wrapText="1"/>
      <protection/>
    </xf>
    <xf numFmtId="0" fontId="13" fillId="0" borderId="16" xfId="66" applyFont="1" applyBorder="1" applyAlignment="1">
      <alignment vertical="center" wrapText="1"/>
      <protection/>
    </xf>
    <xf numFmtId="0" fontId="13" fillId="0" borderId="0" xfId="66" applyFont="1" applyBorder="1" applyAlignment="1">
      <alignment vertical="center" wrapText="1"/>
      <protection/>
    </xf>
    <xf numFmtId="0" fontId="13" fillId="0" borderId="20" xfId="66" applyFont="1" applyBorder="1" applyAlignment="1">
      <alignment vertical="center" wrapText="1"/>
      <protection/>
    </xf>
    <xf numFmtId="0" fontId="10" fillId="0" borderId="27" xfId="66" applyBorder="1" applyAlignment="1">
      <alignment wrapText="1"/>
      <protection/>
    </xf>
    <xf numFmtId="0" fontId="10" fillId="0" borderId="19" xfId="66" applyBorder="1" applyAlignment="1">
      <alignment wrapText="1"/>
      <protection/>
    </xf>
    <xf numFmtId="0" fontId="10" fillId="0" borderId="41" xfId="66" applyBorder="1" applyAlignment="1">
      <alignment wrapText="1"/>
      <protection/>
    </xf>
    <xf numFmtId="0" fontId="13" fillId="0" borderId="23" xfId="66" applyFont="1" applyBorder="1" applyAlignment="1">
      <alignment horizontal="center"/>
      <protection/>
    </xf>
    <xf numFmtId="0" fontId="13" fillId="0" borderId="51" xfId="66" applyFont="1" applyBorder="1" applyAlignment="1">
      <alignment horizontal="center"/>
      <protection/>
    </xf>
    <xf numFmtId="0" fontId="10" fillId="0" borderId="51" xfId="66" applyBorder="1" applyAlignment="1">
      <alignment horizontal="center"/>
      <protection/>
    </xf>
    <xf numFmtId="0" fontId="13" fillId="0" borderId="42" xfId="66" applyFont="1" applyBorder="1" applyAlignment="1">
      <alignment horizontal="center"/>
      <protection/>
    </xf>
    <xf numFmtId="0" fontId="10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vertical="center" wrapText="1"/>
      <protection/>
    </xf>
    <xf numFmtId="0" fontId="10" fillId="0" borderId="11" xfId="66" applyBorder="1" applyAlignment="1">
      <alignment vertical="center" wrapText="1"/>
      <protection/>
    </xf>
    <xf numFmtId="0" fontId="10" fillId="0" borderId="0" xfId="66" applyFont="1" applyBorder="1" applyAlignment="1">
      <alignment vertical="center" wrapText="1"/>
      <protection/>
    </xf>
    <xf numFmtId="0" fontId="10" fillId="0" borderId="19" xfId="66" applyBorder="1" applyAlignment="1">
      <alignment vertical="center" wrapText="1"/>
      <protection/>
    </xf>
    <xf numFmtId="0" fontId="10" fillId="0" borderId="13" xfId="66" applyFont="1" applyBorder="1" applyAlignment="1">
      <alignment/>
      <protection/>
    </xf>
    <xf numFmtId="0" fontId="10" fillId="0" borderId="11" xfId="66" applyBorder="1" applyAlignment="1">
      <alignment/>
      <protection/>
    </xf>
    <xf numFmtId="0" fontId="13" fillId="0" borderId="17" xfId="66" applyFont="1" applyBorder="1" applyAlignment="1">
      <alignment/>
      <protection/>
    </xf>
    <xf numFmtId="0" fontId="13" fillId="0" borderId="35" xfId="66" applyFont="1" applyBorder="1" applyAlignment="1">
      <alignment/>
      <protection/>
    </xf>
    <xf numFmtId="0" fontId="13" fillId="0" borderId="47" xfId="66" applyFont="1" applyBorder="1" applyAlignment="1">
      <alignment/>
      <protection/>
    </xf>
    <xf numFmtId="0" fontId="13" fillId="0" borderId="27" xfId="66" applyFont="1" applyBorder="1" applyAlignment="1">
      <alignment/>
      <protection/>
    </xf>
    <xf numFmtId="0" fontId="13" fillId="0" borderId="19" xfId="66" applyFont="1" applyBorder="1" applyAlignment="1">
      <alignment/>
      <protection/>
    </xf>
    <xf numFmtId="0" fontId="13" fillId="0" borderId="41" xfId="66" applyFont="1" applyBorder="1" applyAlignment="1">
      <alignment/>
      <protection/>
    </xf>
    <xf numFmtId="0" fontId="10" fillId="0" borderId="10" xfId="66" applyFont="1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0" fillId="0" borderId="35" xfId="66" applyBorder="1" applyAlignment="1">
      <alignment/>
      <protection/>
    </xf>
    <xf numFmtId="0" fontId="10" fillId="0" borderId="47" xfId="66" applyBorder="1" applyAlignment="1">
      <alignment/>
      <protection/>
    </xf>
    <xf numFmtId="0" fontId="10" fillId="0" borderId="27" xfId="66" applyBorder="1" applyAlignment="1">
      <alignment/>
      <protection/>
    </xf>
    <xf numFmtId="0" fontId="10" fillId="0" borderId="19" xfId="66" applyBorder="1" applyAlignment="1">
      <alignment/>
      <protection/>
    </xf>
    <xf numFmtId="0" fontId="10" fillId="0" borderId="41" xfId="66" applyBorder="1" applyAlignment="1">
      <alignment/>
      <protection/>
    </xf>
    <xf numFmtId="0" fontId="13" fillId="0" borderId="17" xfId="66" applyFont="1" applyBorder="1" applyAlignment="1">
      <alignment horizontal="left" vertical="center"/>
      <protection/>
    </xf>
    <xf numFmtId="0" fontId="13" fillId="0" borderId="35" xfId="66" applyFont="1" applyBorder="1" applyAlignment="1">
      <alignment horizontal="left" vertical="center"/>
      <protection/>
    </xf>
    <xf numFmtId="0" fontId="13" fillId="0" borderId="47" xfId="66" applyFont="1" applyBorder="1" applyAlignment="1">
      <alignment horizontal="left" vertical="center"/>
      <protection/>
    </xf>
    <xf numFmtId="0" fontId="13" fillId="0" borderId="27" xfId="66" applyFont="1" applyBorder="1" applyAlignment="1">
      <alignment horizontal="left" vertical="center"/>
      <protection/>
    </xf>
    <xf numFmtId="0" fontId="13" fillId="0" borderId="19" xfId="66" applyFont="1" applyBorder="1" applyAlignment="1">
      <alignment horizontal="left" vertical="center"/>
      <protection/>
    </xf>
    <xf numFmtId="0" fontId="13" fillId="0" borderId="41" xfId="66" applyFont="1" applyBorder="1" applyAlignment="1">
      <alignment horizontal="left" vertical="center"/>
      <protection/>
    </xf>
    <xf numFmtId="0" fontId="13" fillId="0" borderId="17" xfId="66" applyFont="1" applyBorder="1" applyAlignment="1">
      <alignment vertical="center"/>
      <protection/>
    </xf>
    <xf numFmtId="0" fontId="13" fillId="0" borderId="35" xfId="66" applyFont="1" applyBorder="1" applyAlignment="1">
      <alignment vertical="center"/>
      <protection/>
    </xf>
    <xf numFmtId="0" fontId="13" fillId="0" borderId="47" xfId="66" applyFont="1" applyBorder="1" applyAlignment="1">
      <alignment vertical="center"/>
      <protection/>
    </xf>
    <xf numFmtId="0" fontId="13" fillId="0" borderId="27" xfId="66" applyFont="1" applyBorder="1" applyAlignment="1">
      <alignment vertical="center"/>
      <protection/>
    </xf>
    <xf numFmtId="0" fontId="13" fillId="0" borderId="19" xfId="66" applyFont="1" applyBorder="1" applyAlignment="1">
      <alignment vertical="center"/>
      <protection/>
    </xf>
    <xf numFmtId="0" fontId="13" fillId="0" borderId="41" xfId="66" applyFont="1" applyBorder="1" applyAlignment="1">
      <alignment vertical="center"/>
      <protection/>
    </xf>
    <xf numFmtId="0" fontId="45" fillId="0" borderId="0" xfId="59" applyFont="1" applyAlignment="1">
      <alignment horizontal="center" vertical="center"/>
      <protection/>
    </xf>
    <xf numFmtId="0" fontId="13" fillId="0" borderId="0" xfId="73" applyFont="1" applyAlignment="1">
      <alignment horizontal="center" vertical="center"/>
      <protection/>
    </xf>
    <xf numFmtId="0" fontId="13" fillId="0" borderId="13" xfId="73" applyFont="1" applyBorder="1" applyAlignment="1">
      <alignment horizontal="center" vertical="center"/>
      <protection/>
    </xf>
    <xf numFmtId="0" fontId="13" fillId="0" borderId="11" xfId="73" applyFont="1" applyBorder="1" applyAlignment="1">
      <alignment horizontal="center" vertical="center"/>
      <protection/>
    </xf>
    <xf numFmtId="0" fontId="14" fillId="0" borderId="35" xfId="73" applyFont="1" applyBorder="1" applyAlignment="1">
      <alignment horizontal="center" vertical="center"/>
      <protection/>
    </xf>
    <xf numFmtId="0" fontId="14" fillId="0" borderId="19" xfId="73" applyFont="1" applyBorder="1" applyAlignment="1">
      <alignment horizontal="center" vertical="center"/>
      <protection/>
    </xf>
    <xf numFmtId="0" fontId="14" fillId="0" borderId="23" xfId="73" applyFont="1" applyBorder="1" applyAlignment="1">
      <alignment horizontal="center" vertical="center"/>
      <protection/>
    </xf>
    <xf numFmtId="0" fontId="14" fillId="0" borderId="42" xfId="73" applyFont="1" applyBorder="1" applyAlignment="1">
      <alignment horizontal="center" vertical="center"/>
      <protection/>
    </xf>
    <xf numFmtId="0" fontId="48" fillId="0" borderId="0" xfId="71" applyFont="1" applyAlignment="1">
      <alignment horizontal="center" vertical="center"/>
      <protection/>
    </xf>
    <xf numFmtId="0" fontId="55" fillId="0" borderId="0" xfId="71" applyFont="1" applyAlignment="1">
      <alignment horizontal="center" vertical="center"/>
      <protection/>
    </xf>
    <xf numFmtId="0" fontId="57" fillId="0" borderId="13" xfId="71" applyFont="1" applyBorder="1" applyAlignment="1">
      <alignment horizontal="center" vertical="center" wrapText="1"/>
      <protection/>
    </xf>
    <xf numFmtId="0" fontId="57" fillId="0" borderId="11" xfId="71" applyFont="1" applyBorder="1" applyAlignment="1">
      <alignment horizontal="center" vertical="center" wrapText="1"/>
      <protection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47" xfId="71" applyFont="1" applyBorder="1" applyAlignment="1">
      <alignment horizontal="center" vertical="center" wrapText="1"/>
      <protection/>
    </xf>
    <xf numFmtId="0" fontId="57" fillId="0" borderId="41" xfId="71" applyFont="1" applyBorder="1" applyAlignment="1">
      <alignment horizontal="center" vertical="center" wrapText="1"/>
      <protection/>
    </xf>
    <xf numFmtId="0" fontId="57" fillId="0" borderId="23" xfId="71" applyFont="1" applyBorder="1" applyAlignment="1">
      <alignment horizontal="center" vertical="center" wrapText="1"/>
      <protection/>
    </xf>
    <xf numFmtId="0" fontId="57" fillId="0" borderId="42" xfId="71" applyFont="1" applyBorder="1" applyAlignment="1">
      <alignment horizontal="center" vertical="center" wrapText="1"/>
      <protection/>
    </xf>
    <xf numFmtId="0" fontId="57" fillId="0" borderId="51" xfId="71" applyFont="1" applyBorder="1" applyAlignment="1">
      <alignment horizontal="center" vertical="center" wrapText="1"/>
      <protection/>
    </xf>
    <xf numFmtId="0" fontId="57" fillId="0" borderId="17" xfId="71" applyFont="1" applyBorder="1" applyAlignment="1">
      <alignment horizontal="center" vertical="center" wrapText="1"/>
      <protection/>
    </xf>
    <xf numFmtId="0" fontId="57" fillId="0" borderId="27" xfId="71" applyFont="1" applyBorder="1" applyAlignment="1">
      <alignment horizontal="center" vertical="center" wrapText="1"/>
      <protection/>
    </xf>
    <xf numFmtId="0" fontId="57" fillId="0" borderId="13" xfId="71" applyFont="1" applyFill="1" applyBorder="1" applyAlignment="1">
      <alignment horizontal="center" vertical="center" wrapText="1"/>
      <protection/>
    </xf>
    <xf numFmtId="0" fontId="13" fillId="0" borderId="13" xfId="71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13" fillId="0" borderId="0" xfId="71" applyFont="1" applyAlignment="1">
      <alignment horizontal="center" vertical="center" wrapText="1"/>
      <protection/>
    </xf>
    <xf numFmtId="0" fontId="56" fillId="0" borderId="0" xfId="71" applyFont="1" applyAlignment="1">
      <alignment horizontal="center" vertical="center"/>
      <protection/>
    </xf>
    <xf numFmtId="0" fontId="56" fillId="0" borderId="0" xfId="71" applyFont="1" applyAlignment="1">
      <alignment horizontal="center"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0" fontId="10" fillId="0" borderId="11" xfId="7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4" fillId="0" borderId="38" xfId="59" applyFont="1" applyBorder="1" applyAlignment="1">
      <alignment horizontal="center"/>
      <protection/>
    </xf>
    <xf numFmtId="0" fontId="34" fillId="0" borderId="26" xfId="59" applyFont="1" applyBorder="1" applyAlignment="1">
      <alignment horizontal="center"/>
      <protection/>
    </xf>
    <xf numFmtId="0" fontId="35" fillId="0" borderId="16" xfId="59" applyFont="1" applyBorder="1" applyAlignment="1">
      <alignment horizontal="left" vertical="center" wrapText="1"/>
      <protection/>
    </xf>
    <xf numFmtId="0" fontId="35" fillId="0" borderId="20" xfId="57" applyFont="1" applyBorder="1" applyAlignment="1">
      <alignment horizontal="left" vertical="center" wrapText="1"/>
      <protection/>
    </xf>
    <xf numFmtId="0" fontId="35" fillId="0" borderId="27" xfId="57" applyFont="1" applyBorder="1" applyAlignment="1">
      <alignment horizontal="left" vertical="center" wrapText="1"/>
      <protection/>
    </xf>
    <xf numFmtId="0" fontId="35" fillId="0" borderId="41" xfId="57" applyFont="1" applyBorder="1" applyAlignment="1">
      <alignment horizontal="left" vertical="center" wrapText="1"/>
      <protection/>
    </xf>
    <xf numFmtId="3" fontId="39" fillId="0" borderId="10" xfId="59" applyNumberFormat="1" applyFont="1" applyBorder="1" applyAlignment="1">
      <alignment vertical="center"/>
      <protection/>
    </xf>
    <xf numFmtId="3" fontId="39" fillId="0" borderId="11" xfId="57" applyNumberFormat="1" applyFont="1" applyBorder="1" applyAlignment="1">
      <alignment vertical="center"/>
      <protection/>
    </xf>
    <xf numFmtId="3" fontId="33" fillId="0" borderId="10" xfId="59" applyNumberFormat="1" applyFont="1" applyBorder="1" applyAlignment="1">
      <alignment vertical="center"/>
      <protection/>
    </xf>
    <xf numFmtId="3" fontId="33" fillId="0" borderId="11" xfId="59" applyNumberFormat="1" applyFont="1" applyBorder="1" applyAlignment="1">
      <alignment vertical="center"/>
      <protection/>
    </xf>
    <xf numFmtId="0" fontId="35" fillId="0" borderId="17" xfId="59" applyFont="1" applyBorder="1" applyAlignment="1">
      <alignment horizontal="left" vertical="center" wrapText="1"/>
      <protection/>
    </xf>
    <xf numFmtId="0" fontId="35" fillId="0" borderId="47" xfId="57" applyFont="1" applyBorder="1" applyAlignment="1">
      <alignment horizontal="left" vertical="center" wrapText="1"/>
      <protection/>
    </xf>
    <xf numFmtId="3" fontId="39" fillId="0" borderId="13" xfId="59" applyNumberFormat="1" applyFont="1" applyBorder="1" applyAlignment="1">
      <alignment vertical="center"/>
      <protection/>
    </xf>
    <xf numFmtId="3" fontId="33" fillId="0" borderId="13" xfId="59" applyNumberFormat="1" applyFont="1" applyBorder="1" applyAlignment="1">
      <alignment vertical="center"/>
      <protection/>
    </xf>
    <xf numFmtId="0" fontId="35" fillId="0" borderId="47" xfId="57" applyFont="1" applyBorder="1" applyAlignment="1">
      <alignment vertical="center" wrapText="1"/>
      <protection/>
    </xf>
    <xf numFmtId="0" fontId="35" fillId="0" borderId="27" xfId="57" applyFont="1" applyBorder="1" applyAlignment="1">
      <alignment vertical="center" wrapText="1"/>
      <protection/>
    </xf>
    <xf numFmtId="0" fontId="35" fillId="0" borderId="41" xfId="57" applyFont="1" applyBorder="1" applyAlignment="1">
      <alignment vertical="center" wrapText="1"/>
      <protection/>
    </xf>
    <xf numFmtId="0" fontId="35" fillId="0" borderId="17" xfId="59" applyFont="1" applyBorder="1" applyAlignment="1">
      <alignment vertical="center" wrapText="1"/>
      <protection/>
    </xf>
    <xf numFmtId="0" fontId="35" fillId="0" borderId="16" xfId="59" applyFont="1" applyBorder="1" applyAlignment="1">
      <alignment vertical="center" wrapText="1"/>
      <protection/>
    </xf>
    <xf numFmtId="0" fontId="35" fillId="0" borderId="20" xfId="57" applyFont="1" applyBorder="1" applyAlignment="1">
      <alignment vertical="center" wrapText="1"/>
      <protection/>
    </xf>
    <xf numFmtId="3" fontId="39" fillId="0" borderId="11" xfId="59" applyNumberFormat="1" applyFont="1" applyBorder="1" applyAlignment="1">
      <alignment vertical="center"/>
      <protection/>
    </xf>
    <xf numFmtId="3" fontId="10" fillId="0" borderId="11" xfId="57" applyNumberFormat="1" applyFont="1" applyBorder="1" applyAlignment="1">
      <alignment vertical="center"/>
      <protection/>
    </xf>
    <xf numFmtId="0" fontId="35" fillId="0" borderId="38" xfId="57" applyFont="1" applyBorder="1" applyAlignment="1">
      <alignment vertical="center" wrapText="1"/>
      <protection/>
    </xf>
    <xf numFmtId="0" fontId="35" fillId="0" borderId="26" xfId="57" applyFont="1" applyBorder="1" applyAlignment="1">
      <alignment vertical="center" wrapText="1"/>
      <protection/>
    </xf>
    <xf numFmtId="3" fontId="39" fillId="0" borderId="14" xfId="57" applyNumberFormat="1" applyFont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0" fontId="13" fillId="0" borderId="0" xfId="68" applyFont="1" applyAlignment="1">
      <alignment horizontal="center" vertical="center"/>
      <protection/>
    </xf>
    <xf numFmtId="0" fontId="13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68" applyFont="1" applyBorder="1" applyAlignment="1">
      <alignment horizontal="center" vertical="center"/>
      <protection/>
    </xf>
    <xf numFmtId="0" fontId="34" fillId="0" borderId="12" xfId="68" applyFont="1" applyBorder="1" applyAlignment="1">
      <alignment horizontal="center" vertical="center" wrapText="1"/>
      <protection/>
    </xf>
    <xf numFmtId="0" fontId="35" fillId="0" borderId="12" xfId="68" applyFont="1" applyBorder="1" applyAlignment="1">
      <alignment vertical="center" wrapText="1"/>
      <protection/>
    </xf>
    <xf numFmtId="3" fontId="35" fillId="0" borderId="12" xfId="68" applyNumberFormat="1" applyFont="1" applyBorder="1" applyAlignment="1">
      <alignment vertical="center"/>
      <protection/>
    </xf>
    <xf numFmtId="49" fontId="35" fillId="0" borderId="13" xfId="68" applyNumberFormat="1" applyFont="1" applyBorder="1" applyAlignment="1">
      <alignment horizontal="center" vertical="center"/>
      <protection/>
    </xf>
    <xf numFmtId="49" fontId="35" fillId="0" borderId="10" xfId="68" applyNumberFormat="1" applyFont="1" applyBorder="1" applyAlignment="1">
      <alignment horizontal="center" vertical="center"/>
      <protection/>
    </xf>
    <xf numFmtId="49" fontId="35" fillId="0" borderId="11" xfId="68" applyNumberFormat="1" applyFont="1" applyBorder="1" applyAlignment="1">
      <alignment horizontal="center" vertical="center"/>
      <protection/>
    </xf>
    <xf numFmtId="0" fontId="34" fillId="0" borderId="12" xfId="68" applyFont="1" applyBorder="1" applyAlignment="1">
      <alignment vertical="center" wrapText="1"/>
      <protection/>
    </xf>
    <xf numFmtId="0" fontId="34" fillId="0" borderId="34" xfId="68" applyFont="1" applyBorder="1" applyAlignment="1">
      <alignment vertical="center" wrapText="1"/>
      <protection/>
    </xf>
    <xf numFmtId="3" fontId="34" fillId="0" borderId="12" xfId="68" applyNumberFormat="1" applyFont="1" applyBorder="1" applyAlignment="1">
      <alignment vertical="center"/>
      <protection/>
    </xf>
    <xf numFmtId="3" fontId="34" fillId="0" borderId="34" xfId="68" applyNumberFormat="1" applyFont="1" applyBorder="1" applyAlignment="1">
      <alignment vertical="center"/>
      <protection/>
    </xf>
    <xf numFmtId="0" fontId="34" fillId="0" borderId="37" xfId="68" applyFont="1" applyBorder="1" applyAlignment="1">
      <alignment vertical="center" wrapText="1"/>
      <protection/>
    </xf>
    <xf numFmtId="3" fontId="34" fillId="0" borderId="37" xfId="68" applyNumberFormat="1" applyFont="1" applyBorder="1" applyAlignment="1">
      <alignment vertical="center"/>
      <protection/>
    </xf>
    <xf numFmtId="0" fontId="35" fillId="0" borderId="12" xfId="0" applyFont="1" applyBorder="1" applyAlignment="1">
      <alignment horizontal="center"/>
    </xf>
    <xf numFmtId="0" fontId="35" fillId="0" borderId="23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0" fontId="35" fillId="0" borderId="12" xfId="0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/>
    </xf>
    <xf numFmtId="0" fontId="0" fillId="0" borderId="0" xfId="0" applyAlignment="1">
      <alignment horizontal="center"/>
    </xf>
    <xf numFmtId="49" fontId="34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3" fontId="34" fillId="0" borderId="1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11" xfId="0" applyNumberFormat="1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5" fillId="0" borderId="35" xfId="0" applyFont="1" applyBorder="1" applyAlignment="1">
      <alignment horizontal="center"/>
    </xf>
    <xf numFmtId="0" fontId="35" fillId="0" borderId="35" xfId="0" applyFont="1" applyBorder="1" applyAlignment="1">
      <alignment horizontal="left"/>
    </xf>
    <xf numFmtId="3" fontId="35" fillId="0" borderId="35" xfId="0" applyNumberFormat="1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3" fontId="35" fillId="0" borderId="0" xfId="0" applyNumberFormat="1" applyFont="1" applyFill="1" applyBorder="1" applyAlignment="1">
      <alignment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10koltsegvetesjan13" xfId="61"/>
    <cellStyle name="Normál_2011müködésifelhalmérlegfebr17" xfId="62"/>
    <cellStyle name="Normál_2012éviköltségvetésjan19este" xfId="63"/>
    <cellStyle name="Normál_2012éviköltségvetésjan19este 2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60.25390625" style="100" customWidth="1"/>
    <col min="2" max="4" width="11.375" style="100" customWidth="1"/>
    <col min="5" max="5" width="51.875" style="100" customWidth="1"/>
    <col min="6" max="6" width="11.75390625" style="100" customWidth="1"/>
    <col min="7" max="7" width="11.25390625" style="100" customWidth="1"/>
    <col min="8" max="8" width="11.375" style="100" customWidth="1"/>
    <col min="9" max="16384" width="9.125" style="100" customWidth="1"/>
  </cols>
  <sheetData>
    <row r="1" spans="1:5" ht="12.75">
      <c r="A1" s="1200" t="s">
        <v>104</v>
      </c>
      <c r="B1" s="1200"/>
      <c r="C1" s="1200"/>
      <c r="D1" s="1200"/>
      <c r="E1" s="1200"/>
    </row>
    <row r="2" spans="1:8" ht="12.75" customHeight="1">
      <c r="A2" s="1203" t="s">
        <v>105</v>
      </c>
      <c r="B2" s="1203"/>
      <c r="C2" s="1203"/>
      <c r="D2" s="1203"/>
      <c r="E2" s="1203"/>
      <c r="F2" s="1203"/>
      <c r="G2" s="1203"/>
      <c r="H2" s="1203"/>
    </row>
    <row r="3" spans="1:8" ht="12.75" customHeight="1">
      <c r="A3" s="192"/>
      <c r="B3" s="192"/>
      <c r="C3" s="192"/>
      <c r="D3" s="192"/>
      <c r="E3" s="192"/>
      <c r="F3" s="1133"/>
      <c r="G3" s="1133"/>
      <c r="H3" s="1133" t="s">
        <v>385</v>
      </c>
    </row>
    <row r="4" spans="1:8" ht="12.75" customHeight="1">
      <c r="A4" s="1201" t="s">
        <v>315</v>
      </c>
      <c r="B4" s="1198" t="s">
        <v>1137</v>
      </c>
      <c r="C4" s="1198" t="s">
        <v>1196</v>
      </c>
      <c r="D4" s="1198" t="s">
        <v>1200</v>
      </c>
      <c r="E4" s="1201" t="s">
        <v>316</v>
      </c>
      <c r="F4" s="1198" t="s">
        <v>1137</v>
      </c>
      <c r="G4" s="1198" t="s">
        <v>1196</v>
      </c>
      <c r="H4" s="1198" t="s">
        <v>1200</v>
      </c>
    </row>
    <row r="5" spans="1:8" ht="24.75" customHeight="1" thickBot="1">
      <c r="A5" s="1202"/>
      <c r="B5" s="1199"/>
      <c r="C5" s="1199"/>
      <c r="D5" s="1199"/>
      <c r="E5" s="1202"/>
      <c r="F5" s="1199"/>
      <c r="G5" s="1199"/>
      <c r="H5" s="1199"/>
    </row>
    <row r="6" spans="1:8" s="154" customFormat="1" ht="12.75" thickTop="1">
      <c r="A6" s="167"/>
      <c r="B6" s="203"/>
      <c r="C6" s="203"/>
      <c r="D6" s="203"/>
      <c r="E6" s="170" t="s">
        <v>317</v>
      </c>
      <c r="F6" s="168">
        <f>SUM('1c.mell '!C137)</f>
        <v>4083384</v>
      </c>
      <c r="G6" s="168">
        <f>SUM('1c.mell '!D137)</f>
        <v>4213634</v>
      </c>
      <c r="H6" s="168">
        <f>SUM('1c.mell '!E137)</f>
        <v>4214090</v>
      </c>
    </row>
    <row r="7" spans="1:8" s="154" customFormat="1" ht="12">
      <c r="A7" s="253" t="s">
        <v>217</v>
      </c>
      <c r="B7" s="161">
        <f>SUM('1b.mell '!C232)</f>
        <v>1701515</v>
      </c>
      <c r="C7" s="161">
        <f>SUM('1b.mell '!D232)</f>
        <v>1766182</v>
      </c>
      <c r="D7" s="161">
        <f>SUM('1b.mell '!E232)</f>
        <v>1936177</v>
      </c>
      <c r="E7" s="171" t="s">
        <v>367</v>
      </c>
      <c r="F7" s="168">
        <f>SUM('1c.mell '!C138)</f>
        <v>889160</v>
      </c>
      <c r="G7" s="168">
        <f>SUM('1c.mell '!D138)</f>
        <v>949544</v>
      </c>
      <c r="H7" s="168">
        <f>SUM('1c.mell '!E138)</f>
        <v>951267</v>
      </c>
    </row>
    <row r="8" spans="1:8" s="154" customFormat="1" ht="12">
      <c r="A8" s="253" t="s">
        <v>221</v>
      </c>
      <c r="B8" s="161">
        <f>SUM('1b.mell '!C17)</f>
        <v>0</v>
      </c>
      <c r="C8" s="161">
        <f>SUM('1b.mell '!D17)</f>
        <v>31</v>
      </c>
      <c r="D8" s="161">
        <f>SUM('1b.mell '!E17)</f>
        <v>31</v>
      </c>
      <c r="E8" s="160" t="s">
        <v>318</v>
      </c>
      <c r="F8" s="161">
        <f>SUM('1c.mell '!C139)</f>
        <v>5805981</v>
      </c>
      <c r="G8" s="161">
        <f>SUM('1c.mell '!D139)</f>
        <v>6285334</v>
      </c>
      <c r="H8" s="161">
        <f>SUM('1c.mell '!E139)</f>
        <v>6357598</v>
      </c>
    </row>
    <row r="9" spans="1:8" s="154" customFormat="1" ht="12.75" thickBot="1">
      <c r="A9" s="254" t="s">
        <v>222</v>
      </c>
      <c r="B9" s="262">
        <f>SUM('1b.mell '!C234)</f>
        <v>20484</v>
      </c>
      <c r="C9" s="262">
        <f>SUM('1b.mell '!D234)</f>
        <v>28608</v>
      </c>
      <c r="D9" s="262">
        <f>SUM('1b.mell '!E234)</f>
        <v>36441</v>
      </c>
      <c r="E9" s="160" t="s">
        <v>107</v>
      </c>
      <c r="F9" s="161">
        <f>SUM('1c.mell '!C140)</f>
        <v>213060</v>
      </c>
      <c r="G9" s="161">
        <f>SUM('1c.mell '!D140)</f>
        <v>214016</v>
      </c>
      <c r="H9" s="161">
        <f>SUM('1c.mell '!E140)</f>
        <v>216568</v>
      </c>
    </row>
    <row r="10" spans="1:8" s="154" customFormat="1" ht="12.75" thickBot="1">
      <c r="A10" s="255" t="s">
        <v>223</v>
      </c>
      <c r="B10" s="263">
        <f>SUM(B7:B9)</f>
        <v>1721999</v>
      </c>
      <c r="C10" s="263">
        <f>SUM(C7:C9)</f>
        <v>1794821</v>
      </c>
      <c r="D10" s="263">
        <f>SUM(D7:D9)</f>
        <v>1972649</v>
      </c>
      <c r="E10" s="160" t="s">
        <v>106</v>
      </c>
      <c r="F10" s="741">
        <f>SUM('1c.mell '!C141)</f>
        <v>1672228</v>
      </c>
      <c r="G10" s="741">
        <f>SUM('1c.mell '!D141)</f>
        <v>3508311</v>
      </c>
      <c r="H10" s="741">
        <f>SUM('1c.mell '!E141)</f>
        <v>3585174</v>
      </c>
    </row>
    <row r="11" spans="1:8" s="154" customFormat="1" ht="12">
      <c r="A11" s="197" t="s">
        <v>224</v>
      </c>
      <c r="B11" s="168">
        <f>SUM('1b.mell '!C236)</f>
        <v>3630000</v>
      </c>
      <c r="C11" s="168">
        <f>SUM('1b.mell '!D236)</f>
        <v>3630000</v>
      </c>
      <c r="D11" s="168">
        <f>SUM('1b.mell '!E236)</f>
        <v>3630000</v>
      </c>
      <c r="E11" s="1181" t="s">
        <v>1187</v>
      </c>
      <c r="F11" s="161"/>
      <c r="G11" s="1182">
        <v>161832</v>
      </c>
      <c r="H11" s="1182">
        <v>231888</v>
      </c>
    </row>
    <row r="12" spans="1:8" s="154" customFormat="1" ht="12">
      <c r="A12" s="197" t="s">
        <v>225</v>
      </c>
      <c r="B12" s="168">
        <f>SUM('1b.mell '!C237)</f>
        <v>4629284</v>
      </c>
      <c r="C12" s="168">
        <f>SUM('1b.mell '!D237)</f>
        <v>4629284</v>
      </c>
      <c r="D12" s="168">
        <f>SUM('1b.mell '!E237)</f>
        <v>4629284</v>
      </c>
      <c r="E12" s="1181" t="s">
        <v>1188</v>
      </c>
      <c r="F12" s="161"/>
      <c r="G12" s="1182">
        <v>9247</v>
      </c>
      <c r="H12" s="1182">
        <v>9247</v>
      </c>
    </row>
    <row r="13" spans="1:8" s="154" customFormat="1" ht="12.75" thickBot="1">
      <c r="A13" s="254" t="s">
        <v>5</v>
      </c>
      <c r="B13" s="168">
        <f>SUM('1b.mell '!C238)</f>
        <v>348560</v>
      </c>
      <c r="C13" s="168">
        <f>SUM('1b.mell '!D238)</f>
        <v>348560</v>
      </c>
      <c r="D13" s="168">
        <f>SUM('1b.mell '!E238)</f>
        <v>348560</v>
      </c>
      <c r="E13" s="1181" t="s">
        <v>1189</v>
      </c>
      <c r="F13" s="161"/>
      <c r="G13" s="1182">
        <v>1762762</v>
      </c>
      <c r="H13" s="1182">
        <v>1762762</v>
      </c>
    </row>
    <row r="14" spans="1:8" s="154" customFormat="1" ht="13.5" thickBot="1">
      <c r="A14" s="256" t="s">
        <v>231</v>
      </c>
      <c r="B14" s="263">
        <f>SUM(B11:B13)</f>
        <v>8607844</v>
      </c>
      <c r="C14" s="263">
        <f>SUM(C11:C13)</f>
        <v>8607844</v>
      </c>
      <c r="D14" s="263">
        <f>SUM(D11:D13)</f>
        <v>8607844</v>
      </c>
      <c r="E14" s="281"/>
      <c r="F14" s="793"/>
      <c r="G14" s="1195"/>
      <c r="H14" s="1196"/>
    </row>
    <row r="15" spans="1:8" s="154" customFormat="1" ht="12">
      <c r="A15" s="260" t="s">
        <v>487</v>
      </c>
      <c r="B15" s="270">
        <f>SUM('1b.mell '!C240)</f>
        <v>0</v>
      </c>
      <c r="C15" s="270">
        <f>SUM('1b.mell '!D240)</f>
        <v>0</v>
      </c>
      <c r="D15" s="270">
        <f>SUM('1b.mell '!E240)</f>
        <v>0</v>
      </c>
      <c r="E15" s="281"/>
      <c r="F15" s="793"/>
      <c r="G15" s="793"/>
      <c r="H15" s="213"/>
    </row>
    <row r="16" spans="1:8" s="154" customFormat="1" ht="12">
      <c r="A16" s="197" t="s">
        <v>232</v>
      </c>
      <c r="B16" s="168">
        <f>SUM('1b.mell '!C241)</f>
        <v>1633436</v>
      </c>
      <c r="C16" s="168">
        <f>SUM('1b.mell '!D241)</f>
        <v>1633436</v>
      </c>
      <c r="D16" s="168">
        <f>SUM('1b.mell '!E241)</f>
        <v>1633436</v>
      </c>
      <c r="E16" s="281"/>
      <c r="F16" s="793"/>
      <c r="G16" s="793"/>
      <c r="H16" s="213"/>
    </row>
    <row r="17" spans="1:8" s="154" customFormat="1" ht="12">
      <c r="A17" s="253" t="s">
        <v>233</v>
      </c>
      <c r="B17" s="168">
        <f>SUM('1b.mell '!C242)</f>
        <v>220225</v>
      </c>
      <c r="C17" s="168">
        <f>SUM('1b.mell '!D242)</f>
        <v>220225</v>
      </c>
      <c r="D17" s="168">
        <f>SUM('1b.mell '!E242)</f>
        <v>220331</v>
      </c>
      <c r="E17" s="281"/>
      <c r="F17" s="793"/>
      <c r="G17" s="793"/>
      <c r="H17" s="213"/>
    </row>
    <row r="18" spans="1:8" s="154" customFormat="1" ht="12">
      <c r="A18" s="253" t="s">
        <v>95</v>
      </c>
      <c r="B18" s="168">
        <f>SUM('1b.mell '!C243)</f>
        <v>0</v>
      </c>
      <c r="C18" s="168">
        <f>SUM('1b.mell '!D243)</f>
        <v>0</v>
      </c>
      <c r="D18" s="168">
        <f>SUM('1b.mell '!E243)</f>
        <v>0</v>
      </c>
      <c r="E18" s="281"/>
      <c r="F18" s="793"/>
      <c r="G18" s="793"/>
      <c r="H18" s="213"/>
    </row>
    <row r="19" spans="1:8" s="154" customFormat="1" ht="12">
      <c r="A19" s="253" t="s">
        <v>236</v>
      </c>
      <c r="B19" s="168">
        <f>SUM('1b.mell '!C244)</f>
        <v>178375</v>
      </c>
      <c r="C19" s="168">
        <f>SUM('1b.mell '!D244)</f>
        <v>178375</v>
      </c>
      <c r="D19" s="168">
        <f>SUM('1b.mell '!E244)</f>
        <v>178375</v>
      </c>
      <c r="E19" s="281"/>
      <c r="F19" s="793"/>
      <c r="G19" s="793"/>
      <c r="H19" s="213"/>
    </row>
    <row r="20" spans="1:8" s="154" customFormat="1" ht="12">
      <c r="A20" s="253" t="s">
        <v>237</v>
      </c>
      <c r="B20" s="168">
        <f>SUM('1b.mell '!C245)</f>
        <v>545847</v>
      </c>
      <c r="C20" s="168">
        <f>SUM('1b.mell '!D245)</f>
        <v>545847</v>
      </c>
      <c r="D20" s="168">
        <f>SUM('1b.mell '!E245)</f>
        <v>545847</v>
      </c>
      <c r="E20" s="155"/>
      <c r="F20" s="794"/>
      <c r="G20" s="794"/>
      <c r="H20" s="158"/>
    </row>
    <row r="21" spans="1:8" s="154" customFormat="1" ht="12">
      <c r="A21" s="197" t="s">
        <v>238</v>
      </c>
      <c r="B21" s="168">
        <f>SUM('1b.mell '!C246)</f>
        <v>0</v>
      </c>
      <c r="C21" s="168">
        <f>SUM('1b.mell '!D246)</f>
        <v>0</v>
      </c>
      <c r="D21" s="168">
        <f>SUM('1b.mell '!E246)</f>
        <v>0</v>
      </c>
      <c r="E21" s="155"/>
      <c r="F21" s="794"/>
      <c r="G21" s="794"/>
      <c r="H21" s="158"/>
    </row>
    <row r="22" spans="1:8" s="154" customFormat="1" ht="12">
      <c r="A22" s="197" t="s">
        <v>488</v>
      </c>
      <c r="B22" s="168">
        <f>SUM('1b.mell '!C247)</f>
        <v>15005</v>
      </c>
      <c r="C22" s="168">
        <f>SUM('1b.mell '!D247)</f>
        <v>15005</v>
      </c>
      <c r="D22" s="168">
        <f>SUM('1b.mell '!E247)</f>
        <v>15005</v>
      </c>
      <c r="E22" s="155"/>
      <c r="F22" s="794"/>
      <c r="G22" s="794"/>
      <c r="H22" s="158"/>
    </row>
    <row r="23" spans="1:8" s="154" customFormat="1" ht="12">
      <c r="A23" s="1094" t="s">
        <v>1092</v>
      </c>
      <c r="B23" s="168"/>
      <c r="C23" s="168"/>
      <c r="D23" s="168"/>
      <c r="E23" s="155"/>
      <c r="F23" s="794"/>
      <c r="G23" s="794"/>
      <c r="H23" s="158"/>
    </row>
    <row r="24" spans="1:8" s="154" customFormat="1" ht="12.75" thickBot="1">
      <c r="A24" s="254" t="s">
        <v>239</v>
      </c>
      <c r="B24" s="168">
        <f>SUM('1b.mell '!C248)</f>
        <v>22000</v>
      </c>
      <c r="C24" s="168">
        <f>SUM('1b.mell '!D248)</f>
        <v>46601</v>
      </c>
      <c r="D24" s="168">
        <f>SUM('1b.mell '!E248)</f>
        <v>46929</v>
      </c>
      <c r="E24" s="155"/>
      <c r="F24" s="794"/>
      <c r="G24" s="794"/>
      <c r="H24" s="158"/>
    </row>
    <row r="25" spans="1:8" s="154" customFormat="1" ht="13.5" thickBot="1">
      <c r="A25" s="256" t="s">
        <v>366</v>
      </c>
      <c r="B25" s="263">
        <f>SUM(B15:B24)</f>
        <v>2614888</v>
      </c>
      <c r="C25" s="263">
        <f>SUM(C15:C24)</f>
        <v>2639489</v>
      </c>
      <c r="D25" s="263">
        <f>SUM(D15:D24)</f>
        <v>2639923</v>
      </c>
      <c r="E25" s="155"/>
      <c r="F25" s="794"/>
      <c r="G25" s="794"/>
      <c r="H25" s="158"/>
    </row>
    <row r="26" spans="1:8" s="154" customFormat="1" ht="12.75" thickBot="1">
      <c r="A26" s="257" t="s">
        <v>240</v>
      </c>
      <c r="B26" s="264">
        <f>SUM('1b.mell '!C250)</f>
        <v>0</v>
      </c>
      <c r="C26" s="264">
        <f>SUM('1b.mell '!D250)</f>
        <v>8105</v>
      </c>
      <c r="D26" s="264">
        <f>SUM('1b.mell '!E250)</f>
        <v>8105</v>
      </c>
      <c r="E26" s="155"/>
      <c r="F26" s="794"/>
      <c r="G26" s="794"/>
      <c r="H26" s="158"/>
    </row>
    <row r="27" spans="1:8" s="154" customFormat="1" ht="13.5" thickBot="1">
      <c r="A27" s="258" t="s">
        <v>241</v>
      </c>
      <c r="B27" s="272">
        <f>SUM(B26)</f>
        <v>0</v>
      </c>
      <c r="C27" s="272">
        <f>SUM(C26)</f>
        <v>8105</v>
      </c>
      <c r="D27" s="272">
        <f>SUM(D26)</f>
        <v>8105</v>
      </c>
      <c r="E27" s="156"/>
      <c r="F27" s="795"/>
      <c r="G27" s="795"/>
      <c r="H27" s="159"/>
    </row>
    <row r="28" spans="1:8" s="154" customFormat="1" ht="17.25" thickBot="1" thickTop="1">
      <c r="A28" s="259" t="s">
        <v>72</v>
      </c>
      <c r="B28" s="218">
        <f>SUM(B27,B25,B14,B10)</f>
        <v>12944731</v>
      </c>
      <c r="C28" s="218">
        <f>SUM(C27,C25,C14,C10)</f>
        <v>13050259</v>
      </c>
      <c r="D28" s="218">
        <f>SUM(D27,D25,D14,D10)</f>
        <v>13228521</v>
      </c>
      <c r="E28" s="175" t="s">
        <v>65</v>
      </c>
      <c r="F28" s="162">
        <f>SUM(F6:F10)</f>
        <v>12663813</v>
      </c>
      <c r="G28" s="162">
        <f>SUM(G6:G10)</f>
        <v>15170839</v>
      </c>
      <c r="H28" s="162">
        <f>SUM(H6:H10)</f>
        <v>15324697</v>
      </c>
    </row>
    <row r="29" spans="1:8" s="154" customFormat="1" ht="12.75" thickTop="1">
      <c r="A29" s="197" t="s">
        <v>242</v>
      </c>
      <c r="B29" s="168">
        <f>SUM('1b.mell '!C253)</f>
        <v>50000</v>
      </c>
      <c r="C29" s="168">
        <f>SUM('1b.mell '!D253)</f>
        <v>50000</v>
      </c>
      <c r="D29" s="168">
        <f>SUM('1b.mell '!E253)</f>
        <v>52680</v>
      </c>
      <c r="E29" s="155"/>
      <c r="F29" s="279"/>
      <c r="G29" s="279"/>
      <c r="H29" s="279"/>
    </row>
    <row r="30" spans="1:8" s="154" customFormat="1" ht="12">
      <c r="A30" s="253" t="s">
        <v>243</v>
      </c>
      <c r="B30" s="161">
        <f>SUM('1b.mell '!C254)</f>
        <v>209034</v>
      </c>
      <c r="C30" s="161">
        <f>SUM('1b.mell '!D254)</f>
        <v>209034</v>
      </c>
      <c r="D30" s="161">
        <f>SUM('1b.mell '!E254)</f>
        <v>209034</v>
      </c>
      <c r="E30" s="157" t="s">
        <v>259</v>
      </c>
      <c r="F30" s="161">
        <f>SUM('1c.mell '!C144)</f>
        <v>1339250</v>
      </c>
      <c r="G30" s="161">
        <f>SUM('1c.mell '!D144)</f>
        <v>1849554</v>
      </c>
      <c r="H30" s="161">
        <f>SUM('1c.mell '!E144)</f>
        <v>1879323</v>
      </c>
    </row>
    <row r="31" spans="1:8" s="154" customFormat="1" ht="12">
      <c r="A31" s="253" t="s">
        <v>244</v>
      </c>
      <c r="B31" s="161">
        <f>SUM('1b.mell '!C255)</f>
        <v>250000</v>
      </c>
      <c r="C31" s="161">
        <f>SUM('1b.mell '!D255)</f>
        <v>250000</v>
      </c>
      <c r="D31" s="161">
        <f>SUM('1b.mell '!E255)</f>
        <v>250000</v>
      </c>
      <c r="E31" s="265" t="s">
        <v>260</v>
      </c>
      <c r="F31" s="161">
        <f>SUM('1c.mell '!C145)</f>
        <v>2862162</v>
      </c>
      <c r="G31" s="161">
        <f>SUM('1c.mell '!D145)</f>
        <v>3815992</v>
      </c>
      <c r="H31" s="161">
        <f>SUM('1c.mell '!E145)</f>
        <v>3815992</v>
      </c>
    </row>
    <row r="32" spans="1:8" s="154" customFormat="1" ht="12.75" thickBot="1">
      <c r="A32" s="253" t="s">
        <v>1216</v>
      </c>
      <c r="B32" s="161">
        <f>SUM('1b.mell '!C256)</f>
        <v>280000</v>
      </c>
      <c r="C32" s="161">
        <f>SUM('1b.mell '!D256)</f>
        <v>283729</v>
      </c>
      <c r="D32" s="161">
        <f>SUM('1b.mell '!E256)</f>
        <v>285614</v>
      </c>
      <c r="E32" s="157" t="s">
        <v>414</v>
      </c>
      <c r="F32" s="161">
        <f>SUM('1c.mell '!C146)</f>
        <v>1706008</v>
      </c>
      <c r="G32" s="161">
        <f>SUM('1c.mell '!D146)</f>
        <v>1944124</v>
      </c>
      <c r="H32" s="161">
        <f>SUM('1c.mell '!E146)</f>
        <v>1943324</v>
      </c>
    </row>
    <row r="33" spans="1:8" s="154" customFormat="1" ht="13.5" thickBot="1">
      <c r="A33" s="256" t="s">
        <v>245</v>
      </c>
      <c r="B33" s="263">
        <f>SUM(B29:B32)</f>
        <v>789034</v>
      </c>
      <c r="C33" s="263">
        <f>SUM(C29:C32)</f>
        <v>792763</v>
      </c>
      <c r="D33" s="263">
        <f>SUM(D29:D32)</f>
        <v>797328</v>
      </c>
      <c r="E33" s="155"/>
      <c r="F33" s="1155"/>
      <c r="G33" s="1155"/>
      <c r="H33" s="831"/>
    </row>
    <row r="34" spans="1:8" s="154" customFormat="1" ht="12">
      <c r="A34" s="197" t="s">
        <v>246</v>
      </c>
      <c r="B34" s="270">
        <f>SUM('1b.mell '!C258)</f>
        <v>2444000</v>
      </c>
      <c r="C34" s="270">
        <f>SUM('1b.mell '!D258)</f>
        <v>2444000</v>
      </c>
      <c r="D34" s="270">
        <f>SUM('1b.mell '!E258)</f>
        <v>2444000</v>
      </c>
      <c r="E34" s="155"/>
      <c r="F34" s="794"/>
      <c r="G34" s="794"/>
      <c r="H34" s="158"/>
    </row>
    <row r="35" spans="1:8" s="154" customFormat="1" ht="12">
      <c r="A35" s="253" t="s">
        <v>257</v>
      </c>
      <c r="B35" s="161">
        <f>SUM('1b.mell '!C259)</f>
        <v>0</v>
      </c>
      <c r="C35" s="161">
        <f>SUM('1b.mell '!D259)</f>
        <v>0</v>
      </c>
      <c r="D35" s="161">
        <f>SUM('1b.mell '!E259)</f>
        <v>0</v>
      </c>
      <c r="E35" s="155"/>
      <c r="F35" s="794"/>
      <c r="G35" s="794"/>
      <c r="H35" s="158"/>
    </row>
    <row r="36" spans="1:8" s="154" customFormat="1" ht="12.75" thickBot="1">
      <c r="A36" s="1093" t="s">
        <v>1091</v>
      </c>
      <c r="B36" s="287"/>
      <c r="C36" s="287"/>
      <c r="D36" s="287"/>
      <c r="E36" s="155"/>
      <c r="F36" s="794"/>
      <c r="G36" s="794"/>
      <c r="H36" s="158"/>
    </row>
    <row r="37" spans="1:8" s="154" customFormat="1" ht="13.5" thickBot="1">
      <c r="A37" s="256" t="s">
        <v>247</v>
      </c>
      <c r="B37" s="263">
        <f>SUM(B34:B35)</f>
        <v>2444000</v>
      </c>
      <c r="C37" s="263">
        <f>SUM(C34:C35)</f>
        <v>2444000</v>
      </c>
      <c r="D37" s="263">
        <f>SUM(D34:D35)</f>
        <v>2444000</v>
      </c>
      <c r="E37" s="281"/>
      <c r="F37" s="1156"/>
      <c r="G37" s="1156"/>
      <c r="H37" s="273"/>
    </row>
    <row r="38" spans="1:8" s="154" customFormat="1" ht="12.75" customHeight="1">
      <c r="A38" s="260" t="s">
        <v>475</v>
      </c>
      <c r="B38" s="270">
        <f>SUM('1b.mell '!C261)</f>
        <v>23000</v>
      </c>
      <c r="C38" s="270">
        <f>SUM('1b.mell '!D261)</f>
        <v>23000</v>
      </c>
      <c r="D38" s="270">
        <f>SUM('1b.mell '!E261)</f>
        <v>23000</v>
      </c>
      <c r="E38" s="282"/>
      <c r="F38" s="794"/>
      <c r="G38" s="794"/>
      <c r="H38" s="158"/>
    </row>
    <row r="39" spans="1:8" s="154" customFormat="1" ht="12.75" customHeight="1" thickBot="1">
      <c r="A39" s="261" t="s">
        <v>254</v>
      </c>
      <c r="B39" s="262">
        <f>SUM('1b.mell '!C262+'1b.mell '!C263)</f>
        <v>235000</v>
      </c>
      <c r="C39" s="262">
        <f>SUM('1b.mell '!D262+'1b.mell '!D263)</f>
        <v>235000</v>
      </c>
      <c r="D39" s="262">
        <f>SUM('1b.mell '!E262+'1b.mell '!E263)</f>
        <v>235000</v>
      </c>
      <c r="E39" s="282"/>
      <c r="F39" s="793"/>
      <c r="G39" s="793"/>
      <c r="H39" s="213"/>
    </row>
    <row r="40" spans="1:8" s="154" customFormat="1" ht="13.5" thickBot="1">
      <c r="A40" s="258" t="s">
        <v>255</v>
      </c>
      <c r="B40" s="272">
        <f>SUM(B38:B39)</f>
        <v>258000</v>
      </c>
      <c r="C40" s="272">
        <f>SUM(C38:C39)</f>
        <v>258000</v>
      </c>
      <c r="D40" s="272">
        <f>SUM(D38:D39)</f>
        <v>258000</v>
      </c>
      <c r="E40" s="283"/>
      <c r="F40" s="1157"/>
      <c r="G40" s="1157"/>
      <c r="H40" s="163"/>
    </row>
    <row r="41" spans="1:8" s="154" customFormat="1" ht="20.25" customHeight="1" thickBot="1" thickTop="1">
      <c r="A41" s="271" t="s">
        <v>73</v>
      </c>
      <c r="B41" s="174">
        <f>SUM(B40,B37,B33)</f>
        <v>3491034</v>
      </c>
      <c r="C41" s="174">
        <f>SUM(C40,C37,C33)</f>
        <v>3494763</v>
      </c>
      <c r="D41" s="174">
        <f>SUM(D40,D37,D33)</f>
        <v>3499328</v>
      </c>
      <c r="E41" s="177" t="s">
        <v>71</v>
      </c>
      <c r="F41" s="174">
        <f>SUM(F30:F40)</f>
        <v>5907420</v>
      </c>
      <c r="G41" s="174">
        <f>SUM(G30:G40)</f>
        <v>7609670</v>
      </c>
      <c r="H41" s="174">
        <f>SUM(H30:H40)</f>
        <v>7638639</v>
      </c>
    </row>
    <row r="42" spans="1:8" s="154" customFormat="1" ht="12.75" customHeight="1" thickTop="1">
      <c r="A42" s="197" t="s">
        <v>470</v>
      </c>
      <c r="B42" s="294">
        <f>SUM('1b.mell '!C266)</f>
        <v>108360</v>
      </c>
      <c r="C42" s="294">
        <f>SUM('1b.mell '!D266)</f>
        <v>3582547</v>
      </c>
      <c r="D42" s="294">
        <f>SUM('1b.mell '!E266)</f>
        <v>3582547</v>
      </c>
      <c r="E42" s="253"/>
      <c r="F42" s="294"/>
      <c r="G42" s="294"/>
      <c r="H42" s="294"/>
    </row>
    <row r="43" spans="1:8" s="154" customFormat="1" ht="12.75" customHeight="1">
      <c r="A43" s="253" t="s">
        <v>489</v>
      </c>
      <c r="B43" s="648"/>
      <c r="C43" s="648"/>
      <c r="D43" s="648"/>
      <c r="E43" s="253" t="s">
        <v>498</v>
      </c>
      <c r="F43" s="649">
        <f>SUM('1c.mell '!C149)</f>
        <v>55360</v>
      </c>
      <c r="G43" s="649">
        <f>SUM('1c.mell '!D149)</f>
        <v>44400</v>
      </c>
      <c r="H43" s="649">
        <f>SUM('1c.mell '!E149)</f>
        <v>44400</v>
      </c>
    </row>
    <row r="44" spans="1:8" s="154" customFormat="1" ht="12.75" customHeight="1">
      <c r="A44" s="253" t="s">
        <v>507</v>
      </c>
      <c r="B44" s="161">
        <f>SUM('1b.mell '!C267)</f>
        <v>6578909</v>
      </c>
      <c r="C44" s="161">
        <f>SUM('1b.mell '!D267)</f>
        <v>6640351</v>
      </c>
      <c r="D44" s="161">
        <f>SUM('1b.mell '!E267)</f>
        <v>6691389</v>
      </c>
      <c r="E44" s="1192" t="s">
        <v>508</v>
      </c>
      <c r="F44" s="161">
        <f>SUM('1c.mell '!C148)</f>
        <v>6578909</v>
      </c>
      <c r="G44" s="161">
        <f>SUM('1c.mell '!D148)</f>
        <v>6640351</v>
      </c>
      <c r="H44" s="161">
        <f>SUM('1c.mell '!E148)</f>
        <v>6691389</v>
      </c>
    </row>
    <row r="45" spans="1:8" s="154" customFormat="1" ht="12.75" customHeight="1">
      <c r="A45" s="253" t="s">
        <v>452</v>
      </c>
      <c r="B45" s="161">
        <v>2000000</v>
      </c>
      <c r="C45" s="161">
        <v>2000000</v>
      </c>
      <c r="D45" s="161">
        <v>2000000</v>
      </c>
      <c r="E45" s="752" t="s">
        <v>506</v>
      </c>
      <c r="F45" s="161">
        <v>2000000</v>
      </c>
      <c r="G45" s="161">
        <v>2000000</v>
      </c>
      <c r="H45" s="161">
        <v>2000000</v>
      </c>
    </row>
    <row r="46" spans="1:8" s="154" customFormat="1" ht="12.75" customHeight="1" thickBot="1">
      <c r="A46" s="284" t="s">
        <v>486</v>
      </c>
      <c r="B46" s="751"/>
      <c r="C46" s="751">
        <f>SUM('1b.mell '!D269)</f>
        <v>474</v>
      </c>
      <c r="D46" s="751">
        <f>SUM('1b.mell '!E269)</f>
        <v>474</v>
      </c>
      <c r="E46" s="280"/>
      <c r="F46" s="287"/>
      <c r="G46" s="287"/>
      <c r="H46" s="287"/>
    </row>
    <row r="47" spans="1:8" s="154" customFormat="1" ht="15.75" thickBot="1" thickTop="1">
      <c r="A47" s="173" t="s">
        <v>66</v>
      </c>
      <c r="B47" s="162">
        <f>SUM(B42:B46)</f>
        <v>8687269</v>
      </c>
      <c r="C47" s="162">
        <f>SUM(C42:C46)</f>
        <v>12223372</v>
      </c>
      <c r="D47" s="162">
        <f>SUM(D42:D46)</f>
        <v>12274410</v>
      </c>
      <c r="E47" s="173" t="s">
        <v>67</v>
      </c>
      <c r="F47" s="218">
        <f>SUM(F43:F45)</f>
        <v>8634269</v>
      </c>
      <c r="G47" s="218">
        <f>SUM(G43:G45)</f>
        <v>8684751</v>
      </c>
      <c r="H47" s="218">
        <f>SUM(H43:H45)</f>
        <v>8735789</v>
      </c>
    </row>
    <row r="48" spans="1:8" s="154" customFormat="1" ht="12.75" thickTop="1">
      <c r="A48" s="1095" t="s">
        <v>470</v>
      </c>
      <c r="B48" s="1096">
        <f>SUM('1b.mell '!C271)</f>
        <v>2130468</v>
      </c>
      <c r="C48" s="1096">
        <f>SUM('1b.mell '!D271)</f>
        <v>2744866</v>
      </c>
      <c r="D48" s="1096">
        <f>SUM('1b.mell '!E271)</f>
        <v>2744866</v>
      </c>
      <c r="E48" s="1097" t="s">
        <v>491</v>
      </c>
      <c r="F48" s="1096">
        <f>SUM('1c.mell '!C152)</f>
        <v>48000</v>
      </c>
      <c r="G48" s="1096">
        <f>SUM('1c.mell '!D152)</f>
        <v>48000</v>
      </c>
      <c r="H48" s="1096">
        <f>SUM('1c.mell '!E152)</f>
        <v>48000</v>
      </c>
    </row>
    <row r="49" spans="1:8" s="154" customFormat="1" ht="12.75" thickBot="1">
      <c r="A49" s="284" t="s">
        <v>507</v>
      </c>
      <c r="B49" s="751"/>
      <c r="C49" s="751"/>
      <c r="D49" s="751"/>
      <c r="E49" s="156"/>
      <c r="F49" s="285"/>
      <c r="G49" s="163"/>
      <c r="H49" s="163"/>
    </row>
    <row r="50" spans="1:8" s="154" customFormat="1" ht="16.5" customHeight="1" thickBot="1" thickTop="1">
      <c r="A50" s="286" t="s">
        <v>256</v>
      </c>
      <c r="B50" s="162">
        <f>SUM(B48:B48)</f>
        <v>2130468</v>
      </c>
      <c r="C50" s="162">
        <f>SUM(C48:C48)</f>
        <v>2744866</v>
      </c>
      <c r="D50" s="162">
        <f>SUM(D48:D48)</f>
        <v>2744866</v>
      </c>
      <c r="E50" s="175" t="s">
        <v>48</v>
      </c>
      <c r="F50" s="218">
        <f>SUM(F48:F48)</f>
        <v>48000</v>
      </c>
      <c r="G50" s="288">
        <f>SUM(G48:G48)</f>
        <v>48000</v>
      </c>
      <c r="H50" s="288">
        <f>SUM(H48:H48)</f>
        <v>48000</v>
      </c>
    </row>
    <row r="51" spans="1:8" s="154" customFormat="1" ht="14.25" thickBot="1" thickTop="1">
      <c r="A51" s="274"/>
      <c r="B51" s="275"/>
      <c r="C51" s="275"/>
      <c r="D51" s="275"/>
      <c r="E51" s="289"/>
      <c r="F51" s="285"/>
      <c r="G51" s="285"/>
      <c r="H51" s="285"/>
    </row>
    <row r="52" spans="1:8" s="154" customFormat="1" ht="20.25" customHeight="1" thickBot="1" thickTop="1">
      <c r="A52" s="195" t="s">
        <v>490</v>
      </c>
      <c r="B52" s="176">
        <f>SUM(B28+B41+B48+B42+B45+B46)</f>
        <v>20674593</v>
      </c>
      <c r="C52" s="1177">
        <f>SUM(C28+C41+C48+C42+C45+C46)</f>
        <v>24872909</v>
      </c>
      <c r="D52" s="1177">
        <f>SUM(D28+D41+D48+D42+D45+D46)</f>
        <v>25055736</v>
      </c>
      <c r="E52" s="195" t="s">
        <v>492</v>
      </c>
      <c r="F52" s="176">
        <f>SUM(F28+F41+F48+F43+F45)</f>
        <v>20674593</v>
      </c>
      <c r="G52" s="176">
        <f>SUM(G28+G41+G48+G43+G45)</f>
        <v>24872909</v>
      </c>
      <c r="H52" s="176">
        <f>SUM(H28+H41+H48+H43+H45)</f>
        <v>25055736</v>
      </c>
    </row>
    <row r="53" ht="15.75" thickTop="1">
      <c r="A53" s="153"/>
    </row>
    <row r="54" ht="15">
      <c r="A54" s="153"/>
    </row>
    <row r="55" ht="15">
      <c r="A55" s="153"/>
    </row>
  </sheetData>
  <sheetProtection/>
  <mergeCells count="10">
    <mergeCell ref="H4:H5"/>
    <mergeCell ref="G4:G5"/>
    <mergeCell ref="F4:F5"/>
    <mergeCell ref="B4:B5"/>
    <mergeCell ref="A1:E1"/>
    <mergeCell ref="A4:A5"/>
    <mergeCell ref="E4:E5"/>
    <mergeCell ref="C4:C5"/>
    <mergeCell ref="A2:H2"/>
    <mergeCell ref="D4:D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7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showZeros="0" zoomScalePageLayoutView="0" workbookViewId="0" topLeftCell="A1">
      <selection activeCell="E8" sqref="E8"/>
    </sheetView>
  </sheetViews>
  <sheetFormatPr defaultColWidth="9.00390625" defaultRowHeight="12.75"/>
  <cols>
    <col min="1" max="1" width="6.125" style="41" customWidth="1"/>
    <col min="2" max="2" width="52.00390625" style="41" customWidth="1"/>
    <col min="3" max="5" width="13.125" style="20" customWidth="1"/>
    <col min="6" max="6" width="9.875" style="223" customWidth="1"/>
    <col min="7" max="7" width="40.375" style="41" customWidth="1"/>
    <col min="8" max="16384" width="9.125" style="41" customWidth="1"/>
  </cols>
  <sheetData>
    <row r="1" spans="1:7" s="39" customFormat="1" ht="12.75">
      <c r="A1" s="1260" t="s">
        <v>156</v>
      </c>
      <c r="B1" s="1206"/>
      <c r="C1" s="1206"/>
      <c r="D1" s="1206"/>
      <c r="E1" s="1206"/>
      <c r="F1" s="1206"/>
      <c r="G1" s="1206"/>
    </row>
    <row r="2" spans="1:7" s="39" customFormat="1" ht="12.75">
      <c r="A2" s="1252" t="s">
        <v>1083</v>
      </c>
      <c r="B2" s="1253"/>
      <c r="C2" s="1253"/>
      <c r="D2" s="1253"/>
      <c r="E2" s="1253"/>
      <c r="F2" s="1253"/>
      <c r="G2" s="1253"/>
    </row>
    <row r="3" spans="1:6" s="39" customFormat="1" ht="9.75" customHeight="1">
      <c r="A3" s="32"/>
      <c r="B3" s="32"/>
      <c r="C3" s="65"/>
      <c r="D3" s="65"/>
      <c r="E3" s="65"/>
      <c r="F3" s="222"/>
    </row>
    <row r="4" spans="1:7" s="39" customFormat="1" ht="12">
      <c r="A4" s="552"/>
      <c r="B4" s="552"/>
      <c r="C4" s="553"/>
      <c r="D4" s="553"/>
      <c r="E4" s="553"/>
      <c r="F4" s="554"/>
      <c r="G4" s="419" t="s">
        <v>191</v>
      </c>
    </row>
    <row r="5" spans="1:7" ht="12" customHeight="1">
      <c r="A5" s="501"/>
      <c r="B5" s="513"/>
      <c r="C5" s="1229" t="s">
        <v>1137</v>
      </c>
      <c r="D5" s="1229" t="s">
        <v>1196</v>
      </c>
      <c r="E5" s="1229" t="s">
        <v>1200</v>
      </c>
      <c r="F5" s="1261" t="s">
        <v>1202</v>
      </c>
      <c r="G5" s="421" t="s">
        <v>151</v>
      </c>
    </row>
    <row r="6" spans="1:7" ht="12" customHeight="1">
      <c r="A6" s="76" t="s">
        <v>293</v>
      </c>
      <c r="B6" s="515" t="s">
        <v>150</v>
      </c>
      <c r="C6" s="1230"/>
      <c r="D6" s="1230"/>
      <c r="E6" s="1230"/>
      <c r="F6" s="1262"/>
      <c r="G6" s="76" t="s">
        <v>152</v>
      </c>
    </row>
    <row r="7" spans="1:7" s="39" customFormat="1" ht="12.75" customHeight="1" thickBot="1">
      <c r="A7" s="76"/>
      <c r="B7" s="385"/>
      <c r="C7" s="1237"/>
      <c r="D7" s="1237"/>
      <c r="E7" s="1237"/>
      <c r="F7" s="1263"/>
      <c r="G7" s="385"/>
    </row>
    <row r="8" spans="1:7" s="39" customFormat="1" ht="12">
      <c r="A8" s="386" t="s">
        <v>172</v>
      </c>
      <c r="B8" s="386" t="s">
        <v>173</v>
      </c>
      <c r="C8" s="421" t="s">
        <v>174</v>
      </c>
      <c r="D8" s="421" t="s">
        <v>175</v>
      </c>
      <c r="E8" s="421" t="s">
        <v>176</v>
      </c>
      <c r="F8" s="421" t="s">
        <v>47</v>
      </c>
      <c r="G8" s="421" t="s">
        <v>386</v>
      </c>
    </row>
    <row r="9" spans="1:7" s="39" customFormat="1" ht="12.75">
      <c r="A9" s="469"/>
      <c r="B9" s="555" t="s">
        <v>284</v>
      </c>
      <c r="C9" s="426"/>
      <c r="D9" s="426"/>
      <c r="E9" s="426"/>
      <c r="F9" s="506"/>
      <c r="G9" s="465"/>
    </row>
    <row r="10" spans="1:7" ht="12">
      <c r="A10" s="76"/>
      <c r="B10" s="522" t="s">
        <v>270</v>
      </c>
      <c r="C10" s="556"/>
      <c r="D10" s="556"/>
      <c r="E10" s="556"/>
      <c r="F10" s="557"/>
      <c r="G10" s="377"/>
    </row>
    <row r="11" spans="1:7" ht="12">
      <c r="A11" s="447">
        <v>5012</v>
      </c>
      <c r="B11" s="735" t="s">
        <v>456</v>
      </c>
      <c r="C11" s="74">
        <v>2000</v>
      </c>
      <c r="D11" s="74">
        <v>4000</v>
      </c>
      <c r="E11" s="74">
        <v>4000</v>
      </c>
      <c r="F11" s="560">
        <f>SUM(E11/D11)</f>
        <v>1</v>
      </c>
      <c r="G11" s="528"/>
    </row>
    <row r="12" spans="1:7" ht="12">
      <c r="A12" s="469">
        <v>5010</v>
      </c>
      <c r="B12" s="734" t="s">
        <v>184</v>
      </c>
      <c r="C12" s="305">
        <f>SUM(C11:C11)</f>
        <v>2000</v>
      </c>
      <c r="D12" s="305">
        <f>SUM(D11:D11)</f>
        <v>4000</v>
      </c>
      <c r="E12" s="305">
        <f>SUM(E11:E11)</f>
        <v>4000</v>
      </c>
      <c r="F12" s="853">
        <f aca="true" t="shared" si="0" ref="F12:F59">SUM(E12/D12)</f>
        <v>1</v>
      </c>
      <c r="G12" s="75"/>
    </row>
    <row r="13" spans="1:7" s="39" customFormat="1" ht="12">
      <c r="A13" s="76"/>
      <c r="B13" s="542" t="s">
        <v>277</v>
      </c>
      <c r="C13" s="754"/>
      <c r="D13" s="754"/>
      <c r="E13" s="754"/>
      <c r="F13" s="560"/>
      <c r="G13" s="535"/>
    </row>
    <row r="14" spans="1:7" ht="12">
      <c r="A14" s="447">
        <v>5021</v>
      </c>
      <c r="B14" s="558" t="s">
        <v>12</v>
      </c>
      <c r="C14" s="74">
        <v>20000</v>
      </c>
      <c r="D14" s="74">
        <v>23560</v>
      </c>
      <c r="E14" s="74">
        <v>23560</v>
      </c>
      <c r="F14" s="560">
        <f t="shared" si="0"/>
        <v>1</v>
      </c>
      <c r="G14" s="377"/>
    </row>
    <row r="15" spans="1:7" ht="12">
      <c r="A15" s="447">
        <v>5023</v>
      </c>
      <c r="B15" s="558" t="s">
        <v>429</v>
      </c>
      <c r="C15" s="74">
        <v>264784</v>
      </c>
      <c r="D15" s="74">
        <f>SUM(D16:D19)</f>
        <v>264784</v>
      </c>
      <c r="E15" s="74">
        <f>SUM(E16:E19)</f>
        <v>264784</v>
      </c>
      <c r="F15" s="560">
        <f t="shared" si="0"/>
        <v>1</v>
      </c>
      <c r="G15" s="377"/>
    </row>
    <row r="16" spans="1:7" ht="12">
      <c r="A16" s="447"/>
      <c r="B16" s="1175" t="s">
        <v>344</v>
      </c>
      <c r="C16" s="74"/>
      <c r="D16" s="1176">
        <v>4592</v>
      </c>
      <c r="E16" s="1176">
        <v>4592</v>
      </c>
      <c r="F16" s="560">
        <f t="shared" si="0"/>
        <v>1</v>
      </c>
      <c r="G16" s="377"/>
    </row>
    <row r="17" spans="1:7" ht="12">
      <c r="A17" s="447"/>
      <c r="B17" s="1175" t="s">
        <v>1170</v>
      </c>
      <c r="C17" s="74"/>
      <c r="D17" s="1176">
        <v>895</v>
      </c>
      <c r="E17" s="1176">
        <v>895</v>
      </c>
      <c r="F17" s="560">
        <f t="shared" si="0"/>
        <v>1</v>
      </c>
      <c r="G17" s="377"/>
    </row>
    <row r="18" spans="1:7" ht="12">
      <c r="A18" s="447"/>
      <c r="B18" s="1175" t="s">
        <v>346</v>
      </c>
      <c r="C18" s="74"/>
      <c r="D18" s="1176">
        <v>322</v>
      </c>
      <c r="E18" s="1176">
        <v>322</v>
      </c>
      <c r="F18" s="560">
        <f t="shared" si="0"/>
        <v>1</v>
      </c>
      <c r="G18" s="377"/>
    </row>
    <row r="19" spans="1:7" ht="12">
      <c r="A19" s="447"/>
      <c r="B19" s="1175" t="s">
        <v>264</v>
      </c>
      <c r="C19" s="74"/>
      <c r="D19" s="1176">
        <v>258975</v>
      </c>
      <c r="E19" s="1176">
        <v>258975</v>
      </c>
      <c r="F19" s="560">
        <f t="shared" si="0"/>
        <v>1</v>
      </c>
      <c r="G19" s="377"/>
    </row>
    <row r="20" spans="1:7" ht="12">
      <c r="A20" s="447">
        <v>5024</v>
      </c>
      <c r="B20" s="558" t="s">
        <v>440</v>
      </c>
      <c r="C20" s="74">
        <v>525255</v>
      </c>
      <c r="D20" s="74">
        <v>734588</v>
      </c>
      <c r="E20" s="74">
        <v>734588</v>
      </c>
      <c r="F20" s="560">
        <f t="shared" si="0"/>
        <v>1</v>
      </c>
      <c r="G20" s="377"/>
    </row>
    <row r="21" spans="1:7" ht="12">
      <c r="A21" s="447">
        <v>5025</v>
      </c>
      <c r="B21" s="650" t="s">
        <v>1126</v>
      </c>
      <c r="C21" s="74">
        <v>60000</v>
      </c>
      <c r="D21" s="74">
        <v>60000</v>
      </c>
      <c r="E21" s="74">
        <v>60000</v>
      </c>
      <c r="F21" s="560">
        <f t="shared" si="0"/>
        <v>1</v>
      </c>
      <c r="G21" s="377"/>
    </row>
    <row r="22" spans="1:7" s="39" customFormat="1" ht="12">
      <c r="A22" s="469">
        <v>5020</v>
      </c>
      <c r="B22" s="641" t="s">
        <v>184</v>
      </c>
      <c r="C22" s="305">
        <f>SUM(C14:C21)</f>
        <v>870039</v>
      </c>
      <c r="D22" s="305">
        <f>SUM(D14+D15+D20+D21)</f>
        <v>1082932</v>
      </c>
      <c r="E22" s="305">
        <f>SUM(E14+E15+E20+E21)</f>
        <v>1082932</v>
      </c>
      <c r="F22" s="853">
        <f t="shared" si="0"/>
        <v>1</v>
      </c>
      <c r="G22" s="532"/>
    </row>
    <row r="23" spans="1:7" s="39" customFormat="1" ht="12" customHeight="1">
      <c r="A23" s="76"/>
      <c r="B23" s="561" t="s">
        <v>61</v>
      </c>
      <c r="C23" s="754"/>
      <c r="D23" s="754"/>
      <c r="E23" s="754"/>
      <c r="F23" s="560"/>
      <c r="G23" s="535"/>
    </row>
    <row r="24" spans="1:7" s="39" customFormat="1" ht="12" customHeight="1">
      <c r="A24" s="524">
        <v>5030</v>
      </c>
      <c r="B24" s="738" t="s">
        <v>449</v>
      </c>
      <c r="C24" s="754">
        <v>16150</v>
      </c>
      <c r="D24" s="754">
        <v>16988</v>
      </c>
      <c r="E24" s="754">
        <v>16988</v>
      </c>
      <c r="F24" s="560">
        <f t="shared" si="0"/>
        <v>1</v>
      </c>
      <c r="G24" s="526"/>
    </row>
    <row r="25" spans="1:7" s="39" customFormat="1" ht="12" customHeight="1">
      <c r="A25" s="524">
        <v>5031</v>
      </c>
      <c r="B25" s="851" t="s">
        <v>1161</v>
      </c>
      <c r="C25" s="754"/>
      <c r="D25" s="754">
        <v>8000</v>
      </c>
      <c r="E25" s="754">
        <v>8000</v>
      </c>
      <c r="F25" s="560">
        <f t="shared" si="0"/>
        <v>1</v>
      </c>
      <c r="G25" s="526"/>
    </row>
    <row r="26" spans="1:7" s="39" customFormat="1" ht="12" customHeight="1">
      <c r="A26" s="524">
        <v>5032</v>
      </c>
      <c r="B26" s="851" t="s">
        <v>1116</v>
      </c>
      <c r="C26" s="754">
        <v>28500</v>
      </c>
      <c r="D26" s="754">
        <v>28500</v>
      </c>
      <c r="E26" s="754">
        <v>28500</v>
      </c>
      <c r="F26" s="560">
        <f t="shared" si="0"/>
        <v>1</v>
      </c>
      <c r="G26" s="526"/>
    </row>
    <row r="27" spans="1:7" ht="12">
      <c r="A27" s="447">
        <v>5033</v>
      </c>
      <c r="B27" s="735" t="s">
        <v>29</v>
      </c>
      <c r="C27" s="74">
        <v>5000</v>
      </c>
      <c r="D27" s="74">
        <f>SUM(D28:D29)</f>
        <v>49686</v>
      </c>
      <c r="E27" s="74">
        <f>SUM(E28:E29)</f>
        <v>49686</v>
      </c>
      <c r="F27" s="560">
        <f t="shared" si="0"/>
        <v>1</v>
      </c>
      <c r="G27" s="562"/>
    </row>
    <row r="28" spans="1:7" ht="12">
      <c r="A28" s="447"/>
      <c r="B28" s="1175" t="s">
        <v>346</v>
      </c>
      <c r="C28" s="74"/>
      <c r="D28" s="1176">
        <v>654</v>
      </c>
      <c r="E28" s="1176">
        <v>654</v>
      </c>
      <c r="F28" s="560">
        <f t="shared" si="0"/>
        <v>1</v>
      </c>
      <c r="G28" s="562"/>
    </row>
    <row r="29" spans="1:7" ht="12">
      <c r="A29" s="447"/>
      <c r="B29" s="1175" t="s">
        <v>264</v>
      </c>
      <c r="C29" s="74"/>
      <c r="D29" s="1176">
        <v>49032</v>
      </c>
      <c r="E29" s="1176">
        <v>49032</v>
      </c>
      <c r="F29" s="560">
        <f t="shared" si="0"/>
        <v>1</v>
      </c>
      <c r="G29" s="562"/>
    </row>
    <row r="30" spans="1:7" ht="12">
      <c r="A30" s="447">
        <v>5034</v>
      </c>
      <c r="B30" s="735" t="s">
        <v>251</v>
      </c>
      <c r="C30" s="74">
        <v>6650</v>
      </c>
      <c r="D30" s="74">
        <v>6650</v>
      </c>
      <c r="E30" s="74">
        <v>6650</v>
      </c>
      <c r="F30" s="560">
        <f t="shared" si="0"/>
        <v>1</v>
      </c>
      <c r="G30" s="562"/>
    </row>
    <row r="31" spans="1:7" ht="12">
      <c r="A31" s="447">
        <v>5036</v>
      </c>
      <c r="B31" s="735" t="s">
        <v>1103</v>
      </c>
      <c r="C31" s="74">
        <v>15200</v>
      </c>
      <c r="D31" s="74">
        <v>15200</v>
      </c>
      <c r="E31" s="74">
        <v>15200</v>
      </c>
      <c r="F31" s="560">
        <f t="shared" si="0"/>
        <v>1</v>
      </c>
      <c r="G31" s="562"/>
    </row>
    <row r="32" spans="1:7" ht="12">
      <c r="A32" s="447">
        <v>5037</v>
      </c>
      <c r="B32" s="735" t="s">
        <v>1104</v>
      </c>
      <c r="C32" s="74">
        <v>133529</v>
      </c>
      <c r="D32" s="74">
        <v>133529</v>
      </c>
      <c r="E32" s="74">
        <v>133529</v>
      </c>
      <c r="F32" s="560">
        <f t="shared" si="0"/>
        <v>1</v>
      </c>
      <c r="G32" s="562"/>
    </row>
    <row r="33" spans="1:7" ht="12">
      <c r="A33" s="447">
        <v>5039</v>
      </c>
      <c r="B33" s="558" t="s">
        <v>933</v>
      </c>
      <c r="C33" s="74">
        <v>50535</v>
      </c>
      <c r="D33" s="74">
        <v>106238</v>
      </c>
      <c r="E33" s="74">
        <v>106238</v>
      </c>
      <c r="F33" s="560">
        <f t="shared" si="0"/>
        <v>1</v>
      </c>
      <c r="G33" s="562"/>
    </row>
    <row r="34" spans="1:7" ht="12">
      <c r="A34" s="447">
        <v>5044</v>
      </c>
      <c r="B34" s="558" t="s">
        <v>451</v>
      </c>
      <c r="C34" s="74"/>
      <c r="D34" s="74">
        <v>594</v>
      </c>
      <c r="E34" s="74">
        <v>594</v>
      </c>
      <c r="F34" s="560">
        <f t="shared" si="0"/>
        <v>1</v>
      </c>
      <c r="G34" s="562"/>
    </row>
    <row r="35" spans="1:7" ht="12">
      <c r="A35" s="447">
        <v>5045</v>
      </c>
      <c r="B35" s="558" t="s">
        <v>1144</v>
      </c>
      <c r="C35" s="74"/>
      <c r="D35" s="74">
        <f>SUM(D36:D38)</f>
        <v>6105</v>
      </c>
      <c r="E35" s="74">
        <f>SUM(E36:E38)</f>
        <v>6105</v>
      </c>
      <c r="F35" s="560">
        <f t="shared" si="0"/>
        <v>1</v>
      </c>
      <c r="G35" s="562"/>
    </row>
    <row r="36" spans="1:7" ht="12">
      <c r="A36" s="447"/>
      <c r="B36" s="1175" t="s">
        <v>344</v>
      </c>
      <c r="C36" s="74"/>
      <c r="D36" s="1176">
        <v>128</v>
      </c>
      <c r="E36" s="1176">
        <v>128</v>
      </c>
      <c r="F36" s="560">
        <f t="shared" si="0"/>
        <v>1</v>
      </c>
      <c r="G36" s="562"/>
    </row>
    <row r="37" spans="1:7" ht="12">
      <c r="A37" s="447"/>
      <c r="B37" s="1175" t="s">
        <v>1170</v>
      </c>
      <c r="C37" s="74"/>
      <c r="D37" s="1176">
        <v>25</v>
      </c>
      <c r="E37" s="1176">
        <v>25</v>
      </c>
      <c r="F37" s="560">
        <f t="shared" si="0"/>
        <v>1</v>
      </c>
      <c r="G37" s="562"/>
    </row>
    <row r="38" spans="1:7" ht="12">
      <c r="A38" s="447"/>
      <c r="B38" s="1175" t="s">
        <v>264</v>
      </c>
      <c r="C38" s="74"/>
      <c r="D38" s="1176">
        <v>5952</v>
      </c>
      <c r="E38" s="1176">
        <v>5952</v>
      </c>
      <c r="F38" s="560">
        <f t="shared" si="0"/>
        <v>1</v>
      </c>
      <c r="G38" s="562"/>
    </row>
    <row r="39" spans="1:7" ht="12">
      <c r="A39" s="447">
        <v>5046</v>
      </c>
      <c r="B39" s="558" t="s">
        <v>1147</v>
      </c>
      <c r="C39" s="74"/>
      <c r="D39" s="74">
        <v>4277</v>
      </c>
      <c r="E39" s="74">
        <v>4277</v>
      </c>
      <c r="F39" s="560">
        <f t="shared" si="0"/>
        <v>1</v>
      </c>
      <c r="G39" s="562"/>
    </row>
    <row r="40" spans="1:7" ht="12">
      <c r="A40" s="447">
        <v>5047</v>
      </c>
      <c r="B40" s="558" t="s">
        <v>1177</v>
      </c>
      <c r="C40" s="74"/>
      <c r="D40" s="74">
        <v>5000</v>
      </c>
      <c r="E40" s="74">
        <v>5000</v>
      </c>
      <c r="F40" s="560">
        <f t="shared" si="0"/>
        <v>1</v>
      </c>
      <c r="G40" s="562"/>
    </row>
    <row r="41" spans="1:7" ht="12">
      <c r="A41" s="447">
        <v>5048</v>
      </c>
      <c r="B41" s="558" t="s">
        <v>1178</v>
      </c>
      <c r="C41" s="74"/>
      <c r="D41" s="74">
        <v>8000</v>
      </c>
      <c r="E41" s="74">
        <v>8000</v>
      </c>
      <c r="F41" s="560">
        <f t="shared" si="0"/>
        <v>1</v>
      </c>
      <c r="G41" s="562"/>
    </row>
    <row r="42" spans="1:7" ht="12">
      <c r="A42" s="447">
        <v>5049</v>
      </c>
      <c r="B42" s="558" t="s">
        <v>1184</v>
      </c>
      <c r="C42" s="74"/>
      <c r="D42" s="74">
        <v>45000</v>
      </c>
      <c r="E42" s="74">
        <v>45000</v>
      </c>
      <c r="F42" s="560">
        <f t="shared" si="0"/>
        <v>1</v>
      </c>
      <c r="G42" s="562"/>
    </row>
    <row r="43" spans="1:7" ht="12" customHeight="1">
      <c r="A43" s="469">
        <v>5050</v>
      </c>
      <c r="B43" s="559" t="s">
        <v>184</v>
      </c>
      <c r="C43" s="305">
        <f>SUM(C24:C34)</f>
        <v>255564</v>
      </c>
      <c r="D43" s="305">
        <f>SUM(D24+D25+D26+D27+D30+D31+D32+D33+D34+D39+D35+D40+D41+D42)</f>
        <v>433767</v>
      </c>
      <c r="E43" s="305">
        <f>SUM(E24+E25+E26+E27+E30+E31+E32+E33+E34+E39+E35+E40+E41+E42)</f>
        <v>433767</v>
      </c>
      <c r="F43" s="853">
        <f t="shared" si="0"/>
        <v>1</v>
      </c>
      <c r="G43" s="532"/>
    </row>
    <row r="44" spans="1:7" ht="12" customHeight="1">
      <c r="A44" s="501"/>
      <c r="B44" s="651" t="s">
        <v>447</v>
      </c>
      <c r="C44" s="563"/>
      <c r="D44" s="563"/>
      <c r="E44" s="563"/>
      <c r="F44" s="560"/>
      <c r="G44" s="652"/>
    </row>
    <row r="45" spans="1:7" ht="12" customHeight="1">
      <c r="A45" s="524">
        <v>5062</v>
      </c>
      <c r="B45" s="738" t="s">
        <v>434</v>
      </c>
      <c r="C45" s="297">
        <v>6937</v>
      </c>
      <c r="D45" s="297">
        <v>6937</v>
      </c>
      <c r="E45" s="297">
        <v>14617</v>
      </c>
      <c r="F45" s="560">
        <f t="shared" si="0"/>
        <v>2.107106818509442</v>
      </c>
      <c r="G45" s="739"/>
    </row>
    <row r="46" spans="1:7" ht="12" customHeight="1">
      <c r="A46" s="469">
        <v>5060</v>
      </c>
      <c r="B46" s="559" t="s">
        <v>184</v>
      </c>
      <c r="C46" s="305">
        <f>SUM(C45:C45)</f>
        <v>6937</v>
      </c>
      <c r="D46" s="305">
        <f>SUM(D45:D45)</f>
        <v>6937</v>
      </c>
      <c r="E46" s="305">
        <f>SUM(E45:E45)</f>
        <v>14617</v>
      </c>
      <c r="F46" s="853">
        <f t="shared" si="0"/>
        <v>2.107106818509442</v>
      </c>
      <c r="G46" s="532"/>
    </row>
    <row r="47" spans="1:7" ht="15.75" customHeight="1">
      <c r="A47" s="368"/>
      <c r="B47" s="653" t="s">
        <v>285</v>
      </c>
      <c r="C47" s="307">
        <f>SUM(C43+C22+C12+C46)</f>
        <v>1134540</v>
      </c>
      <c r="D47" s="307">
        <f>SUM(D43+D22+D12+D46)</f>
        <v>1527636</v>
      </c>
      <c r="E47" s="307">
        <f>SUM(E43+E22+E12+E46)</f>
        <v>1535316</v>
      </c>
      <c r="F47" s="853">
        <f t="shared" si="0"/>
        <v>1.0050273756313677</v>
      </c>
      <c r="G47" s="545"/>
    </row>
    <row r="48" spans="1:7" ht="12">
      <c r="A48" s="76"/>
      <c r="B48" s="547" t="s">
        <v>75</v>
      </c>
      <c r="C48" s="563"/>
      <c r="D48" s="563"/>
      <c r="E48" s="563"/>
      <c r="F48" s="560"/>
      <c r="G48" s="377"/>
    </row>
    <row r="49" spans="1:7" ht="12">
      <c r="A49" s="76"/>
      <c r="B49" s="377" t="s">
        <v>118</v>
      </c>
      <c r="C49" s="297"/>
      <c r="D49" s="297">
        <f>SUM(D16+D36)</f>
        <v>4720</v>
      </c>
      <c r="E49" s="297">
        <f>SUM(E16+E36)</f>
        <v>4720</v>
      </c>
      <c r="F49" s="560">
        <f t="shared" si="0"/>
        <v>1</v>
      </c>
      <c r="G49" s="377"/>
    </row>
    <row r="50" spans="1:7" ht="12">
      <c r="A50" s="76"/>
      <c r="B50" s="548" t="s">
        <v>113</v>
      </c>
      <c r="C50" s="297"/>
      <c r="D50" s="297">
        <f>SUM(D17+D37)</f>
        <v>920</v>
      </c>
      <c r="E50" s="297">
        <f>SUM(E17+E37)</f>
        <v>920</v>
      </c>
      <c r="F50" s="560">
        <f t="shared" si="0"/>
        <v>1</v>
      </c>
      <c r="G50" s="377"/>
    </row>
    <row r="51" spans="1:7" ht="12" customHeight="1">
      <c r="A51" s="373"/>
      <c r="B51" s="548" t="s">
        <v>114</v>
      </c>
      <c r="C51" s="548"/>
      <c r="D51" s="297">
        <f>SUM(D18+D28)</f>
        <v>976</v>
      </c>
      <c r="E51" s="297">
        <f>SUM(E18+E28)</f>
        <v>976</v>
      </c>
      <c r="F51" s="560">
        <f t="shared" si="0"/>
        <v>1</v>
      </c>
      <c r="G51" s="377"/>
    </row>
    <row r="52" spans="1:7" ht="12" customHeight="1">
      <c r="A52" s="373"/>
      <c r="B52" s="548" t="s">
        <v>307</v>
      </c>
      <c r="C52" s="378"/>
      <c r="D52" s="378"/>
      <c r="E52" s="378"/>
      <c r="F52" s="560"/>
      <c r="G52" s="377"/>
    </row>
    <row r="53" spans="1:7" ht="12" customHeight="1">
      <c r="A53" s="373"/>
      <c r="B53" s="549" t="s">
        <v>65</v>
      </c>
      <c r="C53" s="564">
        <f>SUM(C49:C52)</f>
        <v>0</v>
      </c>
      <c r="D53" s="564">
        <f>SUM(D49:D52)</f>
        <v>6616</v>
      </c>
      <c r="E53" s="564">
        <f>SUM(E49:E52)</f>
        <v>6616</v>
      </c>
      <c r="F53" s="560">
        <f t="shared" si="0"/>
        <v>1</v>
      </c>
      <c r="G53" s="377"/>
    </row>
    <row r="54" spans="1:7" ht="12" customHeight="1">
      <c r="A54" s="373"/>
      <c r="B54" s="550" t="s">
        <v>76</v>
      </c>
      <c r="C54" s="378"/>
      <c r="D54" s="378"/>
      <c r="E54" s="378"/>
      <c r="F54" s="560"/>
      <c r="G54" s="377"/>
    </row>
    <row r="55" spans="1:7" ht="12" customHeight="1">
      <c r="A55" s="373"/>
      <c r="B55" s="548" t="s">
        <v>262</v>
      </c>
      <c r="C55" s="378"/>
      <c r="D55" s="378"/>
      <c r="E55" s="378"/>
      <c r="F55" s="560"/>
      <c r="G55" s="377"/>
    </row>
    <row r="56" spans="1:7" ht="12" customHeight="1">
      <c r="A56" s="373"/>
      <c r="B56" s="548" t="s">
        <v>441</v>
      </c>
      <c r="C56" s="378">
        <f>SUM(C43+C22+C12+C46)-C51-C49-C50-C57-C55</f>
        <v>1134540</v>
      </c>
      <c r="D56" s="378">
        <f>SUM(D43+D22+D12+D46)-D51-D49-D50-D57-D55</f>
        <v>1521020</v>
      </c>
      <c r="E56" s="378">
        <f>SUM(E43+E22+E12+E46)-E51-E49-E50-E57-E55</f>
        <v>1528700</v>
      </c>
      <c r="F56" s="560">
        <f t="shared" si="0"/>
        <v>1.005049243270963</v>
      </c>
      <c r="G56" s="377"/>
    </row>
    <row r="57" spans="1:7" ht="12" customHeight="1">
      <c r="A57" s="373"/>
      <c r="B57" s="548" t="s">
        <v>342</v>
      </c>
      <c r="C57" s="378"/>
      <c r="D57" s="378"/>
      <c r="E57" s="378"/>
      <c r="F57" s="560"/>
      <c r="G57" s="377"/>
    </row>
    <row r="58" spans="1:7" ht="12" customHeight="1">
      <c r="A58" s="540"/>
      <c r="B58" s="306" t="s">
        <v>71</v>
      </c>
      <c r="C58" s="394">
        <f>SUM(C55:C57)</f>
        <v>1134540</v>
      </c>
      <c r="D58" s="394">
        <f>SUM(D55:D57)</f>
        <v>1521020</v>
      </c>
      <c r="E58" s="394">
        <f>SUM(E55:E57)</f>
        <v>1528700</v>
      </c>
      <c r="F58" s="852">
        <f t="shared" si="0"/>
        <v>1.005049243270963</v>
      </c>
      <c r="G58" s="374"/>
    </row>
    <row r="59" spans="1:7" ht="12" customHeight="1">
      <c r="A59" s="565"/>
      <c r="B59" s="532" t="s">
        <v>117</v>
      </c>
      <c r="C59" s="566">
        <f>SUM(C43+C22+C12+C46)</f>
        <v>1134540</v>
      </c>
      <c r="D59" s="566">
        <f>SUM(D43+D22+D12+D46)</f>
        <v>1527636</v>
      </c>
      <c r="E59" s="566">
        <f>SUM(E43+E22+E12+E46)</f>
        <v>1535316</v>
      </c>
      <c r="F59" s="853">
        <f t="shared" si="0"/>
        <v>1.0050273756313677</v>
      </c>
      <c r="G59" s="75"/>
    </row>
    <row r="61" ht="12">
      <c r="B61" s="41" t="s">
        <v>1162</v>
      </c>
    </row>
  </sheetData>
  <sheetProtection/>
  <mergeCells count="6">
    <mergeCell ref="A2:G2"/>
    <mergeCell ref="A1:G1"/>
    <mergeCell ref="F5:F7"/>
    <mergeCell ref="C5:C7"/>
    <mergeCell ref="D5:D7"/>
    <mergeCell ref="E5:E7"/>
  </mergeCells>
  <printOptions horizontalCentered="1"/>
  <pageMargins left="0" right="0" top="0" bottom="0.07874015748031496" header="0.31496062992125984" footer="0"/>
  <pageSetup firstPageNumber="46" useFirstPageNumber="1" horizontalDpi="300" verticalDpi="300" orientation="landscape" paperSize="9" scale="77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showZeros="0" zoomScalePageLayoutView="0" workbookViewId="0" topLeftCell="A1">
      <selection activeCell="D28" sqref="D28"/>
    </sheetView>
  </sheetViews>
  <sheetFormatPr defaultColWidth="9.00390625" defaultRowHeight="12.75"/>
  <cols>
    <col min="1" max="1" width="10.125" style="61" customWidth="1"/>
    <col min="2" max="2" width="52.375" style="60" customWidth="1"/>
    <col min="3" max="3" width="11.625" style="60" customWidth="1"/>
    <col min="4" max="4" width="10.75390625" style="60" customWidth="1"/>
    <col min="5" max="5" width="12.00390625" style="60" customWidth="1"/>
    <col min="6" max="16384" width="9.125" style="60" customWidth="1"/>
  </cols>
  <sheetData>
    <row r="1" spans="1:5" ht="12.75" customHeight="1">
      <c r="A1" s="1264" t="s">
        <v>116</v>
      </c>
      <c r="B1" s="1264"/>
      <c r="C1" s="1264"/>
      <c r="D1" s="1264"/>
      <c r="E1" s="1264"/>
    </row>
    <row r="2" ht="12.75">
      <c r="B2" s="61"/>
    </row>
    <row r="3" spans="1:5" s="57" customFormat="1" ht="12.75" customHeight="1">
      <c r="A3" s="1270" t="s">
        <v>1086</v>
      </c>
      <c r="B3" s="1270"/>
      <c r="C3" s="1270"/>
      <c r="D3" s="1270"/>
      <c r="E3" s="1270"/>
    </row>
    <row r="4" s="57" customFormat="1" ht="12.75"/>
    <row r="5" s="57" customFormat="1" ht="12.75"/>
    <row r="6" spans="4:5" s="57" customFormat="1" ht="12.75">
      <c r="D6" s="1134"/>
      <c r="E6" s="1134" t="s">
        <v>385</v>
      </c>
    </row>
    <row r="7" spans="1:5" s="57" customFormat="1" ht="12.75" customHeight="1">
      <c r="A7" s="1265" t="s">
        <v>293</v>
      </c>
      <c r="B7" s="1265" t="s">
        <v>171</v>
      </c>
      <c r="C7" s="1198" t="s">
        <v>1137</v>
      </c>
      <c r="D7" s="1198" t="s">
        <v>1196</v>
      </c>
      <c r="E7" s="1198" t="s">
        <v>1201</v>
      </c>
    </row>
    <row r="8" spans="1:5" s="57" customFormat="1" ht="12.75">
      <c r="A8" s="1268"/>
      <c r="B8" s="1266"/>
      <c r="C8" s="1250"/>
      <c r="D8" s="1250"/>
      <c r="E8" s="1250"/>
    </row>
    <row r="9" spans="1:5" s="57" customFormat="1" ht="13.5" thickBot="1">
      <c r="A9" s="1269"/>
      <c r="B9" s="1267"/>
      <c r="C9" s="1218"/>
      <c r="D9" s="1218"/>
      <c r="E9" s="1218"/>
    </row>
    <row r="10" spans="1:5" s="57" customFormat="1" ht="12.75">
      <c r="A10" s="70" t="s">
        <v>172</v>
      </c>
      <c r="B10" s="70" t="s">
        <v>173</v>
      </c>
      <c r="C10" s="70" t="s">
        <v>174</v>
      </c>
      <c r="D10" s="70" t="s">
        <v>175</v>
      </c>
      <c r="E10" s="70" t="s">
        <v>176</v>
      </c>
    </row>
    <row r="11" spans="1:5" s="57" customFormat="1" ht="12.75">
      <c r="A11" s="12"/>
      <c r="B11" s="12"/>
      <c r="C11" s="783"/>
      <c r="D11" s="783"/>
      <c r="E11" s="783"/>
    </row>
    <row r="12" spans="1:5" s="28" customFormat="1" ht="12.75">
      <c r="A12" s="17">
        <v>6110</v>
      </c>
      <c r="B12" s="15" t="s">
        <v>62</v>
      </c>
      <c r="C12" s="756">
        <v>114162</v>
      </c>
      <c r="D12" s="756">
        <v>161832</v>
      </c>
      <c r="E12" s="756">
        <v>231888</v>
      </c>
    </row>
    <row r="13" spans="1:5" ht="12.75">
      <c r="A13" s="58"/>
      <c r="B13" s="59"/>
      <c r="C13" s="755"/>
      <c r="D13" s="755"/>
      <c r="E13" s="755"/>
    </row>
    <row r="14" spans="1:5" s="28" customFormat="1" ht="12.75">
      <c r="A14" s="17">
        <v>6120</v>
      </c>
      <c r="B14" s="15" t="s">
        <v>64</v>
      </c>
      <c r="C14" s="756">
        <f>SUM(C15:C16)</f>
        <v>18500</v>
      </c>
      <c r="D14" s="756">
        <f>SUM(D15:D16)</f>
        <v>1772009</v>
      </c>
      <c r="E14" s="756">
        <f>SUM(E15:E16)</f>
        <v>1772009</v>
      </c>
    </row>
    <row r="15" spans="1:5" s="28" customFormat="1" ht="12.75">
      <c r="A15" s="58">
        <v>6121</v>
      </c>
      <c r="B15" s="59" t="s">
        <v>349</v>
      </c>
      <c r="C15" s="755">
        <v>18500</v>
      </c>
      <c r="D15" s="755">
        <v>9247</v>
      </c>
      <c r="E15" s="755">
        <v>9247</v>
      </c>
    </row>
    <row r="16" spans="1:5" ht="12.75">
      <c r="A16" s="151">
        <v>6127</v>
      </c>
      <c r="B16" s="1168" t="s">
        <v>1164</v>
      </c>
      <c r="C16" s="784"/>
      <c r="D16" s="784">
        <v>1762762</v>
      </c>
      <c r="E16" s="784">
        <v>1762762</v>
      </c>
    </row>
    <row r="17" spans="1:5" ht="12.75">
      <c r="A17" s="58"/>
      <c r="B17" s="59"/>
      <c r="C17" s="755"/>
      <c r="D17" s="755"/>
      <c r="E17" s="755"/>
    </row>
    <row r="18" spans="1:5" s="28" customFormat="1" ht="12.75">
      <c r="A18" s="17">
        <v>6100</v>
      </c>
      <c r="B18" s="15" t="s">
        <v>158</v>
      </c>
      <c r="C18" s="756">
        <f>SUM(C12+C14)</f>
        <v>132662</v>
      </c>
      <c r="D18" s="756">
        <f>SUM(D12+D14)</f>
        <v>1933841</v>
      </c>
      <c r="E18" s="756">
        <f>SUM(E12+E14)</f>
        <v>2003897</v>
      </c>
    </row>
    <row r="21" ht="12.75">
      <c r="A21" s="589"/>
    </row>
    <row r="22" ht="12.75">
      <c r="A22" s="589"/>
    </row>
  </sheetData>
  <sheetProtection/>
  <mergeCells count="7">
    <mergeCell ref="A1:E1"/>
    <mergeCell ref="E7:E9"/>
    <mergeCell ref="D7:D9"/>
    <mergeCell ref="B7:B9"/>
    <mergeCell ref="C7:C9"/>
    <mergeCell ref="A7:A9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firstPageNumber="47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L100"/>
  <sheetViews>
    <sheetView zoomScalePageLayoutView="0" workbookViewId="0" topLeftCell="A58">
      <selection activeCell="C88" sqref="C88"/>
    </sheetView>
  </sheetViews>
  <sheetFormatPr defaultColWidth="9.00390625" defaultRowHeight="12.75"/>
  <cols>
    <col min="1" max="1" width="9.125" style="872" customWidth="1"/>
    <col min="2" max="2" width="7.00390625" style="872" customWidth="1"/>
    <col min="3" max="3" width="23.375" style="872" customWidth="1"/>
    <col min="4" max="4" width="10.375" style="872" customWidth="1"/>
    <col min="5" max="5" width="10.875" style="872" customWidth="1"/>
    <col min="6" max="6" width="10.125" style="872" customWidth="1"/>
    <col min="7" max="7" width="10.875" style="872" customWidth="1"/>
    <col min="8" max="9" width="11.00390625" style="872" customWidth="1"/>
    <col min="10" max="12" width="10.625" style="872" customWidth="1"/>
    <col min="13" max="16384" width="9.125" style="872" customWidth="1"/>
  </cols>
  <sheetData>
    <row r="2" spans="2:12" ht="12.75">
      <c r="B2" s="1277" t="s">
        <v>526</v>
      </c>
      <c r="C2" s="1277"/>
      <c r="D2" s="1277"/>
      <c r="E2" s="1277"/>
      <c r="F2" s="1277"/>
      <c r="G2" s="1277"/>
      <c r="H2" s="1277"/>
      <c r="I2" s="1277"/>
      <c r="J2" s="1277"/>
      <c r="K2" s="1277"/>
      <c r="L2" s="1277"/>
    </row>
    <row r="3" spans="2:12" ht="12.75">
      <c r="B3" s="873"/>
      <c r="C3" s="874"/>
      <c r="D3" s="874"/>
      <c r="E3" s="874"/>
      <c r="F3" s="874"/>
      <c r="G3" s="874"/>
      <c r="H3" s="874"/>
      <c r="I3" s="874"/>
      <c r="J3" s="874"/>
      <c r="K3" s="874"/>
      <c r="L3" s="874"/>
    </row>
    <row r="4" spans="2:12" ht="12.75">
      <c r="B4" s="1277" t="s">
        <v>527</v>
      </c>
      <c r="C4" s="1256"/>
      <c r="D4" s="1256"/>
      <c r="E4" s="1256"/>
      <c r="F4" s="1256"/>
      <c r="G4" s="1256"/>
      <c r="H4" s="1256"/>
      <c r="I4" s="1256"/>
      <c r="J4" s="1256"/>
      <c r="K4" s="1256"/>
      <c r="L4" s="1256"/>
    </row>
    <row r="5" spans="5:10" ht="15.75">
      <c r="E5" s="875"/>
      <c r="F5" s="875"/>
      <c r="G5" s="875"/>
      <c r="H5" s="875"/>
      <c r="I5" s="875"/>
      <c r="J5" s="875"/>
    </row>
    <row r="6" spans="2:10" ht="12.75">
      <c r="B6" s="1278" t="s">
        <v>528</v>
      </c>
      <c r="C6" s="1279"/>
      <c r="D6" s="1279"/>
      <c r="E6" s="1279"/>
      <c r="F6" s="1279"/>
      <c r="G6" s="876"/>
      <c r="H6" s="876"/>
      <c r="I6" s="876"/>
      <c r="J6" s="876"/>
    </row>
    <row r="7" spans="2:12" ht="12.75">
      <c r="B7" s="877"/>
      <c r="C7" s="877"/>
      <c r="D7" s="877"/>
      <c r="E7" s="878" t="s">
        <v>385</v>
      </c>
      <c r="F7" s="879"/>
      <c r="G7" s="879"/>
      <c r="H7" s="879"/>
      <c r="I7" s="879"/>
      <c r="J7" s="879"/>
      <c r="K7" s="879"/>
      <c r="L7" s="879"/>
    </row>
    <row r="8" spans="2:12" ht="22.5" customHeight="1">
      <c r="B8" s="1280" t="s">
        <v>529</v>
      </c>
      <c r="C8" s="1280" t="s">
        <v>530</v>
      </c>
      <c r="D8" s="1280" t="s">
        <v>531</v>
      </c>
      <c r="E8" s="1284" t="s">
        <v>186</v>
      </c>
      <c r="F8" s="1273"/>
      <c r="G8" s="1273"/>
      <c r="H8" s="1273"/>
      <c r="I8" s="1273"/>
      <c r="J8" s="1273"/>
      <c r="K8" s="1273"/>
      <c r="L8" s="1273"/>
    </row>
    <row r="9" spans="2:12" ht="21.75" customHeight="1">
      <c r="B9" s="1280"/>
      <c r="C9" s="1280"/>
      <c r="D9" s="1280"/>
      <c r="E9" s="1280"/>
      <c r="F9" s="1273"/>
      <c r="G9" s="1273"/>
      <c r="H9" s="1273"/>
      <c r="I9" s="1273"/>
      <c r="J9" s="1273"/>
      <c r="K9" s="1273"/>
      <c r="L9" s="1273"/>
    </row>
    <row r="10" spans="2:12" ht="18" customHeight="1" thickBot="1">
      <c r="B10" s="1281"/>
      <c r="C10" s="1281"/>
      <c r="D10" s="1281"/>
      <c r="E10" s="1281"/>
      <c r="F10" s="1274"/>
      <c r="G10" s="1274"/>
      <c r="H10" s="1274"/>
      <c r="I10" s="1274"/>
      <c r="J10" s="1274"/>
      <c r="K10" s="1274"/>
      <c r="L10" s="1274"/>
    </row>
    <row r="11" spans="2:12" ht="13.5" thickTop="1">
      <c r="B11" s="1285" t="s">
        <v>534</v>
      </c>
      <c r="C11" s="880" t="s">
        <v>532</v>
      </c>
      <c r="D11" s="881">
        <v>48000</v>
      </c>
      <c r="E11" s="882">
        <f aca="true" t="shared" si="0" ref="E11:E23">SUM(D11)</f>
        <v>48000</v>
      </c>
      <c r="F11" s="883"/>
      <c r="G11" s="883"/>
      <c r="H11" s="883"/>
      <c r="I11" s="883"/>
      <c r="J11" s="883"/>
      <c r="K11" s="883"/>
      <c r="L11" s="883"/>
    </row>
    <row r="12" spans="2:12" ht="12.75">
      <c r="B12" s="1285"/>
      <c r="C12" s="880" t="s">
        <v>533</v>
      </c>
      <c r="D12" s="881">
        <v>1591</v>
      </c>
      <c r="E12" s="882">
        <f>SUM(D12)</f>
        <v>1591</v>
      </c>
      <c r="F12" s="883"/>
      <c r="G12" s="883"/>
      <c r="H12" s="883"/>
      <c r="I12" s="883"/>
      <c r="J12" s="883"/>
      <c r="K12" s="883"/>
      <c r="L12" s="883"/>
    </row>
    <row r="13" spans="2:12" ht="12.75">
      <c r="B13" s="1282" t="s">
        <v>535</v>
      </c>
      <c r="C13" s="880" t="s">
        <v>532</v>
      </c>
      <c r="D13" s="881">
        <v>48000</v>
      </c>
      <c r="E13" s="882">
        <f t="shared" si="0"/>
        <v>48000</v>
      </c>
      <c r="F13" s="883"/>
      <c r="G13" s="883"/>
      <c r="H13" s="883"/>
      <c r="I13" s="883"/>
      <c r="J13" s="883"/>
      <c r="K13" s="883"/>
      <c r="L13" s="883"/>
    </row>
    <row r="14" spans="2:12" ht="12.75">
      <c r="B14" s="1283"/>
      <c r="C14" s="880" t="s">
        <v>533</v>
      </c>
      <c r="D14" s="881">
        <v>1331</v>
      </c>
      <c r="E14" s="882">
        <f>SUM(D14)</f>
        <v>1331</v>
      </c>
      <c r="F14" s="883"/>
      <c r="G14" s="883"/>
      <c r="H14" s="883"/>
      <c r="I14" s="883"/>
      <c r="J14" s="883"/>
      <c r="K14" s="883"/>
      <c r="L14" s="883"/>
    </row>
    <row r="15" spans="2:12" ht="12.75">
      <c r="B15" s="1285" t="s">
        <v>536</v>
      </c>
      <c r="C15" s="880" t="s">
        <v>532</v>
      </c>
      <c r="D15" s="881">
        <v>48000</v>
      </c>
      <c r="E15" s="882">
        <f t="shared" si="0"/>
        <v>48000</v>
      </c>
      <c r="F15" s="883"/>
      <c r="G15" s="883"/>
      <c r="H15" s="883"/>
      <c r="I15" s="883"/>
      <c r="J15" s="883"/>
      <c r="K15" s="883"/>
      <c r="L15" s="883"/>
    </row>
    <row r="16" spans="2:12" ht="12.75">
      <c r="B16" s="1285"/>
      <c r="C16" s="880" t="s">
        <v>533</v>
      </c>
      <c r="D16" s="881">
        <v>1075</v>
      </c>
      <c r="E16" s="882">
        <f>SUM(D16)</f>
        <v>1075</v>
      </c>
      <c r="F16" s="883"/>
      <c r="G16" s="883"/>
      <c r="H16" s="883"/>
      <c r="I16" s="883"/>
      <c r="J16" s="883"/>
      <c r="K16" s="883"/>
      <c r="L16" s="883"/>
    </row>
    <row r="17" spans="2:12" ht="12.75">
      <c r="B17" s="1282" t="s">
        <v>537</v>
      </c>
      <c r="C17" s="880" t="s">
        <v>532</v>
      </c>
      <c r="D17" s="881">
        <v>48000</v>
      </c>
      <c r="E17" s="882">
        <f t="shared" si="0"/>
        <v>48000</v>
      </c>
      <c r="F17" s="883"/>
      <c r="G17" s="883"/>
      <c r="H17" s="883"/>
      <c r="I17" s="883"/>
      <c r="J17" s="883"/>
      <c r="K17" s="883"/>
      <c r="L17" s="883"/>
    </row>
    <row r="18" spans="2:12" ht="12.75">
      <c r="B18" s="1283"/>
      <c r="C18" s="880" t="s">
        <v>533</v>
      </c>
      <c r="D18" s="881">
        <v>812</v>
      </c>
      <c r="E18" s="882">
        <f>SUM(D18)</f>
        <v>812</v>
      </c>
      <c r="F18" s="883"/>
      <c r="G18" s="883"/>
      <c r="H18" s="883"/>
      <c r="I18" s="883"/>
      <c r="J18" s="883"/>
      <c r="K18" s="883"/>
      <c r="L18" s="883"/>
    </row>
    <row r="19" spans="2:12" ht="12.75">
      <c r="B19" s="1285" t="s">
        <v>538</v>
      </c>
      <c r="C19" s="880" t="s">
        <v>532</v>
      </c>
      <c r="D19" s="881">
        <v>48000</v>
      </c>
      <c r="E19" s="882">
        <f t="shared" si="0"/>
        <v>48000</v>
      </c>
      <c r="F19" s="883"/>
      <c r="G19" s="883"/>
      <c r="H19" s="883"/>
      <c r="I19" s="883"/>
      <c r="J19" s="883"/>
      <c r="K19" s="883"/>
      <c r="L19" s="883"/>
    </row>
    <row r="20" spans="2:12" ht="12.75">
      <c r="B20" s="1285"/>
      <c r="C20" s="880" t="s">
        <v>533</v>
      </c>
      <c r="D20" s="881">
        <v>552</v>
      </c>
      <c r="E20" s="882">
        <f>SUM(D20)</f>
        <v>552</v>
      </c>
      <c r="F20" s="883"/>
      <c r="G20" s="883"/>
      <c r="H20" s="883"/>
      <c r="I20" s="883"/>
      <c r="J20" s="883"/>
      <c r="K20" s="883"/>
      <c r="L20" s="883"/>
    </row>
    <row r="21" spans="2:12" ht="12.75">
      <c r="B21" s="1282" t="s">
        <v>539</v>
      </c>
      <c r="C21" s="880" t="s">
        <v>532</v>
      </c>
      <c r="D21" s="881">
        <v>48000</v>
      </c>
      <c r="E21" s="882">
        <f t="shared" si="0"/>
        <v>48000</v>
      </c>
      <c r="F21" s="883"/>
      <c r="G21" s="883"/>
      <c r="H21" s="883"/>
      <c r="I21" s="883"/>
      <c r="J21" s="883"/>
      <c r="K21" s="883"/>
      <c r="L21" s="883"/>
    </row>
    <row r="22" spans="2:12" ht="12.75">
      <c r="B22" s="1283"/>
      <c r="C22" s="880" t="s">
        <v>533</v>
      </c>
      <c r="D22" s="881">
        <v>292</v>
      </c>
      <c r="E22" s="882">
        <f>SUM(D22)</f>
        <v>292</v>
      </c>
      <c r="F22" s="883"/>
      <c r="G22" s="883"/>
      <c r="H22" s="883"/>
      <c r="I22" s="883"/>
      <c r="J22" s="883"/>
      <c r="K22" s="883"/>
      <c r="L22" s="883"/>
    </row>
    <row r="23" spans="2:12" ht="12.75">
      <c r="B23" s="1282" t="s">
        <v>540</v>
      </c>
      <c r="C23" s="880" t="s">
        <v>532</v>
      </c>
      <c r="D23" s="881">
        <v>12000</v>
      </c>
      <c r="E23" s="882">
        <f t="shared" si="0"/>
        <v>12000</v>
      </c>
      <c r="F23" s="883"/>
      <c r="G23" s="883"/>
      <c r="H23" s="883"/>
      <c r="I23" s="883"/>
      <c r="J23" s="883"/>
      <c r="K23" s="883"/>
      <c r="L23" s="883"/>
    </row>
    <row r="24" spans="2:12" ht="12.75">
      <c r="B24" s="1283"/>
      <c r="C24" s="880" t="s">
        <v>533</v>
      </c>
      <c r="D24" s="881">
        <v>32</v>
      </c>
      <c r="E24" s="882">
        <f>SUM(D24)</f>
        <v>32</v>
      </c>
      <c r="F24" s="883"/>
      <c r="G24" s="883"/>
      <c r="H24" s="883"/>
      <c r="I24" s="883"/>
      <c r="J24" s="883"/>
      <c r="K24" s="883"/>
      <c r="L24" s="883"/>
    </row>
    <row r="25" spans="2:12" ht="12.75">
      <c r="B25" s="884"/>
      <c r="C25" s="884"/>
      <c r="D25" s="883"/>
      <c r="E25" s="883"/>
      <c r="F25" s="883"/>
      <c r="G25" s="883"/>
      <c r="H25" s="883"/>
      <c r="I25" s="883"/>
      <c r="J25" s="883"/>
      <c r="K25" s="883"/>
      <c r="L25" s="883"/>
    </row>
    <row r="26" spans="2:12" ht="12.75">
      <c r="B26" s="885" t="s">
        <v>541</v>
      </c>
      <c r="E26" s="879"/>
      <c r="F26" s="878"/>
      <c r="G26" s="886"/>
      <c r="H26" s="887"/>
      <c r="I26" s="887"/>
      <c r="J26" s="887"/>
      <c r="K26" s="887"/>
      <c r="L26" s="887"/>
    </row>
    <row r="27" spans="2:12" ht="12.75">
      <c r="B27" s="885"/>
      <c r="E27" s="902" t="s">
        <v>385</v>
      </c>
      <c r="F27" s="898"/>
      <c r="G27" s="886"/>
      <c r="H27" s="887"/>
      <c r="I27" s="887"/>
      <c r="J27" s="887"/>
      <c r="K27" s="887"/>
      <c r="L27" s="887"/>
    </row>
    <row r="28" spans="2:8" ht="12.75">
      <c r="B28" s="1275" t="s">
        <v>542</v>
      </c>
      <c r="C28" s="1276"/>
      <c r="D28" s="889" t="s">
        <v>1108</v>
      </c>
      <c r="E28" s="890" t="s">
        <v>535</v>
      </c>
      <c r="F28" s="891"/>
      <c r="G28" s="892"/>
      <c r="H28" s="892"/>
    </row>
    <row r="29" spans="2:8" ht="12.75">
      <c r="B29" s="893" t="s">
        <v>543</v>
      </c>
      <c r="C29" s="894"/>
      <c r="D29" s="881">
        <v>18122</v>
      </c>
      <c r="E29" s="895">
        <v>18122</v>
      </c>
      <c r="F29" s="896"/>
      <c r="G29" s="883"/>
      <c r="H29" s="883"/>
    </row>
    <row r="30" spans="2:8" ht="12.75">
      <c r="B30" s="897"/>
      <c r="C30" s="897"/>
      <c r="D30" s="883"/>
      <c r="E30" s="883"/>
      <c r="F30" s="883"/>
      <c r="G30" s="883"/>
      <c r="H30" s="883"/>
    </row>
    <row r="31" spans="2:8" ht="12.75">
      <c r="B31" s="885" t="s">
        <v>544</v>
      </c>
      <c r="D31" s="877"/>
      <c r="E31" s="878" t="s">
        <v>385</v>
      </c>
      <c r="F31" s="898"/>
      <c r="G31" s="883"/>
      <c r="H31" s="883"/>
    </row>
    <row r="32" spans="2:8" ht="12.75">
      <c r="B32" s="1275" t="s">
        <v>542</v>
      </c>
      <c r="C32" s="1276"/>
      <c r="D32" s="899" t="s">
        <v>534</v>
      </c>
      <c r="E32" s="889" t="s">
        <v>535</v>
      </c>
      <c r="F32" s="891"/>
      <c r="G32" s="883"/>
      <c r="H32" s="883"/>
    </row>
    <row r="33" spans="2:8" ht="12.75">
      <c r="B33" s="893" t="s">
        <v>1107</v>
      </c>
      <c r="C33" s="894"/>
      <c r="D33" s="881">
        <v>675000</v>
      </c>
      <c r="E33" s="881">
        <v>500000</v>
      </c>
      <c r="F33" s="896"/>
      <c r="G33" s="883"/>
      <c r="H33" s="883"/>
    </row>
    <row r="34" spans="2:8" ht="12.75">
      <c r="B34" s="897"/>
      <c r="C34" s="897"/>
      <c r="D34" s="883"/>
      <c r="E34" s="883"/>
      <c r="F34" s="883"/>
      <c r="G34" s="900"/>
      <c r="H34" s="900"/>
    </row>
    <row r="35" spans="2:9" ht="13.5" customHeight="1">
      <c r="B35" s="901" t="s">
        <v>545</v>
      </c>
      <c r="C35" s="877"/>
      <c r="D35" s="877"/>
      <c r="E35" s="877"/>
      <c r="F35" s="877"/>
      <c r="G35" s="877"/>
      <c r="H35" s="902"/>
      <c r="I35" s="902" t="s">
        <v>385</v>
      </c>
    </row>
    <row r="36" spans="2:9" ht="12.75">
      <c r="B36" s="1275" t="s">
        <v>171</v>
      </c>
      <c r="C36" s="1276"/>
      <c r="D36" s="903" t="s">
        <v>534</v>
      </c>
      <c r="E36" s="903" t="s">
        <v>535</v>
      </c>
      <c r="F36" s="903" t="s">
        <v>536</v>
      </c>
      <c r="G36" s="889" t="s">
        <v>537</v>
      </c>
      <c r="H36" s="889" t="s">
        <v>538</v>
      </c>
      <c r="I36" s="889" t="s">
        <v>539</v>
      </c>
    </row>
    <row r="37" spans="2:9" ht="12.75">
      <c r="B37" s="893" t="s">
        <v>546</v>
      </c>
      <c r="C37" s="888"/>
      <c r="D37" s="904">
        <v>4001</v>
      </c>
      <c r="E37" s="904">
        <v>333</v>
      </c>
      <c r="F37" s="904"/>
      <c r="G37" s="905"/>
      <c r="H37" s="905"/>
      <c r="I37" s="905"/>
    </row>
    <row r="38" spans="2:9" ht="12.75">
      <c r="B38" s="893" t="s">
        <v>547</v>
      </c>
      <c r="C38" s="888"/>
      <c r="D38" s="904">
        <v>236</v>
      </c>
      <c r="E38" s="904">
        <v>40</v>
      </c>
      <c r="F38" s="904"/>
      <c r="G38" s="905"/>
      <c r="H38" s="905"/>
      <c r="I38" s="905"/>
    </row>
    <row r="39" spans="2:9" ht="12.75">
      <c r="B39" s="893" t="s">
        <v>548</v>
      </c>
      <c r="C39" s="888"/>
      <c r="D39" s="904">
        <v>356</v>
      </c>
      <c r="E39" s="904">
        <v>711</v>
      </c>
      <c r="F39" s="904"/>
      <c r="G39" s="905"/>
      <c r="H39" s="905"/>
      <c r="I39" s="905"/>
    </row>
    <row r="40" spans="2:9" ht="12.75">
      <c r="B40" s="893" t="s">
        <v>549</v>
      </c>
      <c r="C40" s="888"/>
      <c r="D40" s="904">
        <v>347</v>
      </c>
      <c r="E40" s="904">
        <v>266</v>
      </c>
      <c r="F40" s="904"/>
      <c r="G40" s="905"/>
      <c r="H40" s="905"/>
      <c r="I40" s="905"/>
    </row>
    <row r="41" spans="2:9" ht="12.75">
      <c r="B41" s="893" t="s">
        <v>550</v>
      </c>
      <c r="C41" s="888"/>
      <c r="D41" s="904">
        <v>750</v>
      </c>
      <c r="E41" s="906">
        <v>375</v>
      </c>
      <c r="F41" s="904"/>
      <c r="G41" s="905"/>
      <c r="H41" s="905"/>
      <c r="I41" s="905"/>
    </row>
    <row r="42" spans="2:9" ht="12.75">
      <c r="B42" s="893" t="s">
        <v>551</v>
      </c>
      <c r="C42" s="888"/>
      <c r="D42" s="904">
        <v>1620</v>
      </c>
      <c r="E42" s="906">
        <v>1620</v>
      </c>
      <c r="F42" s="904"/>
      <c r="G42" s="905"/>
      <c r="H42" s="905"/>
      <c r="I42" s="905"/>
    </row>
    <row r="43" spans="2:9" ht="12.75">
      <c r="B43" s="893" t="s">
        <v>552</v>
      </c>
      <c r="C43" s="888"/>
      <c r="D43" s="904">
        <v>119</v>
      </c>
      <c r="E43" s="906">
        <v>33</v>
      </c>
      <c r="F43" s="904"/>
      <c r="G43" s="905"/>
      <c r="H43" s="905"/>
      <c r="I43" s="905"/>
    </row>
    <row r="44" spans="2:9" ht="12.75">
      <c r="B44" s="893" t="s">
        <v>553</v>
      </c>
      <c r="C44" s="888"/>
      <c r="D44" s="904">
        <v>1241</v>
      </c>
      <c r="E44" s="906">
        <v>170</v>
      </c>
      <c r="F44" s="904"/>
      <c r="G44" s="905"/>
      <c r="H44" s="905"/>
      <c r="I44" s="905"/>
    </row>
    <row r="45" spans="2:9" ht="12.75">
      <c r="B45" s="893" t="s">
        <v>554</v>
      </c>
      <c r="C45" s="888"/>
      <c r="D45" s="904">
        <v>6838</v>
      </c>
      <c r="E45" s="906">
        <v>2441</v>
      </c>
      <c r="F45" s="904"/>
      <c r="G45" s="905"/>
      <c r="H45" s="905"/>
      <c r="I45" s="905"/>
    </row>
    <row r="46" spans="2:9" ht="12.75">
      <c r="B46" s="893" t="s">
        <v>555</v>
      </c>
      <c r="C46" s="888"/>
      <c r="D46" s="904">
        <v>5080</v>
      </c>
      <c r="E46" s="906">
        <v>1016</v>
      </c>
      <c r="F46" s="904"/>
      <c r="G46" s="905"/>
      <c r="H46" s="905"/>
      <c r="I46" s="905"/>
    </row>
    <row r="47" spans="2:9" ht="12.75">
      <c r="B47" s="893" t="s">
        <v>556</v>
      </c>
      <c r="C47" s="888"/>
      <c r="D47" s="904">
        <v>1957</v>
      </c>
      <c r="E47" s="906">
        <v>3913</v>
      </c>
      <c r="F47" s="904"/>
      <c r="G47" s="905"/>
      <c r="H47" s="905"/>
      <c r="I47" s="905"/>
    </row>
    <row r="48" spans="2:9" ht="12.75">
      <c r="B48" s="893" t="s">
        <v>557</v>
      </c>
      <c r="C48" s="888"/>
      <c r="D48" s="904"/>
      <c r="E48" s="906">
        <v>4800</v>
      </c>
      <c r="F48" s="904"/>
      <c r="G48" s="905"/>
      <c r="H48" s="905"/>
      <c r="I48" s="905"/>
    </row>
    <row r="49" spans="2:9" ht="12.75">
      <c r="B49" s="893" t="s">
        <v>558</v>
      </c>
      <c r="C49" s="888"/>
      <c r="D49" s="904">
        <v>4763</v>
      </c>
      <c r="E49" s="906">
        <v>4763</v>
      </c>
      <c r="F49" s="904"/>
      <c r="G49" s="905"/>
      <c r="H49" s="905"/>
      <c r="I49" s="905"/>
    </row>
    <row r="50" spans="2:9" ht="12.75">
      <c r="B50" s="893" t="s">
        <v>559</v>
      </c>
      <c r="C50" s="888"/>
      <c r="D50" s="904">
        <v>969</v>
      </c>
      <c r="E50" s="906">
        <v>692</v>
      </c>
      <c r="F50" s="904"/>
      <c r="G50" s="905"/>
      <c r="H50" s="905"/>
      <c r="I50" s="905"/>
    </row>
    <row r="51" spans="2:9" ht="12.75">
      <c r="B51" s="893" t="s">
        <v>560</v>
      </c>
      <c r="C51" s="888"/>
      <c r="D51" s="904">
        <v>1567</v>
      </c>
      <c r="E51" s="906">
        <v>1061</v>
      </c>
      <c r="F51" s="904"/>
      <c r="G51" s="905"/>
      <c r="H51" s="905"/>
      <c r="I51" s="905"/>
    </row>
    <row r="52" spans="2:9" ht="12.75">
      <c r="B52" s="893" t="s">
        <v>1122</v>
      </c>
      <c r="C52" s="888"/>
      <c r="D52" s="904">
        <v>502</v>
      </c>
      <c r="E52" s="906">
        <v>610</v>
      </c>
      <c r="F52" s="904"/>
      <c r="G52" s="905"/>
      <c r="H52" s="905"/>
      <c r="I52" s="905"/>
    </row>
    <row r="53" spans="2:9" ht="12.75">
      <c r="B53" s="1271" t="s">
        <v>561</v>
      </c>
      <c r="C53" s="1272"/>
      <c r="D53" s="909">
        <v>8500</v>
      </c>
      <c r="E53" s="910">
        <v>1417</v>
      </c>
      <c r="F53" s="904"/>
      <c r="G53" s="905"/>
      <c r="H53" s="905"/>
      <c r="I53" s="905"/>
    </row>
    <row r="54" spans="2:9" ht="12.75">
      <c r="B54" s="907" t="s">
        <v>562</v>
      </c>
      <c r="C54" s="908"/>
      <c r="D54" s="909">
        <v>2000</v>
      </c>
      <c r="E54" s="910">
        <v>400</v>
      </c>
      <c r="F54" s="904"/>
      <c r="G54" s="905"/>
      <c r="H54" s="905"/>
      <c r="I54" s="905"/>
    </row>
    <row r="55" spans="2:9" ht="12.75">
      <c r="B55" s="907" t="s">
        <v>563</v>
      </c>
      <c r="C55" s="908"/>
      <c r="D55" s="909">
        <v>1990</v>
      </c>
      <c r="E55" s="910">
        <v>995</v>
      </c>
      <c r="F55" s="904"/>
      <c r="G55" s="905"/>
      <c r="H55" s="905"/>
      <c r="I55" s="905"/>
    </row>
    <row r="56" spans="2:9" ht="12.75">
      <c r="B56" s="1271" t="s">
        <v>564</v>
      </c>
      <c r="C56" s="1272"/>
      <c r="D56" s="911">
        <v>8800</v>
      </c>
      <c r="E56" s="912">
        <v>8800</v>
      </c>
      <c r="F56" s="913"/>
      <c r="G56" s="905"/>
      <c r="H56" s="905"/>
      <c r="I56" s="904"/>
    </row>
    <row r="57" spans="2:9" ht="12.75">
      <c r="B57" s="907" t="s">
        <v>565</v>
      </c>
      <c r="C57" s="908"/>
      <c r="D57" s="909">
        <v>2250</v>
      </c>
      <c r="E57" s="910">
        <v>2250</v>
      </c>
      <c r="F57" s="904"/>
      <c r="G57" s="905"/>
      <c r="H57" s="905"/>
      <c r="I57" s="1191"/>
    </row>
    <row r="58" spans="2:9" ht="12.75">
      <c r="B58" s="907" t="s">
        <v>566</v>
      </c>
      <c r="C58" s="908"/>
      <c r="D58" s="909">
        <v>3750</v>
      </c>
      <c r="E58" s="910">
        <v>1250</v>
      </c>
      <c r="F58" s="904"/>
      <c r="G58" s="905"/>
      <c r="H58" s="905"/>
      <c r="I58" s="1191"/>
    </row>
    <row r="59" spans="2:9" ht="12.75">
      <c r="B59" s="907" t="s">
        <v>567</v>
      </c>
      <c r="C59" s="908"/>
      <c r="D59" s="909">
        <v>4167</v>
      </c>
      <c r="E59" s="910">
        <v>835</v>
      </c>
      <c r="F59" s="904"/>
      <c r="G59" s="905"/>
      <c r="H59" s="905"/>
      <c r="I59" s="1191"/>
    </row>
    <row r="60" spans="2:9" ht="12.75">
      <c r="B60" s="907" t="s">
        <v>568</v>
      </c>
      <c r="C60" s="908"/>
      <c r="D60" s="909">
        <v>2760</v>
      </c>
      <c r="E60" s="910">
        <v>1380</v>
      </c>
      <c r="F60" s="904"/>
      <c r="G60" s="905"/>
      <c r="H60" s="905"/>
      <c r="I60" s="1191"/>
    </row>
    <row r="61" spans="2:9" ht="12.75">
      <c r="B61" s="907" t="s">
        <v>1109</v>
      </c>
      <c r="C61" s="908"/>
      <c r="D61" s="909">
        <v>850</v>
      </c>
      <c r="E61" s="910">
        <v>850</v>
      </c>
      <c r="F61" s="904"/>
      <c r="G61" s="905"/>
      <c r="H61" s="905"/>
      <c r="I61" s="1191"/>
    </row>
    <row r="62" spans="2:9" ht="12.75">
      <c r="B62" s="1271" t="s">
        <v>569</v>
      </c>
      <c r="C62" s="1272"/>
      <c r="D62" s="909">
        <v>150000</v>
      </c>
      <c r="E62" s="910">
        <v>50000</v>
      </c>
      <c r="F62" s="904"/>
      <c r="G62" s="905"/>
      <c r="H62" s="905"/>
      <c r="I62" s="1191"/>
    </row>
    <row r="63" spans="2:9" ht="12.75">
      <c r="B63" s="907" t="s">
        <v>570</v>
      </c>
      <c r="C63" s="908"/>
      <c r="D63" s="909">
        <v>2295</v>
      </c>
      <c r="E63" s="910">
        <v>3810</v>
      </c>
      <c r="F63" s="904">
        <v>3810</v>
      </c>
      <c r="G63" s="905">
        <v>3810</v>
      </c>
      <c r="H63" s="905">
        <v>1588</v>
      </c>
      <c r="I63" s="1191"/>
    </row>
    <row r="64" spans="2:9" ht="12.75">
      <c r="B64" s="907" t="s">
        <v>571</v>
      </c>
      <c r="C64" s="908"/>
      <c r="D64" s="909">
        <v>1000</v>
      </c>
      <c r="E64" s="910">
        <v>1000</v>
      </c>
      <c r="F64" s="904"/>
      <c r="G64" s="905"/>
      <c r="H64" s="905"/>
      <c r="I64" s="1191"/>
    </row>
    <row r="65" spans="2:9" ht="12.75">
      <c r="B65" s="907" t="s">
        <v>572</v>
      </c>
      <c r="C65" s="908"/>
      <c r="D65" s="909">
        <v>139282</v>
      </c>
      <c r="E65" s="910">
        <v>139282</v>
      </c>
      <c r="F65" s="904"/>
      <c r="G65" s="904"/>
      <c r="H65" s="904"/>
      <c r="I65" s="1191"/>
    </row>
    <row r="66" spans="2:9" ht="12.75">
      <c r="B66" s="915" t="s">
        <v>573</v>
      </c>
      <c r="C66" s="916"/>
      <c r="D66" s="904">
        <v>3000</v>
      </c>
      <c r="E66" s="904">
        <v>3000</v>
      </c>
      <c r="F66" s="904"/>
      <c r="G66" s="905"/>
      <c r="H66" s="905"/>
      <c r="I66" s="1191"/>
    </row>
    <row r="67" spans="2:9" ht="12.75">
      <c r="B67" s="915" t="s">
        <v>31</v>
      </c>
      <c r="C67" s="916"/>
      <c r="D67" s="904">
        <v>2500</v>
      </c>
      <c r="E67" s="904">
        <v>2500</v>
      </c>
      <c r="F67" s="904"/>
      <c r="G67" s="905"/>
      <c r="H67" s="905"/>
      <c r="I67" s="1191"/>
    </row>
    <row r="68" spans="2:9" ht="12.75">
      <c r="B68" s="893" t="s">
        <v>574</v>
      </c>
      <c r="C68" s="888"/>
      <c r="D68" s="904">
        <v>5000</v>
      </c>
      <c r="E68" s="904">
        <v>5000</v>
      </c>
      <c r="F68" s="904"/>
      <c r="G68" s="905"/>
      <c r="H68" s="905"/>
      <c r="I68" s="1191"/>
    </row>
    <row r="69" spans="2:9" ht="12.75">
      <c r="B69" s="915" t="s">
        <v>575</v>
      </c>
      <c r="C69" s="916"/>
      <c r="D69" s="904">
        <v>5000</v>
      </c>
      <c r="E69" s="904">
        <v>5000</v>
      </c>
      <c r="F69" s="904"/>
      <c r="G69" s="904"/>
      <c r="H69" s="904"/>
      <c r="I69" s="1191"/>
    </row>
    <row r="70" spans="2:9" ht="12.75">
      <c r="B70" s="893" t="s">
        <v>576</v>
      </c>
      <c r="C70" s="888"/>
      <c r="D70" s="904">
        <v>3000</v>
      </c>
      <c r="E70" s="904">
        <v>3000</v>
      </c>
      <c r="F70" s="904"/>
      <c r="G70" s="905"/>
      <c r="H70" s="905"/>
      <c r="I70" s="1191"/>
    </row>
    <row r="71" spans="2:9" ht="12.75">
      <c r="B71" s="915" t="s">
        <v>577</v>
      </c>
      <c r="C71" s="916"/>
      <c r="D71" s="904">
        <v>3000</v>
      </c>
      <c r="E71" s="904">
        <v>3000</v>
      </c>
      <c r="F71" s="904"/>
      <c r="G71" s="905"/>
      <c r="H71" s="905"/>
      <c r="I71" s="1191"/>
    </row>
    <row r="72" spans="2:9" ht="12.75">
      <c r="B72" s="915" t="s">
        <v>578</v>
      </c>
      <c r="C72" s="916"/>
      <c r="D72" s="904">
        <v>1500</v>
      </c>
      <c r="E72" s="904">
        <v>1500</v>
      </c>
      <c r="F72" s="904"/>
      <c r="G72" s="905"/>
      <c r="H72" s="905"/>
      <c r="I72" s="1191"/>
    </row>
    <row r="73" spans="2:9" ht="12.75">
      <c r="B73" s="915" t="s">
        <v>579</v>
      </c>
      <c r="C73" s="916"/>
      <c r="D73" s="904">
        <v>2880</v>
      </c>
      <c r="E73" s="906">
        <v>2880</v>
      </c>
      <c r="F73" s="904"/>
      <c r="G73" s="905"/>
      <c r="H73" s="905"/>
      <c r="I73" s="1191"/>
    </row>
    <row r="74" spans="2:9" ht="12.75">
      <c r="B74" s="915" t="s">
        <v>580</v>
      </c>
      <c r="C74" s="916"/>
      <c r="D74" s="904">
        <v>1440</v>
      </c>
      <c r="E74" s="906">
        <v>1440</v>
      </c>
      <c r="F74" s="904"/>
      <c r="G74" s="905"/>
      <c r="H74" s="905"/>
      <c r="I74" s="1191"/>
    </row>
    <row r="75" spans="2:9" ht="12.75">
      <c r="B75" s="893" t="s">
        <v>581</v>
      </c>
      <c r="C75" s="888"/>
      <c r="D75" s="904">
        <v>34671</v>
      </c>
      <c r="E75" s="906">
        <v>34671</v>
      </c>
      <c r="F75" s="904"/>
      <c r="G75" s="904"/>
      <c r="H75" s="904"/>
      <c r="I75" s="1191"/>
    </row>
    <row r="76" spans="2:9" ht="12.75">
      <c r="B76" s="1275" t="s">
        <v>171</v>
      </c>
      <c r="C76" s="1276"/>
      <c r="D76" s="889" t="s">
        <v>534</v>
      </c>
      <c r="E76" s="914" t="s">
        <v>535</v>
      </c>
      <c r="F76" s="889" t="s">
        <v>536</v>
      </c>
      <c r="G76" s="889" t="s">
        <v>537</v>
      </c>
      <c r="H76" s="889" t="s">
        <v>538</v>
      </c>
      <c r="I76" s="889" t="s">
        <v>539</v>
      </c>
    </row>
    <row r="77" spans="2:9" ht="12.75">
      <c r="B77" s="915" t="s">
        <v>582</v>
      </c>
      <c r="C77" s="916"/>
      <c r="D77" s="904">
        <v>997661</v>
      </c>
      <c r="E77" s="906">
        <v>997661</v>
      </c>
      <c r="F77" s="904"/>
      <c r="G77" s="904"/>
      <c r="H77" s="904"/>
      <c r="I77" s="1191"/>
    </row>
    <row r="78" spans="2:9" ht="12.75">
      <c r="B78" s="915" t="s">
        <v>583</v>
      </c>
      <c r="C78" s="916"/>
      <c r="D78" s="904">
        <v>279083</v>
      </c>
      <c r="E78" s="906">
        <v>279083</v>
      </c>
      <c r="F78" s="904"/>
      <c r="G78" s="904"/>
      <c r="H78" s="905"/>
      <c r="I78" s="1191"/>
    </row>
    <row r="79" spans="2:9" ht="12.75">
      <c r="B79" s="915" t="s">
        <v>584</v>
      </c>
      <c r="C79" s="916"/>
      <c r="D79" s="904">
        <v>417766</v>
      </c>
      <c r="E79" s="906">
        <v>407766</v>
      </c>
      <c r="F79" s="904"/>
      <c r="G79" s="904"/>
      <c r="H79" s="904"/>
      <c r="I79" s="1191"/>
    </row>
    <row r="80" spans="2:9" ht="12.75">
      <c r="B80" s="907" t="s">
        <v>585</v>
      </c>
      <c r="C80" s="908"/>
      <c r="D80" s="909">
        <v>694</v>
      </c>
      <c r="E80" s="910">
        <v>694</v>
      </c>
      <c r="F80" s="909">
        <v>694</v>
      </c>
      <c r="G80" s="881">
        <v>694</v>
      </c>
      <c r="H80" s="881"/>
      <c r="I80" s="1191"/>
    </row>
    <row r="81" spans="2:9" ht="12.75">
      <c r="B81" s="907" t="s">
        <v>586</v>
      </c>
      <c r="C81" s="908"/>
      <c r="D81" s="909">
        <v>1143</v>
      </c>
      <c r="E81" s="910">
        <v>1143</v>
      </c>
      <c r="F81" s="909"/>
      <c r="G81" s="909"/>
      <c r="H81" s="909"/>
      <c r="I81" s="1191"/>
    </row>
    <row r="82" spans="2:9" ht="12.75">
      <c r="B82" s="907" t="s">
        <v>587</v>
      </c>
      <c r="C82" s="908"/>
      <c r="D82" s="909">
        <v>28391</v>
      </c>
      <c r="E82" s="910">
        <v>6614</v>
      </c>
      <c r="F82" s="909"/>
      <c r="G82" s="909"/>
      <c r="H82" s="909"/>
      <c r="I82" s="1191"/>
    </row>
    <row r="83" spans="2:9" ht="12.75">
      <c r="B83" s="1165" t="s">
        <v>587</v>
      </c>
      <c r="C83" s="1166"/>
      <c r="D83" s="909"/>
      <c r="E83" s="910">
        <v>28597</v>
      </c>
      <c r="F83" s="909">
        <v>5720</v>
      </c>
      <c r="G83" s="909"/>
      <c r="H83" s="909"/>
      <c r="I83" s="1191"/>
    </row>
    <row r="84" spans="2:9" ht="12.75">
      <c r="B84" s="1165" t="s">
        <v>1165</v>
      </c>
      <c r="C84" s="1166"/>
      <c r="D84" s="909"/>
      <c r="E84" s="910">
        <v>9000</v>
      </c>
      <c r="F84" s="909"/>
      <c r="G84" s="909"/>
      <c r="H84" s="909"/>
      <c r="I84" s="1191"/>
    </row>
    <row r="85" spans="2:9" ht="12.75">
      <c r="B85" s="907" t="s">
        <v>588</v>
      </c>
      <c r="C85" s="908"/>
      <c r="D85" s="909">
        <v>7000</v>
      </c>
      <c r="E85" s="910">
        <v>2333</v>
      </c>
      <c r="F85" s="909"/>
      <c r="G85" s="909"/>
      <c r="H85" s="909"/>
      <c r="I85" s="1191"/>
    </row>
    <row r="86" spans="2:9" ht="12.75">
      <c r="B86" s="1271" t="s">
        <v>149</v>
      </c>
      <c r="C86" s="1272"/>
      <c r="D86" s="909">
        <v>10000</v>
      </c>
      <c r="E86" s="910">
        <v>8000</v>
      </c>
      <c r="F86" s="909">
        <v>5698</v>
      </c>
      <c r="G86" s="881"/>
      <c r="H86" s="881"/>
      <c r="I86" s="1191"/>
    </row>
    <row r="87" spans="2:9" ht="12.75">
      <c r="B87" s="1271" t="s">
        <v>589</v>
      </c>
      <c r="C87" s="1272"/>
      <c r="D87" s="909">
        <v>3000</v>
      </c>
      <c r="E87" s="910">
        <v>3000</v>
      </c>
      <c r="F87" s="909"/>
      <c r="G87" s="881"/>
      <c r="H87" s="881"/>
      <c r="I87" s="1191"/>
    </row>
    <row r="88" spans="2:9" ht="12.75">
      <c r="B88" s="907" t="s">
        <v>590</v>
      </c>
      <c r="C88" s="908"/>
      <c r="D88" s="909">
        <v>7264</v>
      </c>
      <c r="E88" s="910">
        <v>3836</v>
      </c>
      <c r="F88" s="909"/>
      <c r="G88" s="881"/>
      <c r="H88" s="881"/>
      <c r="I88" s="1191"/>
    </row>
    <row r="89" spans="2:9" ht="12.75">
      <c r="B89" s="1179" t="s">
        <v>1190</v>
      </c>
      <c r="C89" s="1180"/>
      <c r="D89" s="909">
        <v>4500</v>
      </c>
      <c r="E89" s="910">
        <v>4500</v>
      </c>
      <c r="F89" s="909">
        <v>4500</v>
      </c>
      <c r="G89" s="881">
        <v>4500</v>
      </c>
      <c r="H89" s="881"/>
      <c r="I89" s="1191"/>
    </row>
    <row r="90" spans="2:9" ht="12.75">
      <c r="B90" s="1179" t="s">
        <v>1191</v>
      </c>
      <c r="C90" s="1180"/>
      <c r="D90" s="909">
        <v>2500</v>
      </c>
      <c r="E90" s="910">
        <v>2500</v>
      </c>
      <c r="F90" s="909">
        <v>2500</v>
      </c>
      <c r="G90" s="881">
        <v>2500</v>
      </c>
      <c r="H90" s="881"/>
      <c r="I90" s="1191"/>
    </row>
    <row r="91" spans="2:9" ht="12.75">
      <c r="B91" s="1179" t="s">
        <v>1192</v>
      </c>
      <c r="C91" s="1180"/>
      <c r="D91" s="909">
        <v>5000</v>
      </c>
      <c r="E91" s="910">
        <v>5000</v>
      </c>
      <c r="F91" s="909">
        <v>5000</v>
      </c>
      <c r="G91" s="881">
        <v>5000</v>
      </c>
      <c r="H91" s="881"/>
      <c r="I91" s="1191"/>
    </row>
    <row r="92" spans="2:9" ht="12.75">
      <c r="B92" s="1179" t="s">
        <v>1193</v>
      </c>
      <c r="C92" s="1180"/>
      <c r="D92" s="909">
        <v>4000</v>
      </c>
      <c r="E92" s="910">
        <v>4000</v>
      </c>
      <c r="F92" s="909">
        <v>4000</v>
      </c>
      <c r="G92" s="881">
        <v>4000</v>
      </c>
      <c r="H92" s="881"/>
      <c r="I92" s="1191"/>
    </row>
    <row r="93" spans="2:9" ht="12.75">
      <c r="B93" s="1179" t="s">
        <v>1194</v>
      </c>
      <c r="C93" s="1180"/>
      <c r="D93" s="909">
        <v>2000</v>
      </c>
      <c r="E93" s="910">
        <v>2000</v>
      </c>
      <c r="F93" s="909">
        <v>2000</v>
      </c>
      <c r="G93" s="881">
        <v>2000</v>
      </c>
      <c r="H93" s="881"/>
      <c r="I93" s="1191"/>
    </row>
    <row r="94" spans="2:9" ht="12.75">
      <c r="B94" s="1179" t="s">
        <v>1195</v>
      </c>
      <c r="C94" s="1180"/>
      <c r="D94" s="909">
        <v>2000</v>
      </c>
      <c r="E94" s="910">
        <v>2000</v>
      </c>
      <c r="F94" s="909">
        <v>2000</v>
      </c>
      <c r="G94" s="881">
        <v>2000</v>
      </c>
      <c r="H94" s="881"/>
      <c r="I94" s="1191"/>
    </row>
    <row r="95" spans="2:9" ht="12.75">
      <c r="B95" s="1171" t="s">
        <v>1181</v>
      </c>
      <c r="C95" s="1172"/>
      <c r="D95" s="909">
        <v>20000</v>
      </c>
      <c r="E95" s="910">
        <v>100000</v>
      </c>
      <c r="F95" s="909">
        <v>100000</v>
      </c>
      <c r="G95" s="881"/>
      <c r="H95" s="881"/>
      <c r="I95" s="1191"/>
    </row>
    <row r="96" spans="2:9" ht="12.75">
      <c r="B96" s="1171" t="s">
        <v>1186</v>
      </c>
      <c r="C96" s="1172"/>
      <c r="D96" s="909"/>
      <c r="E96" s="910">
        <v>3000</v>
      </c>
      <c r="F96" s="909">
        <v>3000</v>
      </c>
      <c r="G96" s="881">
        <v>3000</v>
      </c>
      <c r="H96" s="881">
        <v>3000</v>
      </c>
      <c r="I96" s="1191">
        <v>3000</v>
      </c>
    </row>
    <row r="97" spans="2:9" ht="12.75">
      <c r="B97" s="1171" t="s">
        <v>1182</v>
      </c>
      <c r="C97" s="1172"/>
      <c r="D97" s="909">
        <v>8300</v>
      </c>
      <c r="E97" s="910">
        <v>11000</v>
      </c>
      <c r="F97" s="909"/>
      <c r="G97" s="881"/>
      <c r="H97" s="881"/>
      <c r="I97" s="1191"/>
    </row>
    <row r="98" spans="2:9" ht="12.75" customHeight="1">
      <c r="B98" s="1286" t="s">
        <v>1183</v>
      </c>
      <c r="C98" s="1287"/>
      <c r="D98" s="909"/>
      <c r="E98" s="910">
        <v>4560</v>
      </c>
      <c r="F98" s="909">
        <v>4560</v>
      </c>
      <c r="G98" s="881">
        <v>4560</v>
      </c>
      <c r="H98" s="881"/>
      <c r="I98" s="1191"/>
    </row>
    <row r="99" spans="2:9" ht="12.75">
      <c r="B99" s="1271" t="s">
        <v>591</v>
      </c>
      <c r="C99" s="1272"/>
      <c r="D99" s="909">
        <v>549395</v>
      </c>
      <c r="E99" s="910">
        <v>557725</v>
      </c>
      <c r="F99" s="909">
        <v>557725</v>
      </c>
      <c r="G99" s="881">
        <v>279518</v>
      </c>
      <c r="H99" s="881"/>
      <c r="I99" s="1191"/>
    </row>
    <row r="100" spans="2:9" ht="12.75">
      <c r="B100" s="1271" t="s">
        <v>1217</v>
      </c>
      <c r="C100" s="1272"/>
      <c r="D100" s="909">
        <v>13655</v>
      </c>
      <c r="E100" s="910">
        <v>16393</v>
      </c>
      <c r="F100" s="909"/>
      <c r="G100" s="881"/>
      <c r="H100" s="881"/>
      <c r="I100" s="1191"/>
    </row>
  </sheetData>
  <sheetProtection/>
  <mergeCells count="33">
    <mergeCell ref="B13:B14"/>
    <mergeCell ref="B86:C86"/>
    <mergeCell ref="B15:B16"/>
    <mergeCell ref="L8:L10"/>
    <mergeCell ref="I8:I10"/>
    <mergeCell ref="B21:B22"/>
    <mergeCell ref="B23:B24"/>
    <mergeCell ref="E8:E10"/>
    <mergeCell ref="D8:D10"/>
    <mergeCell ref="F8:F10"/>
    <mergeCell ref="B17:B18"/>
    <mergeCell ref="K8:K10"/>
    <mergeCell ref="B11:B12"/>
    <mergeCell ref="H8:H10"/>
    <mergeCell ref="B99:C99"/>
    <mergeCell ref="B28:C28"/>
    <mergeCell ref="B32:C32"/>
    <mergeCell ref="B36:C36"/>
    <mergeCell ref="B53:C53"/>
    <mergeCell ref="B56:C56"/>
    <mergeCell ref="B19:B20"/>
    <mergeCell ref="B98:C98"/>
    <mergeCell ref="B87:C87"/>
    <mergeCell ref="B100:C100"/>
    <mergeCell ref="J8:J10"/>
    <mergeCell ref="B76:C76"/>
    <mergeCell ref="G8:G10"/>
    <mergeCell ref="B62:C62"/>
    <mergeCell ref="B2:L2"/>
    <mergeCell ref="B4:L4"/>
    <mergeCell ref="B6:F6"/>
    <mergeCell ref="B8:B10"/>
    <mergeCell ref="C8:C10"/>
  </mergeCells>
  <printOptions/>
  <pageMargins left="0.1968503937007874" right="0.1968503937007874" top="0.1968503937007874" bottom="0.1968503937007874" header="0" footer="0"/>
  <pageSetup firstPageNumber="48" useFirstPageNumber="1" horizontalDpi="200" verticalDpi="200" orientation="landscape" paperSize="9" scale="97" r:id="rId1"/>
  <headerFooter alignWithMargins="0">
    <oddFooter>&amp;C&amp;P.oldal</oddFooter>
  </headerFooter>
  <rowBreaks count="2" manualBreakCount="2">
    <brk id="33" max="255" man="1"/>
    <brk id="7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6.875" style="917" customWidth="1"/>
    <col min="2" max="2" width="10.125" style="917" customWidth="1"/>
    <col min="3" max="3" width="32.375" style="917" customWidth="1"/>
    <col min="4" max="4" width="10.625" style="917" customWidth="1"/>
    <col min="5" max="7" width="9.125" style="917" customWidth="1"/>
    <col min="8" max="8" width="18.875" style="917" customWidth="1"/>
    <col min="9" max="9" width="16.25390625" style="917" customWidth="1"/>
    <col min="10" max="10" width="16.375" style="917" customWidth="1"/>
    <col min="11" max="11" width="15.875" style="917" customWidth="1"/>
    <col min="12" max="16384" width="9.125" style="917" customWidth="1"/>
  </cols>
  <sheetData>
    <row r="1" spans="1:11" ht="12.75">
      <c r="A1" s="1289" t="s">
        <v>592</v>
      </c>
      <c r="B1" s="1289"/>
      <c r="C1" s="1289"/>
      <c r="D1" s="1289"/>
      <c r="E1" s="1289"/>
      <c r="F1" s="1289"/>
      <c r="G1" s="1289"/>
      <c r="H1" s="1289"/>
      <c r="I1" s="1289"/>
      <c r="J1" s="1289"/>
      <c r="K1" s="1289"/>
    </row>
    <row r="2" ht="16.5" customHeight="1"/>
    <row r="3" spans="1:11" ht="14.25" customHeight="1">
      <c r="A3" s="1288" t="s">
        <v>1087</v>
      </c>
      <c r="B3" s="1288"/>
      <c r="C3" s="1288"/>
      <c r="D3" s="1288"/>
      <c r="E3" s="1288"/>
      <c r="F3" s="1288"/>
      <c r="G3" s="1288"/>
      <c r="H3" s="1288"/>
      <c r="I3" s="1288"/>
      <c r="J3" s="1288"/>
      <c r="K3" s="1288"/>
    </row>
    <row r="4" spans="1:8" ht="14.25">
      <c r="A4" s="918"/>
      <c r="B4" s="918"/>
      <c r="C4" s="918"/>
      <c r="D4" s="918"/>
      <c r="E4" s="918"/>
      <c r="F4" s="918"/>
      <c r="G4" s="918"/>
      <c r="H4" s="918"/>
    </row>
    <row r="5" spans="1:8" ht="9.75" customHeight="1">
      <c r="A5" s="918"/>
      <c r="B5" s="918"/>
      <c r="C5" s="918"/>
      <c r="D5" s="918"/>
      <c r="E5" s="918"/>
      <c r="F5" s="918"/>
      <c r="G5" s="918"/>
      <c r="H5" s="918"/>
    </row>
    <row r="6" spans="4:11" ht="12.75">
      <c r="D6" s="919"/>
      <c r="E6" s="919"/>
      <c r="F6" s="919"/>
      <c r="G6" s="919"/>
      <c r="H6" s="919"/>
      <c r="I6" s="920"/>
      <c r="J6" s="920"/>
      <c r="K6" s="920" t="s">
        <v>191</v>
      </c>
    </row>
    <row r="7" spans="1:11" ht="24.75" customHeight="1">
      <c r="A7" s="1302" t="s">
        <v>293</v>
      </c>
      <c r="B7" s="1304" t="s">
        <v>171</v>
      </c>
      <c r="C7" s="1305"/>
      <c r="D7" s="1304" t="s">
        <v>593</v>
      </c>
      <c r="E7" s="1308"/>
      <c r="F7" s="1308"/>
      <c r="G7" s="1308"/>
      <c r="H7" s="1305"/>
      <c r="I7" s="1300" t="s">
        <v>1138</v>
      </c>
      <c r="J7" s="1300" t="s">
        <v>1197</v>
      </c>
      <c r="K7" s="1300" t="s">
        <v>1211</v>
      </c>
    </row>
    <row r="8" spans="1:12" ht="25.5" customHeight="1" thickBot="1">
      <c r="A8" s="1303"/>
      <c r="B8" s="1306"/>
      <c r="C8" s="1307"/>
      <c r="D8" s="1309"/>
      <c r="E8" s="1310"/>
      <c r="F8" s="1310"/>
      <c r="G8" s="1310"/>
      <c r="H8" s="1311"/>
      <c r="I8" s="1301"/>
      <c r="J8" s="1301"/>
      <c r="K8" s="1301"/>
      <c r="L8" s="1099"/>
    </row>
    <row r="9" spans="1:12" ht="15.75" customHeight="1">
      <c r="A9" s="1312" t="s">
        <v>172</v>
      </c>
      <c r="B9" s="1290" t="s">
        <v>1110</v>
      </c>
      <c r="C9" s="1291"/>
      <c r="D9" s="1298" t="s">
        <v>315</v>
      </c>
      <c r="E9" s="921" t="s">
        <v>594</v>
      </c>
      <c r="F9" s="922"/>
      <c r="G9" s="922"/>
      <c r="H9" s="923"/>
      <c r="I9" s="924"/>
      <c r="J9" s="924"/>
      <c r="K9" s="924"/>
      <c r="L9" s="1100"/>
    </row>
    <row r="10" spans="1:12" ht="15.75" customHeight="1">
      <c r="A10" s="1314"/>
      <c r="B10" s="1292"/>
      <c r="C10" s="1293"/>
      <c r="D10" s="1298"/>
      <c r="E10" s="921" t="s">
        <v>595</v>
      </c>
      <c r="F10" s="922"/>
      <c r="G10" s="922"/>
      <c r="H10" s="923"/>
      <c r="I10" s="925">
        <v>209034</v>
      </c>
      <c r="J10" s="925">
        <v>209034</v>
      </c>
      <c r="K10" s="925">
        <v>209034</v>
      </c>
      <c r="L10" s="1099"/>
    </row>
    <row r="11" spans="1:12" ht="15.75" customHeight="1">
      <c r="A11" s="1314"/>
      <c r="B11" s="1294"/>
      <c r="C11" s="1295"/>
      <c r="D11" s="1299" t="s">
        <v>316</v>
      </c>
      <c r="E11" s="926" t="s">
        <v>317</v>
      </c>
      <c r="F11" s="927"/>
      <c r="G11" s="927"/>
      <c r="H11" s="928"/>
      <c r="I11" s="929"/>
      <c r="J11" s="929">
        <v>4592</v>
      </c>
      <c r="K11" s="929">
        <v>4592</v>
      </c>
      <c r="L11" s="1099"/>
    </row>
    <row r="12" spans="1:11" ht="15.75" customHeight="1">
      <c r="A12" s="1314"/>
      <c r="B12" s="1294"/>
      <c r="C12" s="1295"/>
      <c r="D12" s="1298"/>
      <c r="E12" s="921" t="s">
        <v>596</v>
      </c>
      <c r="F12" s="922"/>
      <c r="G12" s="922"/>
      <c r="H12" s="923"/>
      <c r="I12" s="925"/>
      <c r="J12" s="925">
        <v>895</v>
      </c>
      <c r="K12" s="925">
        <v>895</v>
      </c>
    </row>
    <row r="13" spans="1:11" ht="15.75" customHeight="1">
      <c r="A13" s="1314"/>
      <c r="B13" s="1294"/>
      <c r="C13" s="1295"/>
      <c r="D13" s="1298"/>
      <c r="E13" s="921" t="s">
        <v>318</v>
      </c>
      <c r="F13" s="922"/>
      <c r="G13" s="922"/>
      <c r="H13" s="923"/>
      <c r="I13" s="925">
        <v>50400</v>
      </c>
      <c r="J13" s="925">
        <v>50722</v>
      </c>
      <c r="K13" s="925">
        <v>50722</v>
      </c>
    </row>
    <row r="14" spans="1:11" ht="15.75" customHeight="1">
      <c r="A14" s="1314"/>
      <c r="B14" s="1294"/>
      <c r="C14" s="1295"/>
      <c r="D14" s="1298"/>
      <c r="E14" s="921" t="s">
        <v>106</v>
      </c>
      <c r="F14" s="922"/>
      <c r="G14" s="922"/>
      <c r="H14" s="923"/>
      <c r="I14" s="925"/>
      <c r="J14" s="925"/>
      <c r="K14" s="925"/>
    </row>
    <row r="15" spans="1:11" ht="15.75" customHeight="1">
      <c r="A15" s="1314"/>
      <c r="B15" s="1294"/>
      <c r="C15" s="1295"/>
      <c r="D15" s="1298"/>
      <c r="E15" s="921" t="s">
        <v>597</v>
      </c>
      <c r="F15" s="922"/>
      <c r="G15" s="922"/>
      <c r="H15" s="923"/>
      <c r="I15" s="925">
        <v>264784</v>
      </c>
      <c r="J15" s="925">
        <v>258975</v>
      </c>
      <c r="K15" s="925">
        <v>258975</v>
      </c>
    </row>
    <row r="16" spans="1:11" ht="15.75" customHeight="1">
      <c r="A16" s="1314"/>
      <c r="B16" s="1294"/>
      <c r="C16" s="1295"/>
      <c r="D16" s="1298"/>
      <c r="E16" s="921" t="s">
        <v>598</v>
      </c>
      <c r="F16" s="922"/>
      <c r="G16" s="922"/>
      <c r="H16" s="923"/>
      <c r="I16" s="925"/>
      <c r="J16" s="925"/>
      <c r="K16" s="925"/>
    </row>
    <row r="17" spans="1:11" ht="15.75" customHeight="1" thickBot="1">
      <c r="A17" s="1326"/>
      <c r="B17" s="1296"/>
      <c r="C17" s="1297"/>
      <c r="D17" s="1267"/>
      <c r="E17" s="930" t="s">
        <v>599</v>
      </c>
      <c r="F17" s="931"/>
      <c r="G17" s="931"/>
      <c r="H17" s="932"/>
      <c r="I17" s="940">
        <v>106150</v>
      </c>
      <c r="J17" s="940">
        <v>106150</v>
      </c>
      <c r="K17" s="940">
        <v>106150</v>
      </c>
    </row>
    <row r="18" spans="1:11" ht="15.75" customHeight="1">
      <c r="A18" s="1312" t="s">
        <v>173</v>
      </c>
      <c r="B18" s="1290" t="s">
        <v>1166</v>
      </c>
      <c r="C18" s="1291"/>
      <c r="D18" s="1298" t="s">
        <v>315</v>
      </c>
      <c r="E18" s="921" t="s">
        <v>594</v>
      </c>
      <c r="F18" s="922"/>
      <c r="G18" s="922"/>
      <c r="H18" s="923"/>
      <c r="I18" s="933"/>
      <c r="J18" s="933"/>
      <c r="K18" s="933"/>
    </row>
    <row r="19" spans="1:11" ht="15.75" customHeight="1">
      <c r="A19" s="1314"/>
      <c r="B19" s="1292"/>
      <c r="C19" s="1293"/>
      <c r="D19" s="1298"/>
      <c r="E19" s="921" t="s">
        <v>595</v>
      </c>
      <c r="F19" s="922"/>
      <c r="G19" s="922"/>
      <c r="H19" s="923"/>
      <c r="I19" s="1169"/>
      <c r="J19" s="1169"/>
      <c r="K19" s="1169"/>
    </row>
    <row r="20" spans="1:11" ht="15.75" customHeight="1">
      <c r="A20" s="1314"/>
      <c r="B20" s="1294"/>
      <c r="C20" s="1295"/>
      <c r="D20" s="1299" t="s">
        <v>316</v>
      </c>
      <c r="E20" s="926" t="s">
        <v>317</v>
      </c>
      <c r="F20" s="927"/>
      <c r="G20" s="927"/>
      <c r="H20" s="928"/>
      <c r="I20" s="933"/>
      <c r="J20" s="925">
        <v>128</v>
      </c>
      <c r="K20" s="925">
        <v>128</v>
      </c>
    </row>
    <row r="21" spans="1:11" ht="15.75" customHeight="1">
      <c r="A21" s="1314"/>
      <c r="B21" s="1294"/>
      <c r="C21" s="1295"/>
      <c r="D21" s="1298"/>
      <c r="E21" s="921" t="s">
        <v>596</v>
      </c>
      <c r="F21" s="922"/>
      <c r="G21" s="922"/>
      <c r="H21" s="923"/>
      <c r="I21" s="933"/>
      <c r="J21" s="925">
        <v>25</v>
      </c>
      <c r="K21" s="925">
        <v>25</v>
      </c>
    </row>
    <row r="22" spans="1:11" ht="15.75" customHeight="1">
      <c r="A22" s="1314"/>
      <c r="B22" s="1294"/>
      <c r="C22" s="1295"/>
      <c r="D22" s="1298"/>
      <c r="E22" s="921" t="s">
        <v>318</v>
      </c>
      <c r="F22" s="922"/>
      <c r="G22" s="922"/>
      <c r="H22" s="923"/>
      <c r="I22" s="933"/>
      <c r="J22" s="933"/>
      <c r="K22" s="933"/>
    </row>
    <row r="23" spans="1:11" ht="15.75" customHeight="1">
      <c r="A23" s="1314"/>
      <c r="B23" s="1294"/>
      <c r="C23" s="1295"/>
      <c r="D23" s="1298"/>
      <c r="E23" s="921" t="s">
        <v>106</v>
      </c>
      <c r="F23" s="922"/>
      <c r="G23" s="922"/>
      <c r="H23" s="923"/>
      <c r="I23" s="933"/>
      <c r="J23" s="933"/>
      <c r="K23" s="933"/>
    </row>
    <row r="24" spans="1:11" ht="15.75" customHeight="1">
      <c r="A24" s="1314"/>
      <c r="B24" s="1294"/>
      <c r="C24" s="1295"/>
      <c r="D24" s="1298"/>
      <c r="E24" s="921" t="s">
        <v>597</v>
      </c>
      <c r="F24" s="922"/>
      <c r="G24" s="922"/>
      <c r="H24" s="923"/>
      <c r="I24" s="933"/>
      <c r="J24" s="925">
        <v>5952</v>
      </c>
      <c r="K24" s="925">
        <v>5952</v>
      </c>
    </row>
    <row r="25" spans="1:11" ht="15.75" customHeight="1">
      <c r="A25" s="1314"/>
      <c r="B25" s="1294"/>
      <c r="C25" s="1295"/>
      <c r="D25" s="1298"/>
      <c r="E25" s="921" t="s">
        <v>598</v>
      </c>
      <c r="F25" s="922"/>
      <c r="G25" s="922"/>
      <c r="H25" s="923"/>
      <c r="I25" s="933"/>
      <c r="J25" s="933"/>
      <c r="K25" s="933"/>
    </row>
    <row r="26" spans="1:11" ht="15.75" customHeight="1" thickBot="1">
      <c r="A26" s="1326"/>
      <c r="B26" s="1296"/>
      <c r="C26" s="1297"/>
      <c r="D26" s="1267"/>
      <c r="E26" s="930" t="s">
        <v>599</v>
      </c>
      <c r="F26" s="931"/>
      <c r="G26" s="931"/>
      <c r="H26" s="932"/>
      <c r="I26" s="933"/>
      <c r="J26" s="933"/>
      <c r="K26" s="933"/>
    </row>
    <row r="27" spans="1:11" ht="13.5" customHeight="1">
      <c r="A27" s="1312"/>
      <c r="B27" s="1316" t="s">
        <v>186</v>
      </c>
      <c r="C27" s="1317"/>
      <c r="D27" s="1324" t="s">
        <v>315</v>
      </c>
      <c r="E27" s="1101" t="s">
        <v>594</v>
      </c>
      <c r="F27" s="1102"/>
      <c r="G27" s="1102"/>
      <c r="H27" s="1103"/>
      <c r="I27" s="934">
        <v>0</v>
      </c>
      <c r="J27" s="934">
        <v>0</v>
      </c>
      <c r="K27" s="934">
        <v>0</v>
      </c>
    </row>
    <row r="28" spans="1:11" ht="13.5" customHeight="1" thickBot="1">
      <c r="A28" s="1313"/>
      <c r="B28" s="1318"/>
      <c r="C28" s="1319"/>
      <c r="D28" s="1325"/>
      <c r="E28" s="1104" t="s">
        <v>595</v>
      </c>
      <c r="F28" s="931"/>
      <c r="G28" s="931"/>
      <c r="H28" s="932"/>
      <c r="I28" s="1105">
        <v>209034</v>
      </c>
      <c r="J28" s="1105">
        <v>209034</v>
      </c>
      <c r="K28" s="1105">
        <v>209034</v>
      </c>
    </row>
    <row r="29" spans="1:11" ht="13.5" customHeight="1">
      <c r="A29" s="1314"/>
      <c r="B29" s="1320"/>
      <c r="C29" s="1321"/>
      <c r="D29" s="1298" t="s">
        <v>316</v>
      </c>
      <c r="E29" s="921" t="s">
        <v>317</v>
      </c>
      <c r="F29" s="922"/>
      <c r="G29" s="922"/>
      <c r="H29" s="923"/>
      <c r="I29" s="935">
        <v>0</v>
      </c>
      <c r="J29" s="935">
        <f>SUM(J20+J11)</f>
        <v>4720</v>
      </c>
      <c r="K29" s="935">
        <f>SUM(K20+K11)</f>
        <v>4720</v>
      </c>
    </row>
    <row r="30" spans="1:11" ht="13.5" customHeight="1">
      <c r="A30" s="1314"/>
      <c r="B30" s="1320"/>
      <c r="C30" s="1321"/>
      <c r="D30" s="1298"/>
      <c r="E30" s="921" t="s">
        <v>596</v>
      </c>
      <c r="F30" s="922"/>
      <c r="G30" s="922"/>
      <c r="H30" s="923"/>
      <c r="I30" s="935">
        <v>0</v>
      </c>
      <c r="J30" s="935">
        <f>SUM(J12+J21)</f>
        <v>920</v>
      </c>
      <c r="K30" s="935">
        <f>SUM(K12+K21)</f>
        <v>920</v>
      </c>
    </row>
    <row r="31" spans="1:11" ht="13.5" customHeight="1">
      <c r="A31" s="1314"/>
      <c r="B31" s="1320"/>
      <c r="C31" s="1321"/>
      <c r="D31" s="1298"/>
      <c r="E31" s="921" t="s">
        <v>318</v>
      </c>
      <c r="F31" s="922"/>
      <c r="G31" s="922"/>
      <c r="H31" s="923"/>
      <c r="I31" s="935">
        <v>50400</v>
      </c>
      <c r="J31" s="935">
        <v>50722</v>
      </c>
      <c r="K31" s="935">
        <v>50722</v>
      </c>
    </row>
    <row r="32" spans="1:11" ht="13.5" customHeight="1">
      <c r="A32" s="1314"/>
      <c r="B32" s="1320"/>
      <c r="C32" s="1321"/>
      <c r="D32" s="1298"/>
      <c r="E32" s="921" t="s">
        <v>106</v>
      </c>
      <c r="F32" s="922"/>
      <c r="G32" s="922"/>
      <c r="H32" s="923"/>
      <c r="I32" s="937">
        <v>0</v>
      </c>
      <c r="J32" s="937">
        <v>0</v>
      </c>
      <c r="K32" s="937">
        <v>0</v>
      </c>
    </row>
    <row r="33" spans="1:11" ht="13.5" customHeight="1">
      <c r="A33" s="1314"/>
      <c r="B33" s="1320"/>
      <c r="C33" s="1321"/>
      <c r="D33" s="1298"/>
      <c r="E33" s="921" t="s">
        <v>107</v>
      </c>
      <c r="F33" s="922"/>
      <c r="G33" s="922"/>
      <c r="H33" s="923"/>
      <c r="I33" s="925">
        <v>0</v>
      </c>
      <c r="J33" s="925">
        <v>0</v>
      </c>
      <c r="K33" s="925">
        <v>0</v>
      </c>
    </row>
    <row r="34" spans="1:11" ht="13.5" customHeight="1">
      <c r="A34" s="1314"/>
      <c r="B34" s="1320"/>
      <c r="C34" s="1321"/>
      <c r="D34" s="1298"/>
      <c r="E34" s="921" t="s">
        <v>598</v>
      </c>
      <c r="F34" s="922"/>
      <c r="G34" s="922"/>
      <c r="H34" s="923"/>
      <c r="I34" s="937">
        <v>0</v>
      </c>
      <c r="J34" s="937">
        <v>0</v>
      </c>
      <c r="K34" s="937">
        <v>0</v>
      </c>
    </row>
    <row r="35" spans="1:11" ht="13.5" customHeight="1">
      <c r="A35" s="1314"/>
      <c r="B35" s="1320"/>
      <c r="C35" s="1321"/>
      <c r="D35" s="1298"/>
      <c r="E35" s="938" t="s">
        <v>599</v>
      </c>
      <c r="F35" s="922"/>
      <c r="G35" s="922"/>
      <c r="H35" s="923"/>
      <c r="I35" s="939">
        <v>0</v>
      </c>
      <c r="J35" s="939">
        <v>0</v>
      </c>
      <c r="K35" s="939">
        <v>0</v>
      </c>
    </row>
    <row r="36" spans="1:11" ht="13.5" customHeight="1">
      <c r="A36" s="1314"/>
      <c r="B36" s="1320"/>
      <c r="C36" s="1321"/>
      <c r="D36" s="1298"/>
      <c r="E36" s="921" t="s">
        <v>597</v>
      </c>
      <c r="F36" s="922"/>
      <c r="G36" s="922"/>
      <c r="H36" s="923"/>
      <c r="I36" s="937">
        <v>264784</v>
      </c>
      <c r="J36" s="937">
        <v>264927</v>
      </c>
      <c r="K36" s="937">
        <v>264927</v>
      </c>
    </row>
    <row r="37" spans="1:11" ht="13.5" customHeight="1" thickBot="1">
      <c r="A37" s="1315"/>
      <c r="B37" s="1322"/>
      <c r="C37" s="1323"/>
      <c r="D37" s="1325"/>
      <c r="E37" s="930" t="s">
        <v>599</v>
      </c>
      <c r="F37" s="931"/>
      <c r="G37" s="931"/>
      <c r="H37" s="932"/>
      <c r="I37" s="940">
        <v>106150</v>
      </c>
      <c r="J37" s="940">
        <v>106150</v>
      </c>
      <c r="K37" s="940">
        <v>106150</v>
      </c>
    </row>
    <row r="38" spans="1:8" ht="13.5" customHeight="1">
      <c r="A38" s="941"/>
      <c r="B38" s="936"/>
      <c r="C38" s="936"/>
      <c r="D38" s="942"/>
      <c r="E38" s="922"/>
      <c r="F38" s="922"/>
      <c r="G38" s="922"/>
      <c r="H38" s="922"/>
    </row>
  </sheetData>
  <sheetProtection/>
  <mergeCells count="20">
    <mergeCell ref="K7:K8"/>
    <mergeCell ref="A27:A37"/>
    <mergeCell ref="B27:C37"/>
    <mergeCell ref="D27:D28"/>
    <mergeCell ref="D29:D37"/>
    <mergeCell ref="A9:A17"/>
    <mergeCell ref="B9:C17"/>
    <mergeCell ref="D9:D10"/>
    <mergeCell ref="D11:D17"/>
    <mergeCell ref="A18:A26"/>
    <mergeCell ref="A3:K3"/>
    <mergeCell ref="A1:K1"/>
    <mergeCell ref="B18:C26"/>
    <mergeCell ref="D18:D19"/>
    <mergeCell ref="D20:D26"/>
    <mergeCell ref="J7:J8"/>
    <mergeCell ref="A7:A8"/>
    <mergeCell ref="B7:C8"/>
    <mergeCell ref="D7:H8"/>
    <mergeCell ref="I7:I8"/>
  </mergeCells>
  <printOptions/>
  <pageMargins left="1.3779527559055118" right="1.3779527559055118" top="0.31496062992125984" bottom="0" header="0.5118110236220472" footer="0.11811023622047245"/>
  <pageSetup firstPageNumber="51" useFirstPageNumber="1" horizontalDpi="600" verticalDpi="600" orientation="landscape" paperSize="9" scale="67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86"/>
  <sheetViews>
    <sheetView zoomScalePageLayoutView="0" workbookViewId="0" topLeftCell="A37">
      <selection activeCell="F75" sqref="F75:F76"/>
    </sheetView>
  </sheetViews>
  <sheetFormatPr defaultColWidth="9.00390625" defaultRowHeight="12.75"/>
  <cols>
    <col min="1" max="1" width="4.875" style="943" customWidth="1"/>
    <col min="2" max="2" width="14.125" style="943" customWidth="1"/>
    <col min="3" max="3" width="13.875" style="943" customWidth="1"/>
    <col min="4" max="4" width="14.125" style="943" customWidth="1"/>
    <col min="5" max="5" width="13.125" style="943" customWidth="1"/>
    <col min="6" max="10" width="12.125" style="943" customWidth="1"/>
    <col min="11" max="11" width="15.00390625" style="943" customWidth="1"/>
    <col min="12" max="16384" width="9.125" style="943" customWidth="1"/>
  </cols>
  <sheetData>
    <row r="2" spans="2:10" ht="12.75">
      <c r="B2" s="1334" t="s">
        <v>600</v>
      </c>
      <c r="C2" s="1334"/>
      <c r="D2" s="1334"/>
      <c r="E2" s="1334"/>
      <c r="F2" s="1334"/>
      <c r="G2" s="1334"/>
      <c r="H2" s="1334"/>
      <c r="I2" s="1334"/>
      <c r="J2" s="1334"/>
    </row>
    <row r="4" spans="2:10" ht="12.75">
      <c r="B4" s="1335" t="s">
        <v>1075</v>
      </c>
      <c r="C4" s="1336"/>
      <c r="D4" s="1336"/>
      <c r="E4" s="1336"/>
      <c r="F4" s="1336"/>
      <c r="G4" s="1336"/>
      <c r="H4" s="1336"/>
      <c r="I4" s="1336"/>
      <c r="J4" s="1336"/>
    </row>
    <row r="5" spans="2:10" ht="12.75">
      <c r="B5" s="944"/>
      <c r="C5" s="945"/>
      <c r="D5" s="945"/>
      <c r="E5" s="945"/>
      <c r="F5" s="945"/>
      <c r="G5" s="945"/>
      <c r="H5" s="945"/>
      <c r="I5" s="945"/>
      <c r="J5" s="945"/>
    </row>
    <row r="6" spans="2:10" ht="12.75">
      <c r="B6" s="944"/>
      <c r="C6" s="945"/>
      <c r="D6" s="945"/>
      <c r="E6" s="945"/>
      <c r="F6" s="945"/>
      <c r="G6" s="945"/>
      <c r="H6" s="945"/>
      <c r="I6" s="945"/>
      <c r="J6" s="945"/>
    </row>
    <row r="7" spans="1:10" ht="12.75">
      <c r="A7" s="946"/>
      <c r="J7" s="1135" t="s">
        <v>1121</v>
      </c>
    </row>
    <row r="8" spans="1:11" ht="12.75" customHeight="1">
      <c r="A8" s="1337" t="s">
        <v>601</v>
      </c>
      <c r="B8" s="1340" t="s">
        <v>602</v>
      </c>
      <c r="C8" s="1341"/>
      <c r="D8" s="1342"/>
      <c r="E8" s="1331" t="s">
        <v>1212</v>
      </c>
      <c r="F8" s="1349" t="s">
        <v>603</v>
      </c>
      <c r="G8" s="1350"/>
      <c r="H8" s="1351"/>
      <c r="I8" s="1351"/>
      <c r="J8" s="948"/>
      <c r="K8" s="1331" t="s">
        <v>1173</v>
      </c>
    </row>
    <row r="9" spans="1:11" ht="12.75">
      <c r="A9" s="1338"/>
      <c r="B9" s="1343"/>
      <c r="C9" s="1344"/>
      <c r="D9" s="1345"/>
      <c r="E9" s="1332"/>
      <c r="F9" s="1349" t="s">
        <v>604</v>
      </c>
      <c r="G9" s="1350"/>
      <c r="H9" s="1349" t="s">
        <v>605</v>
      </c>
      <c r="I9" s="1352"/>
      <c r="J9" s="1353" t="s">
        <v>606</v>
      </c>
      <c r="K9" s="1332"/>
    </row>
    <row r="10" spans="1:11" ht="12.75" customHeight="1">
      <c r="A10" s="1338"/>
      <c r="B10" s="1343"/>
      <c r="C10" s="1344"/>
      <c r="D10" s="1345"/>
      <c r="E10" s="1332"/>
      <c r="F10" s="1353" t="s">
        <v>607</v>
      </c>
      <c r="G10" s="1356" t="s">
        <v>608</v>
      </c>
      <c r="H10" s="1353" t="s">
        <v>609</v>
      </c>
      <c r="I10" s="1353" t="s">
        <v>610</v>
      </c>
      <c r="J10" s="1354"/>
      <c r="K10" s="1332"/>
    </row>
    <row r="11" spans="1:11" ht="37.5" customHeight="1">
      <c r="A11" s="1339"/>
      <c r="B11" s="1346"/>
      <c r="C11" s="1347"/>
      <c r="D11" s="1348"/>
      <c r="E11" s="1333"/>
      <c r="F11" s="1355"/>
      <c r="G11" s="1357"/>
      <c r="H11" s="1355"/>
      <c r="I11" s="1355"/>
      <c r="J11" s="1355"/>
      <c r="K11" s="1333"/>
    </row>
    <row r="12" spans="1:11" ht="12.75">
      <c r="A12" s="1358"/>
      <c r="B12" s="1360" t="s">
        <v>611</v>
      </c>
      <c r="C12" s="1361"/>
      <c r="D12" s="1362"/>
      <c r="E12" s="1327"/>
      <c r="F12" s="1327"/>
      <c r="G12" s="1327"/>
      <c r="H12" s="1327"/>
      <c r="I12" s="1327"/>
      <c r="J12" s="1327"/>
      <c r="K12" s="1327"/>
    </row>
    <row r="13" spans="1:11" ht="12.75">
      <c r="A13" s="1359"/>
      <c r="B13" s="1363"/>
      <c r="C13" s="1364"/>
      <c r="D13" s="1365"/>
      <c r="E13" s="1328"/>
      <c r="F13" s="1328"/>
      <c r="G13" s="1328"/>
      <c r="H13" s="1328"/>
      <c r="I13" s="1328"/>
      <c r="J13" s="1328"/>
      <c r="K13" s="1328"/>
    </row>
    <row r="14" spans="1:11" ht="12.75">
      <c r="A14" s="1366" t="s">
        <v>172</v>
      </c>
      <c r="B14" s="1367" t="s">
        <v>612</v>
      </c>
      <c r="C14" s="1368"/>
      <c r="D14" s="1369"/>
      <c r="E14" s="1327">
        <f>SUM(F14+G14+H14+I14)</f>
        <v>17</v>
      </c>
      <c r="F14" s="1327">
        <v>15</v>
      </c>
      <c r="G14" s="1327"/>
      <c r="H14" s="1327">
        <v>2</v>
      </c>
      <c r="I14" s="1327"/>
      <c r="J14" s="1327"/>
      <c r="K14" s="1327">
        <v>17</v>
      </c>
    </row>
    <row r="15" spans="1:11" ht="12.75">
      <c r="A15" s="1359"/>
      <c r="B15" s="1370"/>
      <c r="C15" s="1371"/>
      <c r="D15" s="1372"/>
      <c r="E15" s="1328"/>
      <c r="F15" s="1328"/>
      <c r="G15" s="1328"/>
      <c r="H15" s="1328"/>
      <c r="I15" s="1328"/>
      <c r="J15" s="1328"/>
      <c r="K15" s="1328"/>
    </row>
    <row r="16" spans="1:11" ht="12.75">
      <c r="A16" s="1358" t="s">
        <v>173</v>
      </c>
      <c r="B16" s="1367" t="s">
        <v>613</v>
      </c>
      <c r="C16" s="1368"/>
      <c r="D16" s="1369"/>
      <c r="E16" s="1327">
        <f>SUM(F16+G16+H16+I16)</f>
        <v>3</v>
      </c>
      <c r="F16" s="1327">
        <v>3</v>
      </c>
      <c r="G16" s="1327"/>
      <c r="H16" s="1327"/>
      <c r="I16" s="1327"/>
      <c r="J16" s="1327"/>
      <c r="K16" s="1327">
        <v>3</v>
      </c>
    </row>
    <row r="17" spans="1:11" ht="12.75">
      <c r="A17" s="1359"/>
      <c r="B17" s="1370"/>
      <c r="C17" s="1371"/>
      <c r="D17" s="1372"/>
      <c r="E17" s="1328"/>
      <c r="F17" s="1328"/>
      <c r="G17" s="1328"/>
      <c r="H17" s="1328"/>
      <c r="I17" s="1328"/>
      <c r="J17" s="1328"/>
      <c r="K17" s="1328"/>
    </row>
    <row r="18" spans="1:11" ht="12.75">
      <c r="A18" s="1358" t="s">
        <v>174</v>
      </c>
      <c r="B18" s="1367" t="s">
        <v>614</v>
      </c>
      <c r="C18" s="1368"/>
      <c r="D18" s="1369"/>
      <c r="E18" s="1327">
        <f>SUM(F18+G18+H18+I18)</f>
        <v>20</v>
      </c>
      <c r="F18" s="1327">
        <v>20</v>
      </c>
      <c r="G18" s="1327"/>
      <c r="H18" s="1327"/>
      <c r="I18" s="1327"/>
      <c r="J18" s="1327"/>
      <c r="K18" s="1327">
        <v>20</v>
      </c>
    </row>
    <row r="19" spans="1:11" ht="12.75">
      <c r="A19" s="1359"/>
      <c r="B19" s="1370"/>
      <c r="C19" s="1371"/>
      <c r="D19" s="1372"/>
      <c r="E19" s="1328"/>
      <c r="F19" s="1328"/>
      <c r="G19" s="1328"/>
      <c r="H19" s="1328"/>
      <c r="I19" s="1328"/>
      <c r="J19" s="1328"/>
      <c r="K19" s="1328"/>
    </row>
    <row r="20" spans="1:11" ht="12.75">
      <c r="A20" s="1366" t="s">
        <v>175</v>
      </c>
      <c r="B20" s="1367" t="s">
        <v>615</v>
      </c>
      <c r="C20" s="1368"/>
      <c r="D20" s="1369"/>
      <c r="E20" s="1327">
        <f>SUM(F20+G20+H20+I20)</f>
        <v>32</v>
      </c>
      <c r="F20" s="1327">
        <v>30</v>
      </c>
      <c r="G20" s="1327"/>
      <c r="H20" s="1327">
        <v>2</v>
      </c>
      <c r="I20" s="1327"/>
      <c r="J20" s="1327"/>
      <c r="K20" s="1327">
        <v>32</v>
      </c>
    </row>
    <row r="21" spans="1:11" ht="12.75">
      <c r="A21" s="1359"/>
      <c r="B21" s="1370"/>
      <c r="C21" s="1371"/>
      <c r="D21" s="1372"/>
      <c r="E21" s="1328"/>
      <c r="F21" s="1328"/>
      <c r="G21" s="1328"/>
      <c r="H21" s="1328"/>
      <c r="I21" s="1328"/>
      <c r="J21" s="1328"/>
      <c r="K21" s="1328"/>
    </row>
    <row r="22" spans="1:11" ht="12.75">
      <c r="A22" s="1358" t="s">
        <v>176</v>
      </c>
      <c r="B22" s="1367" t="s">
        <v>616</v>
      </c>
      <c r="C22" s="1368"/>
      <c r="D22" s="1369"/>
      <c r="E22" s="1327">
        <f>SUM(F22+G22+H22+I22)</f>
        <v>23</v>
      </c>
      <c r="F22" s="1327">
        <v>18</v>
      </c>
      <c r="G22" s="1327"/>
      <c r="H22" s="1327">
        <v>5</v>
      </c>
      <c r="I22" s="1327"/>
      <c r="J22" s="1327"/>
      <c r="K22" s="1327">
        <v>23</v>
      </c>
    </row>
    <row r="23" spans="1:11" ht="12.75">
      <c r="A23" s="1359"/>
      <c r="B23" s="1370"/>
      <c r="C23" s="1371"/>
      <c r="D23" s="1372"/>
      <c r="E23" s="1328"/>
      <c r="F23" s="1328"/>
      <c r="G23" s="1328"/>
      <c r="H23" s="1328"/>
      <c r="I23" s="1328"/>
      <c r="J23" s="1328"/>
      <c r="K23" s="1328"/>
    </row>
    <row r="24" spans="1:11" ht="12.75">
      <c r="A24" s="1366" t="s">
        <v>47</v>
      </c>
      <c r="B24" s="1367" t="s">
        <v>617</v>
      </c>
      <c r="C24" s="1368"/>
      <c r="D24" s="1369"/>
      <c r="E24" s="1327">
        <f>SUM(F24+G24+H24+I24)</f>
        <v>13</v>
      </c>
      <c r="F24" s="1327">
        <v>12</v>
      </c>
      <c r="G24" s="1327"/>
      <c r="H24" s="1327">
        <v>1</v>
      </c>
      <c r="I24" s="1327"/>
      <c r="J24" s="1327"/>
      <c r="K24" s="1327">
        <v>13</v>
      </c>
    </row>
    <row r="25" spans="1:11" ht="12.75">
      <c r="A25" s="1359"/>
      <c r="B25" s="1370"/>
      <c r="C25" s="1371"/>
      <c r="D25" s="1372"/>
      <c r="E25" s="1328"/>
      <c r="F25" s="1328"/>
      <c r="G25" s="1328"/>
      <c r="H25" s="1328"/>
      <c r="I25" s="1328"/>
      <c r="J25" s="1328"/>
      <c r="K25" s="1328"/>
    </row>
    <row r="26" spans="1:11" ht="12.75">
      <c r="A26" s="1366" t="s">
        <v>386</v>
      </c>
      <c r="B26" s="1367" t="s">
        <v>618</v>
      </c>
      <c r="C26" s="1368"/>
      <c r="D26" s="1369"/>
      <c r="E26" s="1327">
        <f>SUM(F26+G26+H26+I26)</f>
        <v>1</v>
      </c>
      <c r="F26" s="1327">
        <v>1</v>
      </c>
      <c r="G26" s="1327"/>
      <c r="H26" s="1327"/>
      <c r="I26" s="1327"/>
      <c r="J26" s="1327"/>
      <c r="K26" s="1327">
        <v>1</v>
      </c>
    </row>
    <row r="27" spans="1:11" ht="12.75">
      <c r="A27" s="1359"/>
      <c r="B27" s="1370"/>
      <c r="C27" s="1371"/>
      <c r="D27" s="1372"/>
      <c r="E27" s="1328"/>
      <c r="F27" s="1328"/>
      <c r="G27" s="1328"/>
      <c r="H27" s="1328"/>
      <c r="I27" s="1328"/>
      <c r="J27" s="1328"/>
      <c r="K27" s="1328"/>
    </row>
    <row r="28" spans="1:11" ht="12.75">
      <c r="A28" s="1358" t="s">
        <v>619</v>
      </c>
      <c r="B28" s="1367" t="s">
        <v>620</v>
      </c>
      <c r="C28" s="1368"/>
      <c r="D28" s="1369"/>
      <c r="E28" s="1327">
        <f>SUM(F28+G28+H28+I28)</f>
        <v>25</v>
      </c>
      <c r="F28" s="1327">
        <v>25</v>
      </c>
      <c r="G28" s="1327"/>
      <c r="H28" s="1327"/>
      <c r="I28" s="1327"/>
      <c r="J28" s="1327"/>
      <c r="K28" s="1327">
        <v>25</v>
      </c>
    </row>
    <row r="29" spans="1:11" ht="12.75">
      <c r="A29" s="1359"/>
      <c r="B29" s="1370"/>
      <c r="C29" s="1371"/>
      <c r="D29" s="1372"/>
      <c r="E29" s="1328"/>
      <c r="F29" s="1328"/>
      <c r="G29" s="1328"/>
      <c r="H29" s="1328"/>
      <c r="I29" s="1328"/>
      <c r="J29" s="1328"/>
      <c r="K29" s="1328"/>
    </row>
    <row r="30" spans="1:11" ht="12.75">
      <c r="A30" s="1358" t="s">
        <v>621</v>
      </c>
      <c r="B30" s="1367" t="s">
        <v>622</v>
      </c>
      <c r="C30" s="1368"/>
      <c r="D30" s="1369"/>
      <c r="E30" s="1327">
        <f>SUM(F30+G30+H30+I30)</f>
        <v>30</v>
      </c>
      <c r="F30" s="1327">
        <v>30</v>
      </c>
      <c r="G30" s="1327"/>
      <c r="H30" s="1327"/>
      <c r="I30" s="1327"/>
      <c r="J30" s="1327"/>
      <c r="K30" s="1327">
        <v>30</v>
      </c>
    </row>
    <row r="31" spans="1:11" ht="12.75">
      <c r="A31" s="1359"/>
      <c r="B31" s="1370"/>
      <c r="C31" s="1371"/>
      <c r="D31" s="1372"/>
      <c r="E31" s="1328"/>
      <c r="F31" s="1328"/>
      <c r="G31" s="1328"/>
      <c r="H31" s="1328"/>
      <c r="I31" s="1328"/>
      <c r="J31" s="1328"/>
      <c r="K31" s="1328"/>
    </row>
    <row r="32" spans="1:11" ht="12.75">
      <c r="A32" s="1366" t="s">
        <v>623</v>
      </c>
      <c r="B32" s="1367" t="s">
        <v>624</v>
      </c>
      <c r="C32" s="1368"/>
      <c r="D32" s="1369"/>
      <c r="E32" s="1327">
        <f>SUM(F32+G32+H32+I32)</f>
        <v>12</v>
      </c>
      <c r="F32" s="1327">
        <v>10</v>
      </c>
      <c r="G32" s="1327">
        <v>1</v>
      </c>
      <c r="H32" s="1327"/>
      <c r="I32" s="1327">
        <v>1</v>
      </c>
      <c r="J32" s="1327"/>
      <c r="K32" s="1327">
        <v>12</v>
      </c>
    </row>
    <row r="33" spans="1:11" ht="12.75">
      <c r="A33" s="1359"/>
      <c r="B33" s="1370"/>
      <c r="C33" s="1371"/>
      <c r="D33" s="1372"/>
      <c r="E33" s="1328"/>
      <c r="F33" s="1328"/>
      <c r="G33" s="1328"/>
      <c r="H33" s="1328"/>
      <c r="I33" s="1328"/>
      <c r="J33" s="1328"/>
      <c r="K33" s="1328"/>
    </row>
    <row r="34" spans="1:11" ht="12.75">
      <c r="A34" s="1366" t="s">
        <v>625</v>
      </c>
      <c r="B34" s="1367" t="s">
        <v>626</v>
      </c>
      <c r="C34" s="1368"/>
      <c r="D34" s="1369"/>
      <c r="E34" s="1327">
        <f>SUM(F34+G34+H34+I34)</f>
        <v>23</v>
      </c>
      <c r="F34" s="1327">
        <v>21</v>
      </c>
      <c r="G34" s="1327"/>
      <c r="H34" s="1327">
        <v>2</v>
      </c>
      <c r="I34" s="1327"/>
      <c r="J34" s="1327"/>
      <c r="K34" s="1327">
        <v>23</v>
      </c>
    </row>
    <row r="35" spans="1:11" ht="12.75">
      <c r="A35" s="1359"/>
      <c r="B35" s="1370"/>
      <c r="C35" s="1371"/>
      <c r="D35" s="1372"/>
      <c r="E35" s="1328"/>
      <c r="F35" s="1328"/>
      <c r="G35" s="1328"/>
      <c r="H35" s="1328"/>
      <c r="I35" s="1328"/>
      <c r="J35" s="1328"/>
      <c r="K35" s="1328"/>
    </row>
    <row r="36" spans="1:11" ht="12.75">
      <c r="A36" s="1366" t="s">
        <v>627</v>
      </c>
      <c r="B36" s="1367" t="s">
        <v>628</v>
      </c>
      <c r="C36" s="1368"/>
      <c r="D36" s="1369"/>
      <c r="E36" s="1327">
        <f>SUM(F36+G36+H36+I36)</f>
        <v>20</v>
      </c>
      <c r="F36" s="1327">
        <v>19</v>
      </c>
      <c r="G36" s="1327"/>
      <c r="H36" s="1327">
        <v>1</v>
      </c>
      <c r="I36" s="1327"/>
      <c r="J36" s="1327"/>
      <c r="K36" s="1327">
        <v>20</v>
      </c>
    </row>
    <row r="37" spans="1:11" ht="12.75">
      <c r="A37" s="1359"/>
      <c r="B37" s="1370"/>
      <c r="C37" s="1371"/>
      <c r="D37" s="1372"/>
      <c r="E37" s="1328"/>
      <c r="F37" s="1328"/>
      <c r="G37" s="1328"/>
      <c r="H37" s="1328"/>
      <c r="I37" s="1328"/>
      <c r="J37" s="1328"/>
      <c r="K37" s="1328"/>
    </row>
    <row r="38" spans="1:11" ht="12.75">
      <c r="A38" s="1366" t="s">
        <v>629</v>
      </c>
      <c r="B38" s="1367" t="s">
        <v>630</v>
      </c>
      <c r="C38" s="1368"/>
      <c r="D38" s="1369"/>
      <c r="E38" s="1327">
        <f>SUM(F38+G38+H38+I38)</f>
        <v>18</v>
      </c>
      <c r="F38" s="1327">
        <v>17</v>
      </c>
      <c r="G38" s="1327"/>
      <c r="H38" s="1327">
        <v>1</v>
      </c>
      <c r="I38" s="1327"/>
      <c r="J38" s="1327"/>
      <c r="K38" s="1327">
        <v>18</v>
      </c>
    </row>
    <row r="39" spans="1:11" ht="12.75">
      <c r="A39" s="1359"/>
      <c r="B39" s="1370"/>
      <c r="C39" s="1371"/>
      <c r="D39" s="1372"/>
      <c r="E39" s="1328"/>
      <c r="F39" s="1328"/>
      <c r="G39" s="1328"/>
      <c r="H39" s="1328"/>
      <c r="I39" s="1328"/>
      <c r="J39" s="1328"/>
      <c r="K39" s="1328"/>
    </row>
    <row r="40" spans="1:11" ht="12" customHeight="1">
      <c r="A40" s="1366"/>
      <c r="B40" s="1360" t="s">
        <v>158</v>
      </c>
      <c r="C40" s="1361"/>
      <c r="D40" s="1362"/>
      <c r="E40" s="1329">
        <f>SUM(E14:E39)</f>
        <v>237</v>
      </c>
      <c r="F40" s="1329">
        <f>SUM(F14:F39)</f>
        <v>221</v>
      </c>
      <c r="G40" s="1329">
        <f>SUM(G14:G39)</f>
        <v>1</v>
      </c>
      <c r="H40" s="1329">
        <f>SUM(H14:H39)</f>
        <v>14</v>
      </c>
      <c r="I40" s="1329">
        <f>SUM(I14:I39)</f>
        <v>1</v>
      </c>
      <c r="J40" s="1329"/>
      <c r="K40" s="1329">
        <f>SUM(K14:K39)</f>
        <v>237</v>
      </c>
    </row>
    <row r="41" spans="1:11" ht="12" customHeight="1">
      <c r="A41" s="1359"/>
      <c r="B41" s="1363"/>
      <c r="C41" s="1364"/>
      <c r="D41" s="1365"/>
      <c r="E41" s="1330"/>
      <c r="F41" s="1330"/>
      <c r="G41" s="1330"/>
      <c r="H41" s="1330"/>
      <c r="I41" s="1330"/>
      <c r="J41" s="1330"/>
      <c r="K41" s="1330"/>
    </row>
    <row r="42" spans="1:11" ht="12" customHeight="1">
      <c r="A42" s="1358" t="s">
        <v>631</v>
      </c>
      <c r="B42" s="1360" t="s">
        <v>632</v>
      </c>
      <c r="C42" s="1361"/>
      <c r="D42" s="1362"/>
      <c r="E42" s="1329">
        <f>SUM(F42+G42+H42+I42)</f>
        <v>77</v>
      </c>
      <c r="F42" s="1329">
        <v>61</v>
      </c>
      <c r="G42" s="1329"/>
      <c r="H42" s="1329">
        <v>16</v>
      </c>
      <c r="I42" s="1329"/>
      <c r="J42" s="1329"/>
      <c r="K42" s="1329">
        <v>77</v>
      </c>
    </row>
    <row r="43" spans="1:11" ht="12" customHeight="1">
      <c r="A43" s="1359"/>
      <c r="B43" s="1363"/>
      <c r="C43" s="1364"/>
      <c r="D43" s="1365"/>
      <c r="E43" s="1330"/>
      <c r="F43" s="1330"/>
      <c r="G43" s="1330"/>
      <c r="H43" s="1330"/>
      <c r="I43" s="1330"/>
      <c r="J43" s="1330"/>
      <c r="K43" s="1330"/>
    </row>
    <row r="44" spans="1:11" ht="12.75">
      <c r="A44" s="950"/>
      <c r="B44" s="949"/>
      <c r="C44" s="949"/>
      <c r="D44" s="949"/>
      <c r="E44" s="951"/>
      <c r="F44" s="951"/>
      <c r="G44" s="951"/>
      <c r="H44" s="951"/>
      <c r="I44" s="951"/>
      <c r="J44" s="951"/>
      <c r="K44" s="951"/>
    </row>
    <row r="45" spans="1:11" ht="12.75">
      <c r="A45" s="952"/>
      <c r="B45" s="953"/>
      <c r="C45" s="953"/>
      <c r="D45" s="953"/>
      <c r="E45" s="954"/>
      <c r="F45" s="954"/>
      <c r="G45" s="954"/>
      <c r="H45" s="954"/>
      <c r="I45" s="954"/>
      <c r="J45" s="954"/>
      <c r="K45" s="954"/>
    </row>
    <row r="46" spans="1:11" ht="12.75">
      <c r="A46" s="952"/>
      <c r="B46" s="953"/>
      <c r="C46" s="953"/>
      <c r="D46" s="953"/>
      <c r="E46" s="954"/>
      <c r="F46" s="954"/>
      <c r="G46" s="954"/>
      <c r="H46" s="954"/>
      <c r="I46" s="954"/>
      <c r="J46" s="954"/>
      <c r="K46" s="954"/>
    </row>
    <row r="47" spans="1:11" ht="12.75">
      <c r="A47" s="952"/>
      <c r="B47" s="953"/>
      <c r="C47" s="953"/>
      <c r="D47" s="953"/>
      <c r="E47" s="954"/>
      <c r="F47" s="954"/>
      <c r="G47" s="954"/>
      <c r="H47" s="954"/>
      <c r="I47" s="954"/>
      <c r="J47" s="954"/>
      <c r="K47" s="954"/>
    </row>
    <row r="48" spans="1:11" ht="12.75">
      <c r="A48" s="952"/>
      <c r="B48" s="953"/>
      <c r="C48" s="953"/>
      <c r="D48" s="953"/>
      <c r="E48" s="954"/>
      <c r="F48" s="954"/>
      <c r="G48" s="954"/>
      <c r="H48" s="954"/>
      <c r="I48" s="954"/>
      <c r="J48" s="954"/>
      <c r="K48" s="954"/>
    </row>
    <row r="49" spans="1:11" ht="12.75">
      <c r="A49" s="952"/>
      <c r="B49" s="953"/>
      <c r="C49" s="953"/>
      <c r="D49" s="953"/>
      <c r="E49" s="954"/>
      <c r="F49" s="954"/>
      <c r="G49" s="954"/>
      <c r="H49" s="954"/>
      <c r="I49" s="954"/>
      <c r="J49" s="954"/>
      <c r="K49" s="954"/>
    </row>
    <row r="50" spans="1:11" ht="12.75">
      <c r="A50" s="952"/>
      <c r="B50" s="953"/>
      <c r="C50" s="953"/>
      <c r="D50" s="953"/>
      <c r="E50" s="954"/>
      <c r="F50" s="954"/>
      <c r="G50" s="954"/>
      <c r="H50" s="954"/>
      <c r="I50" s="954"/>
      <c r="J50" s="954"/>
      <c r="K50" s="954"/>
    </row>
    <row r="51" spans="1:11" ht="12.75">
      <c r="A51" s="1358" t="s">
        <v>631</v>
      </c>
      <c r="B51" s="1367" t="s">
        <v>633</v>
      </c>
      <c r="C51" s="1368"/>
      <c r="D51" s="1369"/>
      <c r="E51" s="1327">
        <f>SUM(F51+G51+H51+I51)</f>
        <v>32</v>
      </c>
      <c r="F51" s="1327">
        <v>29</v>
      </c>
      <c r="G51" s="1327"/>
      <c r="H51" s="1327">
        <v>3</v>
      </c>
      <c r="I51" s="1327"/>
      <c r="J51" s="1327"/>
      <c r="K51" s="1327">
        <v>32</v>
      </c>
    </row>
    <row r="52" spans="1:11" ht="12.75">
      <c r="A52" s="1359"/>
      <c r="B52" s="1370"/>
      <c r="C52" s="1371"/>
      <c r="D52" s="1372"/>
      <c r="E52" s="1328"/>
      <c r="F52" s="1328"/>
      <c r="G52" s="1328"/>
      <c r="H52" s="1328"/>
      <c r="I52" s="1328"/>
      <c r="J52" s="1328"/>
      <c r="K52" s="1328"/>
    </row>
    <row r="53" spans="1:11" ht="12.75">
      <c r="A53" s="1366" t="s">
        <v>634</v>
      </c>
      <c r="B53" s="1367" t="s">
        <v>635</v>
      </c>
      <c r="C53" s="1368"/>
      <c r="D53" s="1369"/>
      <c r="E53" s="1327">
        <f>SUM(F53+G53+H53+I53)</f>
        <v>39</v>
      </c>
      <c r="F53" s="1327">
        <v>37</v>
      </c>
      <c r="G53" s="1327"/>
      <c r="H53" s="1327">
        <v>2</v>
      </c>
      <c r="I53" s="1327"/>
      <c r="J53" s="1327"/>
      <c r="K53" s="1327">
        <v>39</v>
      </c>
    </row>
    <row r="54" spans="1:11" ht="12.75">
      <c r="A54" s="1359"/>
      <c r="B54" s="1370"/>
      <c r="C54" s="1371"/>
      <c r="D54" s="1372"/>
      <c r="E54" s="1328"/>
      <c r="F54" s="1328"/>
      <c r="G54" s="1328"/>
      <c r="H54" s="1328"/>
      <c r="I54" s="1328"/>
      <c r="J54" s="1328"/>
      <c r="K54" s="1328"/>
    </row>
    <row r="55" spans="1:11" ht="12.75">
      <c r="A55" s="1366" t="s">
        <v>636</v>
      </c>
      <c r="B55" s="1367" t="s">
        <v>637</v>
      </c>
      <c r="C55" s="1368"/>
      <c r="D55" s="1369"/>
      <c r="E55" s="1327">
        <f>SUM(F55+G55+H55+I55)</f>
        <v>16</v>
      </c>
      <c r="F55" s="1327">
        <v>14</v>
      </c>
      <c r="G55" s="1327"/>
      <c r="H55" s="1327">
        <v>2</v>
      </c>
      <c r="I55" s="1327"/>
      <c r="J55" s="1327"/>
      <c r="K55" s="1327">
        <v>16</v>
      </c>
    </row>
    <row r="56" spans="1:11" ht="12.75">
      <c r="A56" s="1359"/>
      <c r="B56" s="1370"/>
      <c r="C56" s="1371"/>
      <c r="D56" s="1372"/>
      <c r="E56" s="1328"/>
      <c r="F56" s="1328"/>
      <c r="G56" s="1328"/>
      <c r="H56" s="1328"/>
      <c r="I56" s="1328"/>
      <c r="J56" s="1328"/>
      <c r="K56" s="1328"/>
    </row>
    <row r="57" spans="1:11" ht="12.75">
      <c r="A57" s="1358" t="s">
        <v>638</v>
      </c>
      <c r="B57" s="1367" t="s">
        <v>639</v>
      </c>
      <c r="C57" s="1368"/>
      <c r="D57" s="1369"/>
      <c r="E57" s="1327">
        <f>SUM(F57+G57+H57+I57)</f>
        <v>63</v>
      </c>
      <c r="F57" s="1327">
        <v>59</v>
      </c>
      <c r="G57" s="1327"/>
      <c r="H57" s="1327">
        <v>4</v>
      </c>
      <c r="I57" s="1327"/>
      <c r="J57" s="1327"/>
      <c r="K57" s="1327">
        <v>63</v>
      </c>
    </row>
    <row r="58" spans="1:11" ht="12.75">
      <c r="A58" s="1359"/>
      <c r="B58" s="1370"/>
      <c r="C58" s="1371"/>
      <c r="D58" s="1372"/>
      <c r="E58" s="1328"/>
      <c r="F58" s="1328"/>
      <c r="G58" s="1328"/>
      <c r="H58" s="1328"/>
      <c r="I58" s="1328"/>
      <c r="J58" s="1328"/>
      <c r="K58" s="1328"/>
    </row>
    <row r="59" spans="1:11" ht="12.75">
      <c r="A59" s="1366" t="s">
        <v>640</v>
      </c>
      <c r="B59" s="1367" t="s">
        <v>641</v>
      </c>
      <c r="C59" s="1368"/>
      <c r="D59" s="1369"/>
      <c r="E59" s="1327">
        <f>SUM(F59+G59+H59+I59)</f>
        <v>32</v>
      </c>
      <c r="F59" s="1327">
        <v>31</v>
      </c>
      <c r="G59" s="1327"/>
      <c r="H59" s="1327">
        <v>1</v>
      </c>
      <c r="I59" s="1327"/>
      <c r="J59" s="1327"/>
      <c r="K59" s="1327">
        <v>32</v>
      </c>
    </row>
    <row r="60" spans="1:11" ht="12.75">
      <c r="A60" s="1359"/>
      <c r="B60" s="1370"/>
      <c r="C60" s="1371"/>
      <c r="D60" s="1372"/>
      <c r="E60" s="1328"/>
      <c r="F60" s="1328"/>
      <c r="G60" s="1328"/>
      <c r="H60" s="1328"/>
      <c r="I60" s="1328"/>
      <c r="J60" s="1328"/>
      <c r="K60" s="1328"/>
    </row>
    <row r="61" spans="1:11" ht="12.75">
      <c r="A61" s="1366" t="s">
        <v>642</v>
      </c>
      <c r="B61" s="1367" t="s">
        <v>643</v>
      </c>
      <c r="C61" s="1368"/>
      <c r="D61" s="1369"/>
      <c r="E61" s="1327">
        <f>SUM(F61+G61+H61+I61)</f>
        <v>25</v>
      </c>
      <c r="F61" s="1327">
        <v>23</v>
      </c>
      <c r="G61" s="1327"/>
      <c r="H61" s="1327">
        <v>2</v>
      </c>
      <c r="I61" s="1327"/>
      <c r="J61" s="1327"/>
      <c r="K61" s="1327">
        <v>25</v>
      </c>
    </row>
    <row r="62" spans="1:11" ht="12.75">
      <c r="A62" s="1359"/>
      <c r="B62" s="1370"/>
      <c r="C62" s="1371"/>
      <c r="D62" s="1372"/>
      <c r="E62" s="1328"/>
      <c r="F62" s="1328"/>
      <c r="G62" s="1328"/>
      <c r="H62" s="1328"/>
      <c r="I62" s="1328"/>
      <c r="J62" s="1328"/>
      <c r="K62" s="1328"/>
    </row>
    <row r="63" spans="1:11" ht="12.75">
      <c r="A63" s="1366" t="s">
        <v>644</v>
      </c>
      <c r="B63" s="1367" t="s">
        <v>645</v>
      </c>
      <c r="C63" s="1368"/>
      <c r="D63" s="1369"/>
      <c r="E63" s="1327">
        <f>SUM(F63+G63+H63+I63)</f>
        <v>16</v>
      </c>
      <c r="F63" s="1327">
        <v>15</v>
      </c>
      <c r="G63" s="1327"/>
      <c r="H63" s="1327">
        <v>1</v>
      </c>
      <c r="I63" s="1327"/>
      <c r="J63" s="1327"/>
      <c r="K63" s="1327">
        <v>16</v>
      </c>
    </row>
    <row r="64" spans="1:11" ht="12.75">
      <c r="A64" s="1359"/>
      <c r="B64" s="1370"/>
      <c r="C64" s="1371"/>
      <c r="D64" s="1372"/>
      <c r="E64" s="1328"/>
      <c r="F64" s="1328"/>
      <c r="G64" s="1328"/>
      <c r="H64" s="1328"/>
      <c r="I64" s="1328"/>
      <c r="J64" s="1328"/>
      <c r="K64" s="1328"/>
    </row>
    <row r="65" spans="1:11" ht="12.75">
      <c r="A65" s="1366" t="s">
        <v>646</v>
      </c>
      <c r="B65" s="1367" t="s">
        <v>647</v>
      </c>
      <c r="C65" s="1368"/>
      <c r="D65" s="1369"/>
      <c r="E65" s="1327">
        <f>SUM(F65+G65+H65+I65)</f>
        <v>16</v>
      </c>
      <c r="F65" s="1327">
        <v>15</v>
      </c>
      <c r="G65" s="1327"/>
      <c r="H65" s="1327">
        <v>1</v>
      </c>
      <c r="I65" s="1327"/>
      <c r="J65" s="1327"/>
      <c r="K65" s="1327">
        <v>16</v>
      </c>
    </row>
    <row r="66" spans="1:11" ht="12.75">
      <c r="A66" s="1359"/>
      <c r="B66" s="1370"/>
      <c r="C66" s="1371"/>
      <c r="D66" s="1372"/>
      <c r="E66" s="1328"/>
      <c r="F66" s="1328"/>
      <c r="G66" s="1328"/>
      <c r="H66" s="1328"/>
      <c r="I66" s="1328"/>
      <c r="J66" s="1328"/>
      <c r="K66" s="1328"/>
    </row>
    <row r="67" spans="1:11" ht="12.75">
      <c r="A67" s="1366" t="s">
        <v>648</v>
      </c>
      <c r="B67" s="1367" t="s">
        <v>649</v>
      </c>
      <c r="C67" s="1368"/>
      <c r="D67" s="1369"/>
      <c r="E67" s="1327">
        <f>SUM(F67+G67+H67+I67)</f>
        <v>16</v>
      </c>
      <c r="F67" s="1327">
        <v>14</v>
      </c>
      <c r="G67" s="1327"/>
      <c r="H67" s="1327">
        <v>2</v>
      </c>
      <c r="I67" s="1327"/>
      <c r="J67" s="1327"/>
      <c r="K67" s="1327">
        <v>16</v>
      </c>
    </row>
    <row r="68" spans="1:11" ht="12.75">
      <c r="A68" s="1359"/>
      <c r="B68" s="1370"/>
      <c r="C68" s="1371"/>
      <c r="D68" s="1372"/>
      <c r="E68" s="1328"/>
      <c r="F68" s="1328"/>
      <c r="G68" s="1328"/>
      <c r="H68" s="1328"/>
      <c r="I68" s="1328"/>
      <c r="J68" s="1328"/>
      <c r="K68" s="1328"/>
    </row>
    <row r="69" spans="1:11" ht="12.75">
      <c r="A69" s="1366" t="s">
        <v>650</v>
      </c>
      <c r="B69" s="1367" t="s">
        <v>651</v>
      </c>
      <c r="C69" s="1368"/>
      <c r="D69" s="1369"/>
      <c r="E69" s="1327">
        <f>SUM(F69+G69+H69+I69)</f>
        <v>130</v>
      </c>
      <c r="F69" s="1327">
        <v>130</v>
      </c>
      <c r="G69" s="1327"/>
      <c r="H69" s="1327"/>
      <c r="I69" s="1327"/>
      <c r="J69" s="1327"/>
      <c r="K69" s="1327">
        <v>130</v>
      </c>
    </row>
    <row r="70" spans="1:11" ht="12.75">
      <c r="A70" s="1359"/>
      <c r="B70" s="1370"/>
      <c r="C70" s="1371"/>
      <c r="D70" s="1372"/>
      <c r="E70" s="1328"/>
      <c r="F70" s="1328"/>
      <c r="G70" s="1328"/>
      <c r="H70" s="1328"/>
      <c r="I70" s="1328"/>
      <c r="J70" s="1328"/>
      <c r="K70" s="1328"/>
    </row>
    <row r="71" spans="1:11" ht="12.75">
      <c r="A71" s="1366" t="s">
        <v>652</v>
      </c>
      <c r="B71" s="1367" t="s">
        <v>653</v>
      </c>
      <c r="C71" s="1368"/>
      <c r="D71" s="1369"/>
      <c r="E71" s="1327">
        <f>SUM(F71+G71+H71+I71)</f>
        <v>125</v>
      </c>
      <c r="F71" s="1327">
        <v>75</v>
      </c>
      <c r="G71" s="1327">
        <v>1</v>
      </c>
      <c r="H71" s="1327">
        <v>49</v>
      </c>
      <c r="I71" s="1327"/>
      <c r="J71" s="1327"/>
      <c r="K71" s="1327">
        <v>125</v>
      </c>
    </row>
    <row r="72" spans="1:11" ht="12.75">
      <c r="A72" s="1359"/>
      <c r="B72" s="1370"/>
      <c r="C72" s="1371"/>
      <c r="D72" s="1372"/>
      <c r="E72" s="1328"/>
      <c r="F72" s="1328"/>
      <c r="G72" s="1328"/>
      <c r="H72" s="1328"/>
      <c r="I72" s="1328"/>
      <c r="J72" s="1328"/>
      <c r="K72" s="1328"/>
    </row>
    <row r="73" spans="1:11" ht="12.75">
      <c r="A73" s="1366" t="s">
        <v>654</v>
      </c>
      <c r="B73" s="1367" t="s">
        <v>324</v>
      </c>
      <c r="C73" s="1368"/>
      <c r="D73" s="1369"/>
      <c r="E73" s="1327">
        <f>SUM(F73+G73+H73+I73)</f>
        <v>160</v>
      </c>
      <c r="F73" s="1327">
        <v>114</v>
      </c>
      <c r="G73" s="1327">
        <v>16</v>
      </c>
      <c r="H73" s="1327">
        <v>26</v>
      </c>
      <c r="I73" s="1327">
        <v>4</v>
      </c>
      <c r="J73" s="1327"/>
      <c r="K73" s="1327">
        <v>160</v>
      </c>
    </row>
    <row r="74" spans="1:11" ht="12" customHeight="1">
      <c r="A74" s="1359"/>
      <c r="B74" s="1370"/>
      <c r="C74" s="1371"/>
      <c r="D74" s="1372"/>
      <c r="E74" s="1328"/>
      <c r="F74" s="1328"/>
      <c r="G74" s="1328"/>
      <c r="H74" s="1328"/>
      <c r="I74" s="1328"/>
      <c r="J74" s="1328"/>
      <c r="K74" s="1328"/>
    </row>
    <row r="75" spans="1:11" ht="12.75">
      <c r="A75" s="1366" t="s">
        <v>655</v>
      </c>
      <c r="B75" s="1367" t="s">
        <v>656</v>
      </c>
      <c r="C75" s="1368"/>
      <c r="D75" s="1369"/>
      <c r="E75" s="1327">
        <f>SUM(F75+G75+H75+I75)</f>
        <v>23</v>
      </c>
      <c r="F75" s="1327">
        <v>23</v>
      </c>
      <c r="G75" s="1327"/>
      <c r="H75" s="1327"/>
      <c r="I75" s="1327"/>
      <c r="J75" s="1327"/>
      <c r="K75" s="1327">
        <v>23</v>
      </c>
    </row>
    <row r="76" spans="1:11" ht="11.25" customHeight="1">
      <c r="A76" s="1359"/>
      <c r="B76" s="1370"/>
      <c r="C76" s="1371"/>
      <c r="D76" s="1372"/>
      <c r="E76" s="1328"/>
      <c r="F76" s="1328"/>
      <c r="G76" s="1328"/>
      <c r="H76" s="1328"/>
      <c r="I76" s="1328"/>
      <c r="J76" s="1328"/>
      <c r="K76" s="1328"/>
    </row>
    <row r="77" spans="1:11" ht="11.25" customHeight="1">
      <c r="A77" s="1366" t="s">
        <v>657</v>
      </c>
      <c r="B77" s="1367" t="s">
        <v>658</v>
      </c>
      <c r="C77" s="1368"/>
      <c r="D77" s="1369"/>
      <c r="E77" s="1327">
        <f>SUM(F77+G77+H77+I77)</f>
        <v>10</v>
      </c>
      <c r="F77" s="1327">
        <v>10</v>
      </c>
      <c r="G77" s="955"/>
      <c r="H77" s="955"/>
      <c r="I77" s="955"/>
      <c r="J77" s="955"/>
      <c r="K77" s="1327">
        <v>10</v>
      </c>
    </row>
    <row r="78" spans="1:11" ht="11.25" customHeight="1">
      <c r="A78" s="1359"/>
      <c r="B78" s="1370"/>
      <c r="C78" s="1371"/>
      <c r="D78" s="1372"/>
      <c r="E78" s="1328"/>
      <c r="F78" s="1328"/>
      <c r="G78" s="955"/>
      <c r="H78" s="955"/>
      <c r="I78" s="955"/>
      <c r="J78" s="955"/>
      <c r="K78" s="1328"/>
    </row>
    <row r="79" spans="1:11" ht="12" customHeight="1">
      <c r="A79" s="1358"/>
      <c r="B79" s="1373" t="s">
        <v>659</v>
      </c>
      <c r="C79" s="1374"/>
      <c r="D79" s="1375"/>
      <c r="E79" s="1329">
        <f>SUM(E51:E78)</f>
        <v>703</v>
      </c>
      <c r="F79" s="1329">
        <f>SUM(F51:F78)</f>
        <v>589</v>
      </c>
      <c r="G79" s="1329">
        <f>SUM(G51:G76)</f>
        <v>17</v>
      </c>
      <c r="H79" s="1329">
        <f>SUM(H51:H76)</f>
        <v>93</v>
      </c>
      <c r="I79" s="1329">
        <f>SUM(I51:I76)</f>
        <v>4</v>
      </c>
      <c r="J79" s="1329">
        <f>SUM(J51:J76)</f>
        <v>0</v>
      </c>
      <c r="K79" s="1329">
        <f>SUM(K51:K78)</f>
        <v>703</v>
      </c>
    </row>
    <row r="80" spans="1:11" ht="12" customHeight="1">
      <c r="A80" s="1359"/>
      <c r="B80" s="1376"/>
      <c r="C80" s="1377"/>
      <c r="D80" s="1378"/>
      <c r="E80" s="1330"/>
      <c r="F80" s="1330"/>
      <c r="G80" s="1330"/>
      <c r="H80" s="1330"/>
      <c r="I80" s="1330"/>
      <c r="J80" s="1330"/>
      <c r="K80" s="1330"/>
    </row>
    <row r="81" spans="1:11" ht="12" customHeight="1">
      <c r="A81" s="1358"/>
      <c r="B81" s="1379" t="s">
        <v>660</v>
      </c>
      <c r="C81" s="1380"/>
      <c r="D81" s="1381"/>
      <c r="E81" s="1329">
        <f aca="true" t="shared" si="0" ref="E81:J81">SUM(E79+E42+E40)</f>
        <v>1017</v>
      </c>
      <c r="F81" s="1329">
        <f t="shared" si="0"/>
        <v>871</v>
      </c>
      <c r="G81" s="1329">
        <f t="shared" si="0"/>
        <v>18</v>
      </c>
      <c r="H81" s="1329">
        <f t="shared" si="0"/>
        <v>123</v>
      </c>
      <c r="I81" s="1329">
        <f t="shared" si="0"/>
        <v>5</v>
      </c>
      <c r="J81" s="1329">
        <f t="shared" si="0"/>
        <v>0</v>
      </c>
      <c r="K81" s="1329">
        <f>SUM(K79+K42+K40)</f>
        <v>1017</v>
      </c>
    </row>
    <row r="82" spans="1:11" ht="12" customHeight="1">
      <c r="A82" s="1359"/>
      <c r="B82" s="1382"/>
      <c r="C82" s="1383"/>
      <c r="D82" s="1384"/>
      <c r="E82" s="1330"/>
      <c r="F82" s="1330"/>
      <c r="G82" s="1330"/>
      <c r="H82" s="1330"/>
      <c r="I82" s="1330"/>
      <c r="J82" s="1330"/>
      <c r="K82" s="1330"/>
    </row>
    <row r="83" ht="12.75">
      <c r="J83" s="947"/>
    </row>
    <row r="84" ht="12.75">
      <c r="J84" s="947"/>
    </row>
    <row r="85" ht="12.75">
      <c r="J85" s="947"/>
    </row>
    <row r="86" ht="12.75">
      <c r="J86" s="947"/>
    </row>
  </sheetData>
  <sheetProtection/>
  <mergeCells count="298">
    <mergeCell ref="I79:I80"/>
    <mergeCell ref="J79:J80"/>
    <mergeCell ref="A81:A82"/>
    <mergeCell ref="B81:D82"/>
    <mergeCell ref="E81:E82"/>
    <mergeCell ref="F81:F82"/>
    <mergeCell ref="G81:G82"/>
    <mergeCell ref="H81:H82"/>
    <mergeCell ref="I81:I82"/>
    <mergeCell ref="J81:J82"/>
    <mergeCell ref="A79:A80"/>
    <mergeCell ref="B79:D80"/>
    <mergeCell ref="E79:E80"/>
    <mergeCell ref="F79:F80"/>
    <mergeCell ref="G79:G80"/>
    <mergeCell ref="H79:H80"/>
    <mergeCell ref="I75:I76"/>
    <mergeCell ref="J75:J76"/>
    <mergeCell ref="A77:A78"/>
    <mergeCell ref="B77:D78"/>
    <mergeCell ref="E77:E78"/>
    <mergeCell ref="F77:F78"/>
    <mergeCell ref="A75:A76"/>
    <mergeCell ref="B75:D76"/>
    <mergeCell ref="E75:E76"/>
    <mergeCell ref="F75:F76"/>
    <mergeCell ref="G75:G76"/>
    <mergeCell ref="H75:H76"/>
    <mergeCell ref="I71:I72"/>
    <mergeCell ref="J71:J72"/>
    <mergeCell ref="A73:A74"/>
    <mergeCell ref="B73:D74"/>
    <mergeCell ref="E73:E74"/>
    <mergeCell ref="F73:F74"/>
    <mergeCell ref="G73:G74"/>
    <mergeCell ref="H73:H74"/>
    <mergeCell ref="I73:I74"/>
    <mergeCell ref="J73:J74"/>
    <mergeCell ref="A71:A72"/>
    <mergeCell ref="B71:D72"/>
    <mergeCell ref="E71:E72"/>
    <mergeCell ref="F71:F72"/>
    <mergeCell ref="G71:G72"/>
    <mergeCell ref="H71:H72"/>
    <mergeCell ref="I67:I68"/>
    <mergeCell ref="J67:J68"/>
    <mergeCell ref="A69:A70"/>
    <mergeCell ref="B69:D70"/>
    <mergeCell ref="E69:E70"/>
    <mergeCell ref="F69:F70"/>
    <mergeCell ref="G69:G70"/>
    <mergeCell ref="H69:H70"/>
    <mergeCell ref="I69:I70"/>
    <mergeCell ref="J69:J70"/>
    <mergeCell ref="A67:A68"/>
    <mergeCell ref="B67:D68"/>
    <mergeCell ref="E67:E68"/>
    <mergeCell ref="F67:F68"/>
    <mergeCell ref="G67:G68"/>
    <mergeCell ref="H67:H68"/>
    <mergeCell ref="I63:I64"/>
    <mergeCell ref="J63:J64"/>
    <mergeCell ref="A65:A66"/>
    <mergeCell ref="B65:D66"/>
    <mergeCell ref="E65:E66"/>
    <mergeCell ref="F65:F66"/>
    <mergeCell ref="G65:G66"/>
    <mergeCell ref="H65:H66"/>
    <mergeCell ref="I65:I66"/>
    <mergeCell ref="J65:J66"/>
    <mergeCell ref="A63:A64"/>
    <mergeCell ref="B63:D64"/>
    <mergeCell ref="E63:E64"/>
    <mergeCell ref="F63:F64"/>
    <mergeCell ref="G63:G64"/>
    <mergeCell ref="H63:H64"/>
    <mergeCell ref="I59:I60"/>
    <mergeCell ref="J59:J60"/>
    <mergeCell ref="A61:A62"/>
    <mergeCell ref="B61:D62"/>
    <mergeCell ref="E61:E62"/>
    <mergeCell ref="F61:F62"/>
    <mergeCell ref="G61:G62"/>
    <mergeCell ref="H61:H62"/>
    <mergeCell ref="I61:I62"/>
    <mergeCell ref="J61:J62"/>
    <mergeCell ref="A59:A60"/>
    <mergeCell ref="B59:D60"/>
    <mergeCell ref="E59:E60"/>
    <mergeCell ref="F59:F60"/>
    <mergeCell ref="G59:G60"/>
    <mergeCell ref="H59:H60"/>
    <mergeCell ref="I55:I56"/>
    <mergeCell ref="J55:J56"/>
    <mergeCell ref="A57:A58"/>
    <mergeCell ref="B57:D58"/>
    <mergeCell ref="E57:E58"/>
    <mergeCell ref="F57:F58"/>
    <mergeCell ref="G57:G58"/>
    <mergeCell ref="H57:H58"/>
    <mergeCell ref="I57:I58"/>
    <mergeCell ref="J57:J58"/>
    <mergeCell ref="A55:A56"/>
    <mergeCell ref="B55:D56"/>
    <mergeCell ref="E55:E56"/>
    <mergeCell ref="F55:F56"/>
    <mergeCell ref="G55:G56"/>
    <mergeCell ref="H55:H56"/>
    <mergeCell ref="I51:I52"/>
    <mergeCell ref="J51:J52"/>
    <mergeCell ref="A53:A54"/>
    <mergeCell ref="B53:D54"/>
    <mergeCell ref="E53:E54"/>
    <mergeCell ref="F53:F54"/>
    <mergeCell ref="G53:G54"/>
    <mergeCell ref="H53:H54"/>
    <mergeCell ref="I53:I54"/>
    <mergeCell ref="J53:J54"/>
    <mergeCell ref="A51:A52"/>
    <mergeCell ref="B51:D52"/>
    <mergeCell ref="E51:E52"/>
    <mergeCell ref="F51:F52"/>
    <mergeCell ref="G51:G52"/>
    <mergeCell ref="H51:H52"/>
    <mergeCell ref="I40:I41"/>
    <mergeCell ref="J40:J41"/>
    <mergeCell ref="A42:A43"/>
    <mergeCell ref="B42:D43"/>
    <mergeCell ref="E42:E43"/>
    <mergeCell ref="F42:F43"/>
    <mergeCell ref="G42:G43"/>
    <mergeCell ref="H42:H43"/>
    <mergeCell ref="I42:I43"/>
    <mergeCell ref="J42:J43"/>
    <mergeCell ref="A40:A41"/>
    <mergeCell ref="B40:D41"/>
    <mergeCell ref="E40:E41"/>
    <mergeCell ref="F40:F41"/>
    <mergeCell ref="G40:G41"/>
    <mergeCell ref="H40:H41"/>
    <mergeCell ref="I36:I37"/>
    <mergeCell ref="J36:J37"/>
    <mergeCell ref="A38:A39"/>
    <mergeCell ref="B38:D39"/>
    <mergeCell ref="E38:E39"/>
    <mergeCell ref="F38:F39"/>
    <mergeCell ref="G38:G39"/>
    <mergeCell ref="H38:H39"/>
    <mergeCell ref="I38:I39"/>
    <mergeCell ref="J38:J39"/>
    <mergeCell ref="A36:A37"/>
    <mergeCell ref="B36:D37"/>
    <mergeCell ref="E36:E37"/>
    <mergeCell ref="F36:F37"/>
    <mergeCell ref="G36:G37"/>
    <mergeCell ref="H36:H37"/>
    <mergeCell ref="I32:I33"/>
    <mergeCell ref="J32:J33"/>
    <mergeCell ref="A34:A35"/>
    <mergeCell ref="B34:D35"/>
    <mergeCell ref="E34:E35"/>
    <mergeCell ref="F34:F35"/>
    <mergeCell ref="G34:G35"/>
    <mergeCell ref="H34:H35"/>
    <mergeCell ref="I34:I35"/>
    <mergeCell ref="J34:J35"/>
    <mergeCell ref="A32:A33"/>
    <mergeCell ref="B32:D33"/>
    <mergeCell ref="E32:E33"/>
    <mergeCell ref="F32:F33"/>
    <mergeCell ref="G32:G33"/>
    <mergeCell ref="H32:H33"/>
    <mergeCell ref="I28:I29"/>
    <mergeCell ref="J28:J29"/>
    <mergeCell ref="A30:A31"/>
    <mergeCell ref="B30:D31"/>
    <mergeCell ref="E30:E31"/>
    <mergeCell ref="F30:F31"/>
    <mergeCell ref="G30:G31"/>
    <mergeCell ref="H30:H31"/>
    <mergeCell ref="I30:I31"/>
    <mergeCell ref="J30:J31"/>
    <mergeCell ref="A28:A29"/>
    <mergeCell ref="B28:D29"/>
    <mergeCell ref="E28:E29"/>
    <mergeCell ref="F28:F29"/>
    <mergeCell ref="G28:G29"/>
    <mergeCell ref="H28:H29"/>
    <mergeCell ref="I24:I25"/>
    <mergeCell ref="J24:J25"/>
    <mergeCell ref="A26:A27"/>
    <mergeCell ref="B26:D27"/>
    <mergeCell ref="E26:E27"/>
    <mergeCell ref="F26:F27"/>
    <mergeCell ref="G26:G27"/>
    <mergeCell ref="H26:H27"/>
    <mergeCell ref="I26:I27"/>
    <mergeCell ref="J26:J27"/>
    <mergeCell ref="A24:A25"/>
    <mergeCell ref="B24:D25"/>
    <mergeCell ref="E24:E25"/>
    <mergeCell ref="F24:F25"/>
    <mergeCell ref="G24:G25"/>
    <mergeCell ref="H24:H25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J22:J23"/>
    <mergeCell ref="A20:A21"/>
    <mergeCell ref="B20:D21"/>
    <mergeCell ref="E20:E21"/>
    <mergeCell ref="F20:F21"/>
    <mergeCell ref="G20:G21"/>
    <mergeCell ref="H20:H21"/>
    <mergeCell ref="I16:I17"/>
    <mergeCell ref="J16:J17"/>
    <mergeCell ref="A18:A19"/>
    <mergeCell ref="B18:D19"/>
    <mergeCell ref="E18:E19"/>
    <mergeCell ref="F18:F19"/>
    <mergeCell ref="G18:G19"/>
    <mergeCell ref="H18:H19"/>
    <mergeCell ref="I18:I19"/>
    <mergeCell ref="J18:J19"/>
    <mergeCell ref="A16:A17"/>
    <mergeCell ref="B16:D17"/>
    <mergeCell ref="E16:E17"/>
    <mergeCell ref="F16:F17"/>
    <mergeCell ref="G16:G17"/>
    <mergeCell ref="H16:H17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  <mergeCell ref="K8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K51:K52"/>
    <mergeCell ref="K53:K54"/>
    <mergeCell ref="K55:K56"/>
    <mergeCell ref="K57:K58"/>
    <mergeCell ref="K59:K60"/>
    <mergeCell ref="K61:K62"/>
    <mergeCell ref="K63:K64"/>
    <mergeCell ref="K77:K78"/>
    <mergeCell ref="K79:K80"/>
    <mergeCell ref="K81:K82"/>
    <mergeCell ref="K65:K66"/>
    <mergeCell ref="K67:K68"/>
    <mergeCell ref="K69:K70"/>
    <mergeCell ref="K71:K72"/>
    <mergeCell ref="K73:K74"/>
    <mergeCell ref="K75:K76"/>
  </mergeCells>
  <printOptions/>
  <pageMargins left="0.7874015748031497" right="0.7874015748031497" top="0.5905511811023623" bottom="0.1968503937007874" header="0.11811023622047245" footer="0.11811023622047245"/>
  <pageSetup firstPageNumber="52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6.875" style="956" customWidth="1"/>
    <col min="2" max="4" width="9.125" style="956" customWidth="1"/>
    <col min="5" max="5" width="23.625" style="956" customWidth="1"/>
    <col min="6" max="6" width="20.875" style="956" customWidth="1"/>
    <col min="7" max="7" width="18.375" style="956" customWidth="1"/>
    <col min="8" max="8" width="21.125" style="956" customWidth="1"/>
    <col min="9" max="9" width="18.375" style="956" customWidth="1"/>
    <col min="10" max="16384" width="9.125" style="956" customWidth="1"/>
  </cols>
  <sheetData>
    <row r="2" spans="1:9" ht="15.75">
      <c r="A2" s="1385" t="s">
        <v>661</v>
      </c>
      <c r="B2" s="1385"/>
      <c r="C2" s="1385"/>
      <c r="D2" s="1385"/>
      <c r="E2" s="1385"/>
      <c r="F2" s="1386"/>
      <c r="G2" s="1386"/>
      <c r="H2" s="1386"/>
      <c r="I2" s="1386"/>
    </row>
    <row r="3" spans="1:9" ht="18" customHeight="1">
      <c r="A3" s="1385" t="s">
        <v>1076</v>
      </c>
      <c r="B3" s="1385"/>
      <c r="C3" s="1385"/>
      <c r="D3" s="1385"/>
      <c r="E3" s="1385"/>
      <c r="F3" s="1386"/>
      <c r="G3" s="1386"/>
      <c r="H3" s="1386"/>
      <c r="I3" s="1386"/>
    </row>
    <row r="7" spans="1:9" ht="16.5" customHeight="1">
      <c r="A7" s="957"/>
      <c r="B7" s="957"/>
      <c r="C7" s="957"/>
      <c r="D7" s="957"/>
      <c r="E7" s="957"/>
      <c r="F7" s="957"/>
      <c r="G7" s="957"/>
      <c r="H7" s="957"/>
      <c r="I7" s="958" t="s">
        <v>191</v>
      </c>
    </row>
    <row r="8" spans="1:9" ht="21.75" customHeight="1">
      <c r="A8" s="1387" t="s">
        <v>293</v>
      </c>
      <c r="B8" s="1389" t="s">
        <v>662</v>
      </c>
      <c r="C8" s="1389"/>
      <c r="D8" s="1389"/>
      <c r="E8" s="1389"/>
      <c r="F8" s="1391" t="s">
        <v>663</v>
      </c>
      <c r="G8" s="1392"/>
      <c r="H8" s="1391" t="s">
        <v>664</v>
      </c>
      <c r="I8" s="1392"/>
    </row>
    <row r="9" spans="1:9" ht="27" customHeight="1">
      <c r="A9" s="1388"/>
      <c r="B9" s="1390"/>
      <c r="C9" s="1390"/>
      <c r="D9" s="1390"/>
      <c r="E9" s="1390"/>
      <c r="F9" s="959" t="s">
        <v>665</v>
      </c>
      <c r="G9" s="959" t="s">
        <v>666</v>
      </c>
      <c r="H9" s="959" t="s">
        <v>665</v>
      </c>
      <c r="I9" s="959" t="s">
        <v>666</v>
      </c>
    </row>
    <row r="10" spans="1:9" ht="21.75" customHeight="1">
      <c r="A10" s="960" t="s">
        <v>172</v>
      </c>
      <c r="B10" s="961" t="s">
        <v>667</v>
      </c>
      <c r="C10" s="962"/>
      <c r="D10" s="962"/>
      <c r="E10" s="962"/>
      <c r="F10" s="963" t="s">
        <v>668</v>
      </c>
      <c r="G10" s="964">
        <v>500</v>
      </c>
      <c r="H10" s="965" t="s">
        <v>669</v>
      </c>
      <c r="I10" s="964">
        <v>380000</v>
      </c>
    </row>
    <row r="11" spans="1:9" ht="21.75" customHeight="1">
      <c r="A11" s="960" t="s">
        <v>173</v>
      </c>
      <c r="B11" s="961" t="s">
        <v>670</v>
      </c>
      <c r="C11" s="962"/>
      <c r="D11" s="962"/>
      <c r="E11" s="962"/>
      <c r="F11" s="963" t="s">
        <v>668</v>
      </c>
      <c r="G11" s="964"/>
      <c r="H11" s="965" t="s">
        <v>669</v>
      </c>
      <c r="I11" s="964">
        <v>135000</v>
      </c>
    </row>
    <row r="12" spans="1:9" ht="21.75" customHeight="1">
      <c r="A12" s="960" t="s">
        <v>174</v>
      </c>
      <c r="B12" s="961" t="s">
        <v>671</v>
      </c>
      <c r="C12" s="962"/>
      <c r="D12" s="962"/>
      <c r="E12" s="962"/>
      <c r="F12" s="965" t="s">
        <v>668</v>
      </c>
      <c r="G12" s="964">
        <v>50</v>
      </c>
      <c r="H12" s="965" t="s">
        <v>669</v>
      </c>
      <c r="I12" s="964">
        <v>3800</v>
      </c>
    </row>
    <row r="13" spans="1:9" ht="21.75" customHeight="1">
      <c r="A13" s="960" t="s">
        <v>175</v>
      </c>
      <c r="B13" s="962" t="s">
        <v>672</v>
      </c>
      <c r="C13" s="962"/>
      <c r="D13" s="962"/>
      <c r="E13" s="962"/>
      <c r="F13" s="963"/>
      <c r="G13" s="964"/>
      <c r="H13" s="965" t="s">
        <v>673</v>
      </c>
      <c r="I13" s="964">
        <v>130</v>
      </c>
    </row>
    <row r="14" spans="1:9" ht="21.75" customHeight="1">
      <c r="A14" s="960" t="s">
        <v>176</v>
      </c>
      <c r="B14" s="962" t="s">
        <v>674</v>
      </c>
      <c r="C14" s="962"/>
      <c r="D14" s="962"/>
      <c r="E14" s="962"/>
      <c r="F14" s="963"/>
      <c r="G14" s="964"/>
      <c r="H14" s="965" t="s">
        <v>673</v>
      </c>
      <c r="I14" s="964">
        <v>4546</v>
      </c>
    </row>
    <row r="15" spans="1:9" ht="21.75" customHeight="1">
      <c r="A15" s="966" t="s">
        <v>47</v>
      </c>
      <c r="B15" s="967" t="s">
        <v>675</v>
      </c>
      <c r="C15" s="967"/>
      <c r="D15" s="967"/>
      <c r="E15" s="967"/>
      <c r="F15" s="968"/>
      <c r="G15" s="969"/>
      <c r="H15" s="970" t="s">
        <v>676</v>
      </c>
      <c r="I15" s="969">
        <v>39952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4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O158"/>
  <sheetViews>
    <sheetView view="pageBreakPreview" zoomScale="75" zoomScaleNormal="75" zoomScaleSheetLayoutView="75" zoomScalePageLayoutView="0" workbookViewId="0" topLeftCell="A119">
      <selection activeCell="O155" sqref="O155"/>
    </sheetView>
  </sheetViews>
  <sheetFormatPr defaultColWidth="9.00390625" defaultRowHeight="12.75"/>
  <cols>
    <col min="1" max="1" width="4.625" style="971" customWidth="1"/>
    <col min="2" max="2" width="61.625" style="971" bestFit="1" customWidth="1"/>
    <col min="3" max="3" width="17.125" style="971" bestFit="1" customWidth="1"/>
    <col min="4" max="4" width="12.875" style="971" bestFit="1" customWidth="1"/>
    <col min="5" max="5" width="15.875" style="971" customWidth="1"/>
    <col min="6" max="6" width="12.375" style="971" customWidth="1"/>
    <col min="7" max="7" width="12.375" style="971" bestFit="1" customWidth="1"/>
    <col min="8" max="8" width="10.375" style="971" bestFit="1" customWidth="1"/>
    <col min="9" max="9" width="12.125" style="971" bestFit="1" customWidth="1"/>
    <col min="10" max="10" width="10.375" style="971" bestFit="1" customWidth="1"/>
    <col min="11" max="12" width="13.875" style="971" bestFit="1" customWidth="1"/>
    <col min="13" max="13" width="13.625" style="971" bestFit="1" customWidth="1"/>
    <col min="14" max="14" width="14.75390625" style="971" bestFit="1" customWidth="1"/>
    <col min="15" max="15" width="11.625" style="971" bestFit="1" customWidth="1"/>
    <col min="16" max="16384" width="9.125" style="971" customWidth="1"/>
  </cols>
  <sheetData>
    <row r="3" spans="1:14" ht="18.75" customHeight="1">
      <c r="A3" s="1393" t="s">
        <v>677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</row>
    <row r="4" spans="1:14" ht="15.75">
      <c r="A4" s="972"/>
      <c r="B4" s="1394" t="s">
        <v>678</v>
      </c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972"/>
    </row>
    <row r="5" spans="1:14" ht="15.75">
      <c r="A5" s="972"/>
      <c r="B5" s="1394" t="s">
        <v>1088</v>
      </c>
      <c r="C5" s="1394"/>
      <c r="D5" s="1394"/>
      <c r="E5" s="1394"/>
      <c r="F5" s="1394"/>
      <c r="G5" s="1394"/>
      <c r="H5" s="1394"/>
      <c r="I5" s="1394"/>
      <c r="J5" s="1394"/>
      <c r="K5" s="1394"/>
      <c r="L5" s="1394"/>
      <c r="M5" s="1394"/>
      <c r="N5" s="972"/>
    </row>
    <row r="6" spans="2:13" ht="18.75">
      <c r="B6" s="973"/>
      <c r="C6" s="973"/>
      <c r="D6" s="973"/>
      <c r="E6" s="973"/>
      <c r="F6" s="973"/>
      <c r="G6" s="973"/>
      <c r="H6" s="973"/>
      <c r="I6" s="973"/>
      <c r="J6" s="973"/>
      <c r="K6" s="973"/>
      <c r="L6" s="973"/>
      <c r="M6" s="973"/>
    </row>
    <row r="7" ht="12.75">
      <c r="N7" s="974" t="s">
        <v>385</v>
      </c>
    </row>
    <row r="8" spans="1:14" ht="32.25" customHeight="1">
      <c r="A8" s="975"/>
      <c r="B8" s="1395" t="s">
        <v>679</v>
      </c>
      <c r="C8" s="1397" t="s">
        <v>1213</v>
      </c>
      <c r="D8" s="1399" t="s">
        <v>680</v>
      </c>
      <c r="E8" s="1395" t="s">
        <v>681</v>
      </c>
      <c r="F8" s="1401" t="s">
        <v>682</v>
      </c>
      <c r="G8" s="976" t="s">
        <v>683</v>
      </c>
      <c r="H8" s="1403" t="s">
        <v>684</v>
      </c>
      <c r="I8" s="1404"/>
      <c r="J8" s="1405" t="s">
        <v>685</v>
      </c>
      <c r="K8" s="1405"/>
      <c r="L8" s="1406" t="s">
        <v>686</v>
      </c>
      <c r="M8" s="1408" t="s">
        <v>687</v>
      </c>
      <c r="N8" s="1409" t="s">
        <v>688</v>
      </c>
    </row>
    <row r="9" spans="1:14" ht="52.5" customHeight="1">
      <c r="A9" s="977"/>
      <c r="B9" s="1396"/>
      <c r="C9" s="1398"/>
      <c r="D9" s="1400"/>
      <c r="E9" s="1396"/>
      <c r="F9" s="1402"/>
      <c r="G9" s="976" t="s">
        <v>689</v>
      </c>
      <c r="H9" s="978" t="s">
        <v>690</v>
      </c>
      <c r="I9" s="978" t="s">
        <v>691</v>
      </c>
      <c r="J9" s="978" t="s">
        <v>690</v>
      </c>
      <c r="K9" s="978" t="s">
        <v>692</v>
      </c>
      <c r="L9" s="1407"/>
      <c r="M9" s="1212"/>
      <c r="N9" s="1410"/>
    </row>
    <row r="10" spans="1:14" ht="21" customHeight="1">
      <c r="A10" s="979" t="s">
        <v>172</v>
      </c>
      <c r="B10" s="980" t="s">
        <v>693</v>
      </c>
      <c r="C10" s="981">
        <f>SUM(C11:C29)</f>
        <v>1194198</v>
      </c>
      <c r="D10" s="982">
        <f>SUM(E10:M10)</f>
        <v>1194198</v>
      </c>
      <c r="E10" s="983"/>
      <c r="F10" s="983">
        <v>525916</v>
      </c>
      <c r="G10" s="983"/>
      <c r="H10" s="983"/>
      <c r="I10" s="983"/>
      <c r="J10" s="983"/>
      <c r="K10" s="983"/>
      <c r="L10" s="983">
        <v>668282</v>
      </c>
      <c r="M10" s="983"/>
      <c r="N10" s="984"/>
    </row>
    <row r="11" spans="1:14" ht="21" customHeight="1">
      <c r="A11" s="979"/>
      <c r="B11" s="989" t="s">
        <v>1118</v>
      </c>
      <c r="C11" s="1117">
        <f>SUM('3c.m.'!E25)</f>
        <v>3000</v>
      </c>
      <c r="D11" s="983"/>
      <c r="E11" s="983"/>
      <c r="F11" s="983"/>
      <c r="G11" s="983"/>
      <c r="H11" s="983"/>
      <c r="I11" s="983"/>
      <c r="J11" s="983"/>
      <c r="K11" s="983"/>
      <c r="L11" s="983"/>
      <c r="M11" s="983"/>
      <c r="N11" s="984"/>
    </row>
    <row r="12" spans="1:14" ht="21" customHeight="1">
      <c r="A12" s="979"/>
      <c r="B12" s="985" t="s">
        <v>694</v>
      </c>
      <c r="C12" s="1118">
        <f>SUM('3c.m.'!E42)</f>
        <v>3206</v>
      </c>
      <c r="D12" s="986"/>
      <c r="E12" s="987"/>
      <c r="F12" s="987"/>
      <c r="G12" s="987"/>
      <c r="H12" s="987"/>
      <c r="I12" s="987"/>
      <c r="J12" s="987"/>
      <c r="K12" s="987"/>
      <c r="L12" s="987"/>
      <c r="M12" s="988"/>
      <c r="N12" s="984"/>
    </row>
    <row r="13" spans="1:14" ht="21" customHeight="1">
      <c r="A13" s="979"/>
      <c r="B13" s="989" t="s">
        <v>695</v>
      </c>
      <c r="C13" s="1118">
        <f>SUM('3c.m.'!E50)</f>
        <v>7738</v>
      </c>
      <c r="D13" s="986"/>
      <c r="E13" s="987"/>
      <c r="F13" s="987"/>
      <c r="G13" s="987"/>
      <c r="H13" s="987"/>
      <c r="I13" s="987"/>
      <c r="J13" s="987"/>
      <c r="K13" s="987"/>
      <c r="L13" s="987"/>
      <c r="M13" s="988"/>
      <c r="N13" s="984"/>
    </row>
    <row r="14" spans="1:14" ht="21" customHeight="1">
      <c r="A14" s="979"/>
      <c r="B14" s="989" t="s">
        <v>1148</v>
      </c>
      <c r="C14" s="1118">
        <f>SUM('3c.m.'!E29)</f>
        <v>15000</v>
      </c>
      <c r="D14" s="986"/>
      <c r="E14" s="987"/>
      <c r="F14" s="987"/>
      <c r="G14" s="987"/>
      <c r="H14" s="987"/>
      <c r="I14" s="987"/>
      <c r="J14" s="987"/>
      <c r="K14" s="987"/>
      <c r="L14" s="987"/>
      <c r="M14" s="988"/>
      <c r="N14" s="984"/>
    </row>
    <row r="15" spans="1:14" ht="21" customHeight="1">
      <c r="A15" s="979"/>
      <c r="B15" s="989" t="s">
        <v>696</v>
      </c>
      <c r="C15" s="1118">
        <f>SUM('3c.m.'!E77)</f>
        <v>55856</v>
      </c>
      <c r="D15" s="986"/>
      <c r="E15" s="987"/>
      <c r="F15" s="987"/>
      <c r="G15" s="987"/>
      <c r="H15" s="987"/>
      <c r="I15" s="987"/>
      <c r="J15" s="987"/>
      <c r="K15" s="987"/>
      <c r="L15" s="987"/>
      <c r="M15" s="988"/>
      <c r="N15" s="984"/>
    </row>
    <row r="16" spans="1:14" ht="21" customHeight="1">
      <c r="A16" s="979"/>
      <c r="B16" s="990" t="s">
        <v>697</v>
      </c>
      <c r="C16" s="1118">
        <f>SUM('3c.m.'!E220)</f>
        <v>8000</v>
      </c>
      <c r="D16" s="986"/>
      <c r="E16" s="987"/>
      <c r="F16" s="987"/>
      <c r="G16" s="987"/>
      <c r="H16" s="987"/>
      <c r="I16" s="987"/>
      <c r="J16" s="987"/>
      <c r="K16" s="987"/>
      <c r="L16" s="987"/>
      <c r="M16" s="988"/>
      <c r="N16" s="984"/>
    </row>
    <row r="17" spans="1:14" ht="21" customHeight="1">
      <c r="A17" s="979"/>
      <c r="B17" s="989" t="s">
        <v>698</v>
      </c>
      <c r="C17" s="1118">
        <f>SUM('3c.m.'!E237)</f>
        <v>42811</v>
      </c>
      <c r="D17" s="986"/>
      <c r="E17" s="987"/>
      <c r="F17" s="987"/>
      <c r="G17" s="987"/>
      <c r="H17" s="987"/>
      <c r="I17" s="987"/>
      <c r="J17" s="987"/>
      <c r="K17" s="987"/>
      <c r="L17" s="987"/>
      <c r="M17" s="988"/>
      <c r="N17" s="984"/>
    </row>
    <row r="18" spans="1:14" ht="21" customHeight="1">
      <c r="A18" s="979"/>
      <c r="B18" s="989" t="s">
        <v>699</v>
      </c>
      <c r="C18" s="1118">
        <f>SUM('3c.m.'!E310)</f>
        <v>440997</v>
      </c>
      <c r="D18" s="986"/>
      <c r="E18" s="987"/>
      <c r="F18" s="987"/>
      <c r="G18" s="987"/>
      <c r="H18" s="987"/>
      <c r="I18" s="987"/>
      <c r="J18" s="987"/>
      <c r="K18" s="987"/>
      <c r="L18" s="987"/>
      <c r="M18" s="988"/>
      <c r="N18" s="984"/>
    </row>
    <row r="19" spans="1:14" ht="21" customHeight="1">
      <c r="A19" s="979"/>
      <c r="B19" s="989" t="s">
        <v>1175</v>
      </c>
      <c r="C19" s="1118">
        <f>SUM('4.mell.'!E12)</f>
        <v>300000</v>
      </c>
      <c r="D19" s="986"/>
      <c r="E19" s="987"/>
      <c r="F19" s="987"/>
      <c r="G19" s="987"/>
      <c r="H19" s="987"/>
      <c r="I19" s="987"/>
      <c r="J19" s="987"/>
      <c r="K19" s="987"/>
      <c r="L19" s="987"/>
      <c r="M19" s="988"/>
      <c r="N19" s="984"/>
    </row>
    <row r="20" spans="1:14" ht="21" customHeight="1">
      <c r="A20" s="979"/>
      <c r="B20" s="989" t="s">
        <v>700</v>
      </c>
      <c r="C20" s="1118">
        <f>SUM('4.mell.'!E13)</f>
        <v>6000</v>
      </c>
      <c r="D20" s="986"/>
      <c r="E20" s="987"/>
      <c r="F20" s="987"/>
      <c r="G20" s="987"/>
      <c r="H20" s="987"/>
      <c r="I20" s="987"/>
      <c r="J20" s="987"/>
      <c r="K20" s="987"/>
      <c r="L20" s="987"/>
      <c r="M20" s="988"/>
      <c r="N20" s="984"/>
    </row>
    <row r="21" spans="1:14" ht="25.5" customHeight="1">
      <c r="A21" s="979"/>
      <c r="B21" s="1115" t="s">
        <v>1119</v>
      </c>
      <c r="C21" s="1118">
        <f>SUM('4.mell.'!E14)</f>
        <v>69886</v>
      </c>
      <c r="D21" s="986"/>
      <c r="E21" s="987"/>
      <c r="F21" s="987"/>
      <c r="G21" s="987"/>
      <c r="H21" s="987"/>
      <c r="I21" s="987"/>
      <c r="J21" s="987"/>
      <c r="K21" s="987"/>
      <c r="L21" s="987"/>
      <c r="M21" s="988"/>
      <c r="N21" s="984"/>
    </row>
    <row r="22" spans="1:14" ht="25.5" customHeight="1">
      <c r="A22" s="979"/>
      <c r="B22" s="1115" t="s">
        <v>1150</v>
      </c>
      <c r="C22" s="1118">
        <f>SUM('4.mell.'!E17)</f>
        <v>54716</v>
      </c>
      <c r="D22" s="986"/>
      <c r="E22" s="987"/>
      <c r="F22" s="987"/>
      <c r="G22" s="987"/>
      <c r="H22" s="987"/>
      <c r="I22" s="987"/>
      <c r="J22" s="987"/>
      <c r="K22" s="987"/>
      <c r="L22" s="987"/>
      <c r="M22" s="988"/>
      <c r="N22" s="984"/>
    </row>
    <row r="23" spans="1:14" ht="25.5" customHeight="1">
      <c r="A23" s="979"/>
      <c r="B23" s="1115" t="s">
        <v>1172</v>
      </c>
      <c r="C23" s="1118">
        <f>SUM('4.mell.'!E18)</f>
        <v>100000</v>
      </c>
      <c r="D23" s="986"/>
      <c r="E23" s="987"/>
      <c r="F23" s="987"/>
      <c r="G23" s="987"/>
      <c r="H23" s="987"/>
      <c r="I23" s="987"/>
      <c r="J23" s="987"/>
      <c r="K23" s="987"/>
      <c r="L23" s="987"/>
      <c r="M23" s="988"/>
      <c r="N23" s="984"/>
    </row>
    <row r="24" spans="1:14" ht="21" customHeight="1">
      <c r="A24" s="979"/>
      <c r="B24" s="989" t="s">
        <v>701</v>
      </c>
      <c r="C24" s="1118">
        <f>SUM('5.mell. '!E11)</f>
        <v>4000</v>
      </c>
      <c r="D24" s="986"/>
      <c r="E24" s="987"/>
      <c r="F24" s="987"/>
      <c r="G24" s="987"/>
      <c r="H24" s="987"/>
      <c r="I24" s="987"/>
      <c r="J24" s="987"/>
      <c r="K24" s="987"/>
      <c r="L24" s="987"/>
      <c r="M24" s="988"/>
      <c r="N24" s="984"/>
    </row>
    <row r="25" spans="1:14" ht="21" customHeight="1">
      <c r="A25" s="979"/>
      <c r="B25" s="989" t="s">
        <v>702</v>
      </c>
      <c r="C25" s="1118">
        <f>SUM('5.mell. '!E24)</f>
        <v>16988</v>
      </c>
      <c r="D25" s="986"/>
      <c r="E25" s="987"/>
      <c r="F25" s="987"/>
      <c r="G25" s="987"/>
      <c r="H25" s="987"/>
      <c r="I25" s="987"/>
      <c r="J25" s="987"/>
      <c r="K25" s="987"/>
      <c r="L25" s="987"/>
      <c r="M25" s="988"/>
      <c r="N25" s="984"/>
    </row>
    <row r="26" spans="1:14" ht="21" customHeight="1">
      <c r="A26" s="979"/>
      <c r="B26" s="989" t="s">
        <v>1154</v>
      </c>
      <c r="C26" s="1118">
        <f>SUM('5.mell. '!E25)</f>
        <v>8000</v>
      </c>
      <c r="D26" s="986"/>
      <c r="E26" s="987"/>
      <c r="F26" s="987"/>
      <c r="G26" s="987"/>
      <c r="H26" s="987"/>
      <c r="I26" s="987"/>
      <c r="J26" s="987"/>
      <c r="K26" s="987"/>
      <c r="L26" s="987"/>
      <c r="M26" s="988"/>
      <c r="N26" s="984"/>
    </row>
    <row r="27" spans="1:14" ht="21" customHeight="1">
      <c r="A27" s="979"/>
      <c r="B27" s="989" t="s">
        <v>1179</v>
      </c>
      <c r="C27" s="1118">
        <f>SUM('5.mell. '!E40)</f>
        <v>5000</v>
      </c>
      <c r="D27" s="986"/>
      <c r="E27" s="987"/>
      <c r="F27" s="987"/>
      <c r="G27" s="987"/>
      <c r="H27" s="987"/>
      <c r="I27" s="987"/>
      <c r="J27" s="987"/>
      <c r="K27" s="987"/>
      <c r="L27" s="987"/>
      <c r="M27" s="988"/>
      <c r="N27" s="984"/>
    </row>
    <row r="28" spans="1:14" ht="21" customHeight="1">
      <c r="A28" s="979"/>
      <c r="B28" s="989" t="s">
        <v>1180</v>
      </c>
      <c r="C28" s="1118">
        <f>SUM('5.mell. '!E41)</f>
        <v>8000</v>
      </c>
      <c r="D28" s="986"/>
      <c r="E28" s="987"/>
      <c r="F28" s="987"/>
      <c r="G28" s="987"/>
      <c r="H28" s="987"/>
      <c r="I28" s="987"/>
      <c r="J28" s="987"/>
      <c r="K28" s="987"/>
      <c r="L28" s="987"/>
      <c r="M28" s="988"/>
      <c r="N28" s="984"/>
    </row>
    <row r="29" spans="1:14" ht="21" customHeight="1">
      <c r="A29" s="979"/>
      <c r="B29" s="989" t="s">
        <v>1185</v>
      </c>
      <c r="C29" s="1118">
        <v>45000</v>
      </c>
      <c r="D29" s="986"/>
      <c r="E29" s="987"/>
      <c r="F29" s="987"/>
      <c r="G29" s="987"/>
      <c r="H29" s="987"/>
      <c r="I29" s="987"/>
      <c r="J29" s="987"/>
      <c r="K29" s="987"/>
      <c r="L29" s="987"/>
      <c r="M29" s="988"/>
      <c r="N29" s="984"/>
    </row>
    <row r="30" spans="1:14" ht="21" customHeight="1">
      <c r="A30" s="979" t="s">
        <v>173</v>
      </c>
      <c r="B30" s="991" t="s">
        <v>703</v>
      </c>
      <c r="C30" s="1119">
        <f>SUM(C31)</f>
        <v>15000</v>
      </c>
      <c r="D30" s="982">
        <f>SUM(E30:N30)</f>
        <v>15000</v>
      </c>
      <c r="E30" s="982"/>
      <c r="F30" s="982">
        <v>15000</v>
      </c>
      <c r="G30" s="982"/>
      <c r="H30" s="982"/>
      <c r="I30" s="982"/>
      <c r="J30" s="982"/>
      <c r="K30" s="982"/>
      <c r="L30" s="982"/>
      <c r="M30" s="982"/>
      <c r="N30" s="984"/>
    </row>
    <row r="31" spans="1:14" ht="21" customHeight="1">
      <c r="A31" s="979"/>
      <c r="B31" s="992" t="s">
        <v>704</v>
      </c>
      <c r="C31" s="1120">
        <f>SUM('3d.m.'!E9)</f>
        <v>15000</v>
      </c>
      <c r="D31" s="993"/>
      <c r="E31" s="994"/>
      <c r="F31" s="994"/>
      <c r="G31" s="994"/>
      <c r="H31" s="994"/>
      <c r="I31" s="994"/>
      <c r="J31" s="994"/>
      <c r="K31" s="994"/>
      <c r="L31" s="994"/>
      <c r="M31" s="995"/>
      <c r="N31" s="984"/>
    </row>
    <row r="32" spans="1:14" ht="21" customHeight="1">
      <c r="A32" s="979" t="s">
        <v>174</v>
      </c>
      <c r="B32" s="991" t="s">
        <v>705</v>
      </c>
      <c r="C32" s="1119">
        <f>SUM(C33:C34)</f>
        <v>1373701</v>
      </c>
      <c r="D32" s="982">
        <f>SUM(E32:M32)</f>
        <v>1373701</v>
      </c>
      <c r="E32" s="994"/>
      <c r="F32" s="996">
        <v>147446</v>
      </c>
      <c r="G32" s="996">
        <v>1014099</v>
      </c>
      <c r="H32" s="994"/>
      <c r="I32" s="994"/>
      <c r="J32" s="994"/>
      <c r="K32" s="994"/>
      <c r="L32" s="996">
        <v>53824</v>
      </c>
      <c r="M32" s="995">
        <v>158332</v>
      </c>
      <c r="N32" s="984"/>
    </row>
    <row r="33" spans="1:14" ht="28.5" customHeight="1">
      <c r="A33" s="979"/>
      <c r="B33" s="997" t="s">
        <v>706</v>
      </c>
      <c r="C33" s="1120">
        <f>SUM('3c.m.'!E282)</f>
        <v>1214006</v>
      </c>
      <c r="D33" s="993"/>
      <c r="E33" s="994"/>
      <c r="F33" s="994"/>
      <c r="G33" s="994"/>
      <c r="H33" s="994"/>
      <c r="I33" s="994"/>
      <c r="J33" s="994"/>
      <c r="K33" s="994"/>
      <c r="L33" s="994"/>
      <c r="M33" s="995"/>
      <c r="N33" s="984"/>
    </row>
    <row r="34" spans="1:14" ht="28.5" customHeight="1">
      <c r="A34" s="979"/>
      <c r="B34" s="1137" t="s">
        <v>1129</v>
      </c>
      <c r="C34" s="1120">
        <f>SUM('3d.m.'!E16)</f>
        <v>159695</v>
      </c>
      <c r="D34" s="993"/>
      <c r="E34" s="994"/>
      <c r="F34" s="994"/>
      <c r="G34" s="994"/>
      <c r="H34" s="994"/>
      <c r="I34" s="994"/>
      <c r="J34" s="994"/>
      <c r="K34" s="994"/>
      <c r="L34" s="994"/>
      <c r="M34" s="995"/>
      <c r="N34" s="984"/>
    </row>
    <row r="35" spans="1:14" ht="21" customHeight="1">
      <c r="A35" s="979" t="s">
        <v>175</v>
      </c>
      <c r="B35" s="991" t="s">
        <v>707</v>
      </c>
      <c r="C35" s="1119">
        <f>SUM(C36)</f>
        <v>796273</v>
      </c>
      <c r="D35" s="982">
        <f>SUM(E35:N35)</f>
        <v>796273</v>
      </c>
      <c r="E35" s="996">
        <v>300</v>
      </c>
      <c r="F35" s="996">
        <v>718998</v>
      </c>
      <c r="G35" s="996"/>
      <c r="H35" s="994"/>
      <c r="I35" s="994"/>
      <c r="J35" s="994"/>
      <c r="K35" s="994"/>
      <c r="L35" s="996">
        <v>76975</v>
      </c>
      <c r="M35" s="995"/>
      <c r="N35" s="998"/>
    </row>
    <row r="36" spans="1:14" ht="21" customHeight="1">
      <c r="A36" s="979"/>
      <c r="B36" s="992" t="s">
        <v>708</v>
      </c>
      <c r="C36" s="1120">
        <f>SUM('3b.m.'!E48)</f>
        <v>796273</v>
      </c>
      <c r="D36" s="993"/>
      <c r="E36" s="994"/>
      <c r="F36" s="994"/>
      <c r="G36" s="994"/>
      <c r="H36" s="994"/>
      <c r="I36" s="994"/>
      <c r="J36" s="994"/>
      <c r="K36" s="994"/>
      <c r="L36" s="994"/>
      <c r="M36" s="995"/>
      <c r="N36" s="984"/>
    </row>
    <row r="37" spans="1:14" ht="21" customHeight="1">
      <c r="A37" s="979" t="s">
        <v>176</v>
      </c>
      <c r="B37" s="991" t="s">
        <v>709</v>
      </c>
      <c r="C37" s="1119">
        <f>SUM(C38:C50)</f>
        <v>1854510</v>
      </c>
      <c r="D37" s="982">
        <f>SUM(E37:N37)</f>
        <v>1854510</v>
      </c>
      <c r="E37" s="994"/>
      <c r="F37" s="996">
        <v>257268</v>
      </c>
      <c r="G37" s="996"/>
      <c r="H37" s="994"/>
      <c r="I37" s="996"/>
      <c r="J37" s="994"/>
      <c r="K37" s="994">
        <v>235000</v>
      </c>
      <c r="L37" s="996">
        <v>1362242</v>
      </c>
      <c r="M37" s="999"/>
      <c r="N37" s="1000"/>
    </row>
    <row r="38" spans="1:14" ht="21" customHeight="1">
      <c r="A38" s="979"/>
      <c r="B38" s="992" t="s">
        <v>710</v>
      </c>
      <c r="C38" s="1120">
        <f>SUM('3c.m.'!E278)</f>
        <v>313754</v>
      </c>
      <c r="D38" s="993"/>
      <c r="E38" s="994"/>
      <c r="F38" s="994"/>
      <c r="G38" s="994"/>
      <c r="H38" s="994"/>
      <c r="I38" s="994"/>
      <c r="J38" s="994"/>
      <c r="K38" s="994"/>
      <c r="L38" s="994"/>
      <c r="M38" s="995"/>
      <c r="N38" s="984"/>
    </row>
    <row r="39" spans="1:14" ht="24.75" customHeight="1">
      <c r="A39" s="979"/>
      <c r="B39" s="997" t="s">
        <v>711</v>
      </c>
      <c r="C39" s="1120">
        <f>SUM('3c.m.'!E302)</f>
        <v>32340</v>
      </c>
      <c r="D39" s="993"/>
      <c r="E39" s="994"/>
      <c r="F39" s="994"/>
      <c r="G39" s="994"/>
      <c r="H39" s="994"/>
      <c r="I39" s="994"/>
      <c r="J39" s="994"/>
      <c r="K39" s="994"/>
      <c r="L39" s="994"/>
      <c r="M39" s="995"/>
      <c r="N39" s="984"/>
    </row>
    <row r="40" spans="1:14" ht="24.75" customHeight="1">
      <c r="A40" s="979"/>
      <c r="B40" s="997" t="s">
        <v>1113</v>
      </c>
      <c r="C40" s="1120">
        <f>SUM('4.mell.'!E23)</f>
        <v>675000</v>
      </c>
      <c r="D40" s="993"/>
      <c r="E40" s="994"/>
      <c r="F40" s="994"/>
      <c r="G40" s="994"/>
      <c r="H40" s="994"/>
      <c r="I40" s="994"/>
      <c r="J40" s="994"/>
      <c r="K40" s="994"/>
      <c r="L40" s="994"/>
      <c r="M40" s="995"/>
      <c r="N40" s="984"/>
    </row>
    <row r="41" spans="1:14" ht="21" customHeight="1">
      <c r="A41" s="979"/>
      <c r="B41" s="992" t="s">
        <v>712</v>
      </c>
      <c r="C41" s="1120">
        <f>SUM('4.mell.'!E24)</f>
        <v>144982</v>
      </c>
      <c r="D41" s="993"/>
      <c r="E41" s="994"/>
      <c r="F41" s="994"/>
      <c r="G41" s="994"/>
      <c r="H41" s="994"/>
      <c r="I41" s="994"/>
      <c r="J41" s="994"/>
      <c r="K41" s="994"/>
      <c r="L41" s="994"/>
      <c r="M41" s="995"/>
      <c r="N41" s="984"/>
    </row>
    <row r="42" spans="1:14" ht="21" customHeight="1">
      <c r="A42" s="979"/>
      <c r="B42" s="992" t="s">
        <v>713</v>
      </c>
      <c r="C42" s="1120">
        <f>SUM('4.mell.'!E25)</f>
        <v>266001</v>
      </c>
      <c r="D42" s="993"/>
      <c r="E42" s="994"/>
      <c r="F42" s="994"/>
      <c r="G42" s="994"/>
      <c r="H42" s="994"/>
      <c r="I42" s="994"/>
      <c r="J42" s="994"/>
      <c r="K42" s="994"/>
      <c r="L42" s="994"/>
      <c r="M42" s="995"/>
      <c r="N42" s="984"/>
    </row>
    <row r="43" spans="1:14" ht="21" customHeight="1">
      <c r="A43" s="979"/>
      <c r="B43" s="992" t="s">
        <v>714</v>
      </c>
      <c r="C43" s="1120">
        <f>SUM('4.mell.'!E29)</f>
        <v>70658</v>
      </c>
      <c r="D43" s="993"/>
      <c r="E43" s="994"/>
      <c r="F43" s="994"/>
      <c r="G43" s="994"/>
      <c r="H43" s="994"/>
      <c r="I43" s="994"/>
      <c r="J43" s="994"/>
      <c r="K43" s="994"/>
      <c r="L43" s="994"/>
      <c r="M43" s="995"/>
      <c r="N43" s="984"/>
    </row>
    <row r="44" spans="1:14" ht="21" customHeight="1">
      <c r="A44" s="979"/>
      <c r="B44" s="992" t="s">
        <v>1151</v>
      </c>
      <c r="C44" s="1120">
        <f>SUM('4.mell.'!E33)</f>
        <v>1143</v>
      </c>
      <c r="D44" s="993"/>
      <c r="E44" s="994"/>
      <c r="F44" s="994"/>
      <c r="G44" s="994"/>
      <c r="H44" s="994"/>
      <c r="I44" s="994"/>
      <c r="J44" s="994"/>
      <c r="K44" s="994"/>
      <c r="L44" s="994"/>
      <c r="M44" s="995"/>
      <c r="N44" s="984"/>
    </row>
    <row r="45" spans="1:14" ht="21" customHeight="1">
      <c r="A45" s="979"/>
      <c r="B45" s="992" t="s">
        <v>715</v>
      </c>
      <c r="C45" s="1120">
        <f>SUM('4.mell.'!E41)</f>
        <v>139544</v>
      </c>
      <c r="D45" s="993"/>
      <c r="E45" s="994"/>
      <c r="F45" s="994"/>
      <c r="G45" s="994"/>
      <c r="H45" s="994"/>
      <c r="I45" s="994"/>
      <c r="J45" s="994"/>
      <c r="K45" s="994"/>
      <c r="L45" s="994"/>
      <c r="M45" s="995"/>
      <c r="N45" s="984"/>
    </row>
    <row r="46" spans="1:14" ht="21" customHeight="1">
      <c r="A46" s="979"/>
      <c r="B46" s="992" t="s">
        <v>1152</v>
      </c>
      <c r="C46" s="1120">
        <f>SUM('4.mell.'!E44)</f>
        <v>4000</v>
      </c>
      <c r="D46" s="993"/>
      <c r="E46" s="994"/>
      <c r="F46" s="994"/>
      <c r="G46" s="994"/>
      <c r="H46" s="994"/>
      <c r="I46" s="994"/>
      <c r="J46" s="994"/>
      <c r="K46" s="994"/>
      <c r="L46" s="994"/>
      <c r="M46" s="995"/>
      <c r="N46" s="984"/>
    </row>
    <row r="47" spans="1:14" ht="21" customHeight="1">
      <c r="A47" s="979"/>
      <c r="B47" s="992" t="s">
        <v>716</v>
      </c>
      <c r="C47" s="1120">
        <f>SUM('4.mell.'!E45)</f>
        <v>70640</v>
      </c>
      <c r="D47" s="993"/>
      <c r="E47" s="994"/>
      <c r="F47" s="994"/>
      <c r="G47" s="994"/>
      <c r="H47" s="994"/>
      <c r="I47" s="994"/>
      <c r="J47" s="994"/>
      <c r="K47" s="994"/>
      <c r="L47" s="994"/>
      <c r="M47" s="995"/>
      <c r="N47" s="984"/>
    </row>
    <row r="48" spans="1:14" ht="21" customHeight="1">
      <c r="A48" s="979"/>
      <c r="B48" s="992" t="s">
        <v>717</v>
      </c>
      <c r="C48" s="1120">
        <f>SUM('5.mell. '!E14)</f>
        <v>23560</v>
      </c>
      <c r="D48" s="993"/>
      <c r="E48" s="994"/>
      <c r="F48" s="994"/>
      <c r="G48" s="994"/>
      <c r="H48" s="994"/>
      <c r="I48" s="994"/>
      <c r="J48" s="994"/>
      <c r="K48" s="994"/>
      <c r="L48" s="994"/>
      <c r="M48" s="995"/>
      <c r="N48" s="984"/>
    </row>
    <row r="49" spans="1:14" ht="21" customHeight="1">
      <c r="A49" s="979"/>
      <c r="B49" s="1114" t="s">
        <v>1117</v>
      </c>
      <c r="C49" s="1120">
        <f>SUM('5.mell. '!E30)</f>
        <v>6650</v>
      </c>
      <c r="D49" s="993"/>
      <c r="E49" s="994"/>
      <c r="F49" s="994"/>
      <c r="G49" s="994"/>
      <c r="H49" s="994"/>
      <c r="I49" s="994"/>
      <c r="J49" s="994"/>
      <c r="K49" s="994"/>
      <c r="L49" s="994"/>
      <c r="M49" s="995"/>
      <c r="N49" s="984"/>
    </row>
    <row r="50" spans="1:14" ht="21" customHeight="1">
      <c r="A50" s="979"/>
      <c r="B50" s="992" t="s">
        <v>718</v>
      </c>
      <c r="C50" s="1120">
        <f>SUM('5.mell. '!E33)</f>
        <v>106238</v>
      </c>
      <c r="D50" s="993"/>
      <c r="E50" s="994"/>
      <c r="F50" s="994"/>
      <c r="G50" s="994"/>
      <c r="H50" s="994"/>
      <c r="I50" s="994"/>
      <c r="J50" s="994"/>
      <c r="K50" s="994"/>
      <c r="L50" s="994"/>
      <c r="M50" s="995"/>
      <c r="N50" s="984"/>
    </row>
    <row r="51" spans="1:14" ht="21" customHeight="1">
      <c r="A51" s="979" t="s">
        <v>47</v>
      </c>
      <c r="B51" s="991" t="s">
        <v>719</v>
      </c>
      <c r="C51" s="1120"/>
      <c r="D51" s="982">
        <f>SUM(E51:M51)</f>
        <v>0</v>
      </c>
      <c r="E51" s="994"/>
      <c r="F51" s="994"/>
      <c r="G51" s="994"/>
      <c r="H51" s="994"/>
      <c r="I51" s="994"/>
      <c r="J51" s="994"/>
      <c r="K51" s="994"/>
      <c r="L51" s="994"/>
      <c r="M51" s="995"/>
      <c r="N51" s="984"/>
    </row>
    <row r="52" spans="1:14" ht="21" customHeight="1">
      <c r="A52" s="979" t="s">
        <v>386</v>
      </c>
      <c r="B52" s="991" t="s">
        <v>720</v>
      </c>
      <c r="C52" s="1120"/>
      <c r="D52" s="982">
        <f>SUM(E52:M52)</f>
        <v>0</v>
      </c>
      <c r="E52" s="994"/>
      <c r="F52" s="994"/>
      <c r="G52" s="994"/>
      <c r="H52" s="994"/>
      <c r="I52" s="994"/>
      <c r="J52" s="994"/>
      <c r="K52" s="994"/>
      <c r="L52" s="994"/>
      <c r="M52" s="995"/>
      <c r="N52" s="984"/>
    </row>
    <row r="53" spans="1:14" ht="21" customHeight="1">
      <c r="A53" s="979" t="s">
        <v>619</v>
      </c>
      <c r="B53" s="991" t="s">
        <v>721</v>
      </c>
      <c r="C53" s="1120"/>
      <c r="D53" s="982">
        <f>SUM(E53:M53)</f>
        <v>0</v>
      </c>
      <c r="E53" s="994"/>
      <c r="F53" s="994"/>
      <c r="G53" s="994"/>
      <c r="H53" s="994"/>
      <c r="I53" s="994"/>
      <c r="J53" s="994"/>
      <c r="K53" s="994"/>
      <c r="L53" s="994"/>
      <c r="M53" s="995"/>
      <c r="N53" s="984"/>
    </row>
    <row r="54" spans="1:14" ht="21" customHeight="1">
      <c r="A54" s="979" t="s">
        <v>621</v>
      </c>
      <c r="B54" s="991" t="s">
        <v>722</v>
      </c>
      <c r="C54" s="1119">
        <f>SUM(C55:C57)</f>
        <v>73715</v>
      </c>
      <c r="D54" s="982">
        <f>SUM(E54:M54)</f>
        <v>73715</v>
      </c>
      <c r="E54" s="996"/>
      <c r="F54" s="996"/>
      <c r="G54" s="996">
        <v>71400</v>
      </c>
      <c r="H54" s="994"/>
      <c r="I54" s="994"/>
      <c r="J54" s="994"/>
      <c r="K54" s="994"/>
      <c r="L54" s="996">
        <v>2315</v>
      </c>
      <c r="M54" s="995"/>
      <c r="N54" s="984"/>
    </row>
    <row r="55" spans="1:14" ht="21" customHeight="1">
      <c r="A55" s="979"/>
      <c r="B55" s="992" t="s">
        <v>723</v>
      </c>
      <c r="C55" s="1120">
        <f>SUM('3c.m.'!E336)</f>
        <v>13315</v>
      </c>
      <c r="D55" s="993"/>
      <c r="E55" s="994"/>
      <c r="F55" s="994"/>
      <c r="G55" s="994"/>
      <c r="H55" s="994"/>
      <c r="I55" s="994"/>
      <c r="J55" s="994"/>
      <c r="K55" s="994"/>
      <c r="L55" s="994"/>
      <c r="M55" s="995"/>
      <c r="N55" s="984"/>
    </row>
    <row r="56" spans="1:14" ht="21" customHeight="1">
      <c r="A56" s="979"/>
      <c r="B56" s="992" t="s">
        <v>724</v>
      </c>
      <c r="C56" s="1120">
        <f>SUM('3c.m.'!E542)</f>
        <v>400</v>
      </c>
      <c r="D56" s="993"/>
      <c r="E56" s="994"/>
      <c r="F56" s="994"/>
      <c r="G56" s="994"/>
      <c r="H56" s="994"/>
      <c r="I56" s="994"/>
      <c r="J56" s="994"/>
      <c r="K56" s="994"/>
      <c r="L56" s="994"/>
      <c r="M56" s="995"/>
      <c r="N56" s="984"/>
    </row>
    <row r="57" spans="1:14" ht="21" customHeight="1">
      <c r="A57" s="979"/>
      <c r="B57" s="992" t="s">
        <v>725</v>
      </c>
      <c r="C57" s="1120">
        <f>SUM('3c.m.'!E344)-'12.mell'!C17</f>
        <v>60000</v>
      </c>
      <c r="D57" s="993"/>
      <c r="E57" s="994"/>
      <c r="F57" s="994"/>
      <c r="G57" s="994"/>
      <c r="H57" s="994"/>
      <c r="I57" s="994"/>
      <c r="J57" s="994"/>
      <c r="K57" s="994"/>
      <c r="L57" s="994"/>
      <c r="M57" s="995"/>
      <c r="N57" s="984"/>
    </row>
    <row r="58" spans="1:14" ht="21" customHeight="1">
      <c r="A58" s="979" t="s">
        <v>623</v>
      </c>
      <c r="B58" s="991" t="s">
        <v>726</v>
      </c>
      <c r="C58" s="1119">
        <f>SUM(C59:C67)</f>
        <v>1141275</v>
      </c>
      <c r="D58" s="982">
        <f>SUM(E58:N58)</f>
        <v>1141275</v>
      </c>
      <c r="E58" s="996">
        <v>803915</v>
      </c>
      <c r="F58" s="996">
        <v>321785</v>
      </c>
      <c r="G58" s="982">
        <v>434</v>
      </c>
      <c r="H58" s="996">
        <v>3256</v>
      </c>
      <c r="I58" s="996">
        <v>1885</v>
      </c>
      <c r="J58" s="996"/>
      <c r="K58" s="994"/>
      <c r="L58" s="996">
        <v>10000</v>
      </c>
      <c r="M58" s="995"/>
      <c r="N58" s="984"/>
    </row>
    <row r="59" spans="1:14" ht="21" customHeight="1">
      <c r="A59" s="979"/>
      <c r="B59" s="992" t="s">
        <v>727</v>
      </c>
      <c r="C59" s="1120">
        <f>SUM('2.mell'!E41)</f>
        <v>156715</v>
      </c>
      <c r="D59" s="982"/>
      <c r="E59" s="996"/>
      <c r="F59" s="994"/>
      <c r="G59" s="994"/>
      <c r="H59" s="994"/>
      <c r="I59" s="994"/>
      <c r="J59" s="994"/>
      <c r="K59" s="994"/>
      <c r="L59" s="994"/>
      <c r="M59" s="995"/>
      <c r="N59" s="984"/>
    </row>
    <row r="60" spans="1:14" ht="21" customHeight="1">
      <c r="A60" s="979"/>
      <c r="B60" s="992" t="s">
        <v>728</v>
      </c>
      <c r="C60" s="1120">
        <f>SUM('2.mell'!E75)</f>
        <v>153158</v>
      </c>
      <c r="D60" s="982"/>
      <c r="E60" s="996"/>
      <c r="F60" s="994"/>
      <c r="G60" s="994"/>
      <c r="H60" s="994"/>
      <c r="I60" s="994"/>
      <c r="J60" s="994"/>
      <c r="K60" s="994"/>
      <c r="L60" s="994"/>
      <c r="M60" s="995"/>
      <c r="N60" s="984"/>
    </row>
    <row r="61" spans="1:14" ht="21" customHeight="1">
      <c r="A61" s="979"/>
      <c r="B61" s="992" t="s">
        <v>729</v>
      </c>
      <c r="C61" s="1120">
        <f>SUM('2.mell'!E108)</f>
        <v>79867</v>
      </c>
      <c r="D61" s="982"/>
      <c r="E61" s="996"/>
      <c r="F61" s="994"/>
      <c r="G61" s="994"/>
      <c r="H61" s="994"/>
      <c r="I61" s="994"/>
      <c r="J61" s="994"/>
      <c r="K61" s="994"/>
      <c r="L61" s="994"/>
      <c r="M61" s="995"/>
      <c r="N61" s="984"/>
    </row>
    <row r="62" spans="1:14" ht="21" customHeight="1">
      <c r="A62" s="979"/>
      <c r="B62" s="992" t="s">
        <v>730</v>
      </c>
      <c r="C62" s="1120">
        <f>SUM('2.mell'!E175)</f>
        <v>138002</v>
      </c>
      <c r="D62" s="982"/>
      <c r="E62" s="996"/>
      <c r="F62" s="994"/>
      <c r="G62" s="994"/>
      <c r="H62" s="994"/>
      <c r="I62" s="994"/>
      <c r="J62" s="994"/>
      <c r="K62" s="994"/>
      <c r="L62" s="994"/>
      <c r="M62" s="995"/>
      <c r="N62" s="984"/>
    </row>
    <row r="63" spans="1:14" ht="21" customHeight="1">
      <c r="A63" s="979"/>
      <c r="B63" s="992" t="s">
        <v>731</v>
      </c>
      <c r="C63" s="1120">
        <f>SUM('2.mell'!E142)</f>
        <v>267139</v>
      </c>
      <c r="D63" s="982"/>
      <c r="E63" s="996"/>
      <c r="F63" s="994"/>
      <c r="G63" s="994"/>
      <c r="H63" s="994"/>
      <c r="I63" s="994"/>
      <c r="J63" s="994"/>
      <c r="K63" s="994"/>
      <c r="L63" s="994"/>
      <c r="M63" s="995"/>
      <c r="N63" s="984"/>
    </row>
    <row r="64" spans="1:14" ht="21" customHeight="1">
      <c r="A64" s="979"/>
      <c r="B64" s="992" t="s">
        <v>732</v>
      </c>
      <c r="C64" s="1120">
        <f>SUM('2.mell'!E206)</f>
        <v>114505</v>
      </c>
      <c r="D64" s="982"/>
      <c r="E64" s="996"/>
      <c r="F64" s="994"/>
      <c r="G64" s="994"/>
      <c r="H64" s="994"/>
      <c r="I64" s="994"/>
      <c r="J64" s="994"/>
      <c r="K64" s="994"/>
      <c r="L64" s="994"/>
      <c r="M64" s="995"/>
      <c r="N64" s="984"/>
    </row>
    <row r="65" spans="1:14" ht="21" customHeight="1">
      <c r="A65" s="979"/>
      <c r="B65" s="992" t="s">
        <v>733</v>
      </c>
      <c r="C65" s="1120">
        <f>SUM('2.mell'!E239)</f>
        <v>82689</v>
      </c>
      <c r="D65" s="982"/>
      <c r="E65" s="996"/>
      <c r="F65" s="994"/>
      <c r="G65" s="994"/>
      <c r="H65" s="994"/>
      <c r="I65" s="994"/>
      <c r="J65" s="994"/>
      <c r="K65" s="994"/>
      <c r="L65" s="994"/>
      <c r="M65" s="995"/>
      <c r="N65" s="984"/>
    </row>
    <row r="66" spans="1:14" ht="21" customHeight="1">
      <c r="A66" s="979"/>
      <c r="B66" s="992" t="s">
        <v>734</v>
      </c>
      <c r="C66" s="1120">
        <f>SUM('2.mell'!E272)</f>
        <v>76156</v>
      </c>
      <c r="D66" s="982"/>
      <c r="E66" s="996"/>
      <c r="F66" s="994"/>
      <c r="G66" s="994"/>
      <c r="H66" s="994"/>
      <c r="I66" s="994"/>
      <c r="J66" s="994"/>
      <c r="K66" s="994"/>
      <c r="L66" s="994"/>
      <c r="M66" s="995"/>
      <c r="N66" s="984"/>
    </row>
    <row r="67" spans="1:14" ht="21" customHeight="1">
      <c r="A67" s="979"/>
      <c r="B67" s="992" t="s">
        <v>735</v>
      </c>
      <c r="C67" s="1120">
        <f>SUM('2.mell'!E305)</f>
        <v>73044</v>
      </c>
      <c r="D67" s="982"/>
      <c r="E67" s="996"/>
      <c r="F67" s="994"/>
      <c r="G67" s="994"/>
      <c r="H67" s="994"/>
      <c r="I67" s="994"/>
      <c r="J67" s="994"/>
      <c r="K67" s="994"/>
      <c r="L67" s="994"/>
      <c r="M67" s="995"/>
      <c r="N67" s="984"/>
    </row>
    <row r="68" spans="1:14" ht="21" customHeight="1">
      <c r="A68" s="979" t="s">
        <v>625</v>
      </c>
      <c r="B68" s="991" t="s">
        <v>1089</v>
      </c>
      <c r="C68" s="1119">
        <f>SUM(C69:C80)</f>
        <v>69522</v>
      </c>
      <c r="D68" s="982">
        <f>SUM(E68:N68)</f>
        <v>69522</v>
      </c>
      <c r="E68" s="996"/>
      <c r="F68" s="996">
        <v>60029</v>
      </c>
      <c r="G68" s="996"/>
      <c r="H68" s="996">
        <v>2565</v>
      </c>
      <c r="I68" s="994"/>
      <c r="J68" s="994"/>
      <c r="K68" s="994"/>
      <c r="L68" s="996">
        <v>6928</v>
      </c>
      <c r="M68" s="995"/>
      <c r="N68" s="984"/>
    </row>
    <row r="69" spans="1:14" ht="21" customHeight="1">
      <c r="A69" s="1001"/>
      <c r="B69" s="992" t="s">
        <v>736</v>
      </c>
      <c r="C69" s="1120">
        <f>SUM('3c.m.'!E59)</f>
        <v>21311</v>
      </c>
      <c r="D69" s="993"/>
      <c r="E69" s="994"/>
      <c r="F69" s="994"/>
      <c r="G69" s="994"/>
      <c r="H69" s="994"/>
      <c r="I69" s="994"/>
      <c r="J69" s="994"/>
      <c r="K69" s="994"/>
      <c r="L69" s="994"/>
      <c r="M69" s="995"/>
      <c r="N69" s="984"/>
    </row>
    <row r="70" spans="1:14" ht="21" customHeight="1">
      <c r="A70" s="1001"/>
      <c r="B70" s="992" t="s">
        <v>737</v>
      </c>
      <c r="C70" s="1120">
        <f>SUM('3c.m.'!E387)</f>
        <v>12000</v>
      </c>
      <c r="D70" s="993"/>
      <c r="E70" s="994"/>
      <c r="F70" s="994"/>
      <c r="G70" s="994"/>
      <c r="H70" s="994"/>
      <c r="I70" s="994"/>
      <c r="J70" s="994"/>
      <c r="K70" s="994"/>
      <c r="L70" s="994"/>
      <c r="M70" s="995"/>
      <c r="N70" s="984"/>
    </row>
    <row r="71" spans="1:14" ht="21" customHeight="1">
      <c r="A71" s="1001"/>
      <c r="B71" s="992" t="s">
        <v>738</v>
      </c>
      <c r="C71" s="1120">
        <f>SUM('3c.m.'!E436)</f>
        <v>3700</v>
      </c>
      <c r="D71" s="993"/>
      <c r="E71" s="994"/>
      <c r="F71" s="994"/>
      <c r="G71" s="994"/>
      <c r="H71" s="994"/>
      <c r="I71" s="994"/>
      <c r="J71" s="994"/>
      <c r="K71" s="994"/>
      <c r="L71" s="994"/>
      <c r="M71" s="995"/>
      <c r="N71" s="984"/>
    </row>
    <row r="72" spans="1:14" ht="21" customHeight="1">
      <c r="A72" s="1001"/>
      <c r="B72" s="992" t="s">
        <v>739</v>
      </c>
      <c r="C72" s="1120">
        <f>SUM('3c.m.'!E445)</f>
        <v>1003</v>
      </c>
      <c r="D72" s="993"/>
      <c r="E72" s="994"/>
      <c r="F72" s="994"/>
      <c r="G72" s="994"/>
      <c r="H72" s="994"/>
      <c r="I72" s="994"/>
      <c r="J72" s="994"/>
      <c r="K72" s="994"/>
      <c r="L72" s="994"/>
      <c r="M72" s="995"/>
      <c r="N72" s="984"/>
    </row>
    <row r="73" spans="1:14" ht="21" customHeight="1">
      <c r="A73" s="1001"/>
      <c r="B73" s="992" t="s">
        <v>740</v>
      </c>
      <c r="C73" s="1120">
        <f>SUM('3c.m.'!E461)</f>
        <v>7500</v>
      </c>
      <c r="D73" s="993"/>
      <c r="E73" s="994"/>
      <c r="F73" s="994"/>
      <c r="G73" s="994"/>
      <c r="H73" s="994"/>
      <c r="I73" s="994"/>
      <c r="J73" s="994"/>
      <c r="K73" s="994"/>
      <c r="L73" s="994"/>
      <c r="M73" s="995"/>
      <c r="N73" s="984"/>
    </row>
    <row r="74" spans="1:14" ht="21" customHeight="1">
      <c r="A74" s="1001"/>
      <c r="B74" s="992" t="s">
        <v>741</v>
      </c>
      <c r="C74" s="1120">
        <f>SUM('3c.m.'!E477)</f>
        <v>11359</v>
      </c>
      <c r="D74" s="993"/>
      <c r="E74" s="994"/>
      <c r="F74" s="994"/>
      <c r="G74" s="994"/>
      <c r="H74" s="994"/>
      <c r="I74" s="994"/>
      <c r="J74" s="994"/>
      <c r="K74" s="994"/>
      <c r="L74" s="994"/>
      <c r="M74" s="995"/>
      <c r="N74" s="984"/>
    </row>
    <row r="75" spans="1:14" ht="21" customHeight="1">
      <c r="A75" s="1001"/>
      <c r="B75" s="992" t="s">
        <v>742</v>
      </c>
      <c r="C75" s="1120">
        <f>SUM('3c.m.'!E485)</f>
        <v>1736</v>
      </c>
      <c r="D75" s="993"/>
      <c r="E75" s="994"/>
      <c r="F75" s="994"/>
      <c r="G75" s="994"/>
      <c r="H75" s="994"/>
      <c r="I75" s="994"/>
      <c r="J75" s="994"/>
      <c r="K75" s="994"/>
      <c r="L75" s="994"/>
      <c r="M75" s="995"/>
      <c r="N75" s="984"/>
    </row>
    <row r="76" spans="1:14" ht="21" customHeight="1">
      <c r="A76" s="1001"/>
      <c r="B76" s="992" t="s">
        <v>743</v>
      </c>
      <c r="C76" s="1120">
        <f>SUM('3c.m.'!E494)</f>
        <v>1320</v>
      </c>
      <c r="D76" s="993"/>
      <c r="E76" s="994"/>
      <c r="F76" s="994"/>
      <c r="G76" s="994"/>
      <c r="H76" s="994"/>
      <c r="I76" s="994"/>
      <c r="J76" s="994"/>
      <c r="K76" s="994"/>
      <c r="L76" s="994"/>
      <c r="M76" s="995"/>
      <c r="N76" s="984"/>
    </row>
    <row r="77" spans="1:14" ht="21" customHeight="1">
      <c r="A77" s="1001"/>
      <c r="B77" s="992" t="s">
        <v>744</v>
      </c>
      <c r="C77" s="1120">
        <f>SUM('3c.m.'!E518)</f>
        <v>300</v>
      </c>
      <c r="D77" s="993"/>
      <c r="E77" s="994"/>
      <c r="F77" s="994"/>
      <c r="G77" s="994"/>
      <c r="H77" s="994"/>
      <c r="I77" s="994"/>
      <c r="J77" s="994"/>
      <c r="K77" s="994"/>
      <c r="L77" s="994"/>
      <c r="M77" s="995"/>
      <c r="N77" s="984"/>
    </row>
    <row r="78" spans="1:14" ht="21" customHeight="1">
      <c r="A78" s="1001"/>
      <c r="B78" s="992" t="s">
        <v>745</v>
      </c>
      <c r="C78" s="1120">
        <f>SUM('3c.m.'!E526)</f>
        <v>3933</v>
      </c>
      <c r="D78" s="993"/>
      <c r="E78" s="994"/>
      <c r="F78" s="994"/>
      <c r="G78" s="994"/>
      <c r="H78" s="994"/>
      <c r="I78" s="994"/>
      <c r="J78" s="994"/>
      <c r="K78" s="994"/>
      <c r="L78" s="994"/>
      <c r="M78" s="995"/>
      <c r="N78" s="984"/>
    </row>
    <row r="79" spans="1:14" ht="21" customHeight="1">
      <c r="A79" s="1001"/>
      <c r="B79" s="992" t="s">
        <v>746</v>
      </c>
      <c r="C79" s="1120">
        <f>SUM('3c.m.'!E534)</f>
        <v>2000</v>
      </c>
      <c r="D79" s="993"/>
      <c r="E79" s="994"/>
      <c r="F79" s="994"/>
      <c r="G79" s="994"/>
      <c r="H79" s="994"/>
      <c r="I79" s="994"/>
      <c r="J79" s="994"/>
      <c r="K79" s="994"/>
      <c r="L79" s="994"/>
      <c r="M79" s="995"/>
      <c r="N79" s="984"/>
    </row>
    <row r="80" spans="1:14" ht="21" customHeight="1">
      <c r="A80" s="1001"/>
      <c r="B80" s="992" t="s">
        <v>747</v>
      </c>
      <c r="C80" s="1120">
        <f>SUM('3c.m.'!E550)</f>
        <v>3360</v>
      </c>
      <c r="D80" s="993"/>
      <c r="E80" s="994"/>
      <c r="F80" s="994"/>
      <c r="G80" s="994"/>
      <c r="H80" s="994"/>
      <c r="I80" s="994"/>
      <c r="J80" s="994"/>
      <c r="K80" s="994"/>
      <c r="L80" s="994"/>
      <c r="M80" s="995"/>
      <c r="N80" s="984"/>
    </row>
    <row r="81" spans="1:14" ht="21" customHeight="1">
      <c r="A81" s="979" t="s">
        <v>627</v>
      </c>
      <c r="B81" s="991" t="s">
        <v>748</v>
      </c>
      <c r="C81" s="1119">
        <f>SUM(C82:C83)</f>
        <v>2027</v>
      </c>
      <c r="D81" s="982">
        <f>SUM(E81:N81)</f>
        <v>2027</v>
      </c>
      <c r="E81" s="994"/>
      <c r="F81" s="996"/>
      <c r="G81" s="996">
        <v>2027</v>
      </c>
      <c r="H81" s="994"/>
      <c r="I81" s="994"/>
      <c r="J81" s="994"/>
      <c r="K81" s="994"/>
      <c r="L81" s="994"/>
      <c r="M81" s="995"/>
      <c r="N81" s="984"/>
    </row>
    <row r="82" spans="1:14" ht="21" customHeight="1">
      <c r="A82" s="979"/>
      <c r="B82" s="992" t="s">
        <v>749</v>
      </c>
      <c r="C82" s="1120">
        <f>SUM('3c.m.'!E502)</f>
        <v>1000</v>
      </c>
      <c r="D82" s="993"/>
      <c r="E82" s="994"/>
      <c r="F82" s="994"/>
      <c r="G82" s="994"/>
      <c r="H82" s="994"/>
      <c r="I82" s="994"/>
      <c r="J82" s="994"/>
      <c r="K82" s="994"/>
      <c r="L82" s="994"/>
      <c r="M82" s="995"/>
      <c r="N82" s="984"/>
    </row>
    <row r="83" spans="1:14" ht="21" customHeight="1">
      <c r="A83" s="979"/>
      <c r="B83" s="992" t="s">
        <v>750</v>
      </c>
      <c r="C83" s="1120">
        <f>SUM('3c.m.'!E510)</f>
        <v>1027</v>
      </c>
      <c r="D83" s="993"/>
      <c r="E83" s="994"/>
      <c r="F83" s="994"/>
      <c r="G83" s="994"/>
      <c r="H83" s="994"/>
      <c r="I83" s="994"/>
      <c r="J83" s="994"/>
      <c r="K83" s="994"/>
      <c r="L83" s="994"/>
      <c r="M83" s="995"/>
      <c r="N83" s="984"/>
    </row>
    <row r="84" spans="1:14" ht="21" customHeight="1">
      <c r="A84" s="979" t="s">
        <v>629</v>
      </c>
      <c r="B84" s="991" t="s">
        <v>751</v>
      </c>
      <c r="C84" s="1119">
        <f>SUM(C85:C94)</f>
        <v>285800</v>
      </c>
      <c r="D84" s="982">
        <f>SUM(E84:N84)</f>
        <v>285800</v>
      </c>
      <c r="E84" s="996">
        <v>257800</v>
      </c>
      <c r="F84" s="996"/>
      <c r="G84" s="996">
        <v>28000</v>
      </c>
      <c r="H84" s="994"/>
      <c r="I84" s="994"/>
      <c r="J84" s="994"/>
      <c r="K84" s="994"/>
      <c r="L84" s="996"/>
      <c r="M84" s="995"/>
      <c r="N84" s="984"/>
    </row>
    <row r="85" spans="1:14" ht="21" customHeight="1">
      <c r="A85" s="1001"/>
      <c r="B85" s="992" t="s">
        <v>752</v>
      </c>
      <c r="C85" s="1120">
        <f>SUM('3c.m.'!E731)</f>
        <v>3000</v>
      </c>
      <c r="D85" s="993"/>
      <c r="E85" s="994"/>
      <c r="F85" s="994"/>
      <c r="G85" s="994"/>
      <c r="H85" s="994"/>
      <c r="I85" s="994"/>
      <c r="J85" s="994"/>
      <c r="K85" s="994"/>
      <c r="L85" s="994"/>
      <c r="M85" s="995"/>
      <c r="N85" s="984"/>
    </row>
    <row r="86" spans="1:14" ht="21" customHeight="1">
      <c r="A86" s="1001"/>
      <c r="B86" s="992" t="s">
        <v>753</v>
      </c>
      <c r="C86" s="1120">
        <f>SUM('3c.m.'!E739)</f>
        <v>2500</v>
      </c>
      <c r="D86" s="993"/>
      <c r="E86" s="994"/>
      <c r="F86" s="994"/>
      <c r="G86" s="994"/>
      <c r="H86" s="994"/>
      <c r="I86" s="994"/>
      <c r="J86" s="994"/>
      <c r="K86" s="994"/>
      <c r="L86" s="994"/>
      <c r="M86" s="995"/>
      <c r="N86" s="984"/>
    </row>
    <row r="87" spans="1:14" ht="21" customHeight="1">
      <c r="A87" s="1001"/>
      <c r="B87" s="992" t="s">
        <v>754</v>
      </c>
      <c r="C87" s="1120">
        <f>SUM('3c.m.'!E747)</f>
        <v>5000</v>
      </c>
      <c r="D87" s="993"/>
      <c r="E87" s="994"/>
      <c r="F87" s="994"/>
      <c r="G87" s="994"/>
      <c r="H87" s="994"/>
      <c r="I87" s="994"/>
      <c r="J87" s="994"/>
      <c r="K87" s="994"/>
      <c r="L87" s="994"/>
      <c r="M87" s="995"/>
      <c r="N87" s="984"/>
    </row>
    <row r="88" spans="1:14" ht="21" customHeight="1">
      <c r="A88" s="1001"/>
      <c r="B88" s="992" t="s">
        <v>755</v>
      </c>
      <c r="C88" s="1120">
        <f>SUM('3c.m.'!E755)</f>
        <v>5000</v>
      </c>
      <c r="D88" s="993"/>
      <c r="E88" s="994"/>
      <c r="F88" s="994"/>
      <c r="G88" s="994"/>
      <c r="H88" s="994"/>
      <c r="I88" s="994"/>
      <c r="J88" s="994"/>
      <c r="K88" s="994"/>
      <c r="L88" s="994"/>
      <c r="M88" s="995"/>
      <c r="N88" s="984"/>
    </row>
    <row r="89" spans="1:14" ht="21" customHeight="1">
      <c r="A89" s="1001"/>
      <c r="B89" s="992" t="s">
        <v>756</v>
      </c>
      <c r="C89" s="1120">
        <f>SUM('3c.m.'!E764)</f>
        <v>3000</v>
      </c>
      <c r="D89" s="993"/>
      <c r="E89" s="994"/>
      <c r="F89" s="994"/>
      <c r="G89" s="994"/>
      <c r="H89" s="994"/>
      <c r="I89" s="994"/>
      <c r="J89" s="994"/>
      <c r="K89" s="994"/>
      <c r="L89" s="994"/>
      <c r="M89" s="995"/>
      <c r="N89" s="984"/>
    </row>
    <row r="90" spans="1:14" ht="21" customHeight="1">
      <c r="A90" s="1001"/>
      <c r="B90" s="992" t="s">
        <v>757</v>
      </c>
      <c r="C90" s="1120">
        <f>SUM('3c.m.'!E772)</f>
        <v>3000</v>
      </c>
      <c r="D90" s="993"/>
      <c r="E90" s="994"/>
      <c r="F90" s="994"/>
      <c r="G90" s="994"/>
      <c r="H90" s="994"/>
      <c r="I90" s="994"/>
      <c r="J90" s="994"/>
      <c r="K90" s="994"/>
      <c r="L90" s="994"/>
      <c r="M90" s="995"/>
      <c r="N90" s="984"/>
    </row>
    <row r="91" spans="1:14" ht="21" customHeight="1">
      <c r="A91" s="1001"/>
      <c r="B91" s="992" t="s">
        <v>758</v>
      </c>
      <c r="C91" s="1120">
        <f>SUM('3c.m.'!E780)</f>
        <v>1500</v>
      </c>
      <c r="D91" s="993"/>
      <c r="E91" s="994"/>
      <c r="F91" s="994"/>
      <c r="G91" s="994"/>
      <c r="H91" s="994"/>
      <c r="I91" s="994"/>
      <c r="J91" s="994"/>
      <c r="K91" s="994"/>
      <c r="L91" s="994"/>
      <c r="M91" s="995"/>
      <c r="N91" s="984"/>
    </row>
    <row r="92" spans="1:14" ht="21" customHeight="1">
      <c r="A92" s="1001"/>
      <c r="B92" s="992" t="s">
        <v>759</v>
      </c>
      <c r="C92" s="1120">
        <f>SUM('3d.m.'!E26)</f>
        <v>5000</v>
      </c>
      <c r="D92" s="993"/>
      <c r="E92" s="994"/>
      <c r="F92" s="994"/>
      <c r="G92" s="994"/>
      <c r="H92" s="994"/>
      <c r="I92" s="994"/>
      <c r="J92" s="994"/>
      <c r="K92" s="994"/>
      <c r="L92" s="994"/>
      <c r="M92" s="995"/>
      <c r="N92" s="984"/>
    </row>
    <row r="93" spans="1:14" ht="21" customHeight="1">
      <c r="A93" s="1001"/>
      <c r="B93" s="992" t="s">
        <v>760</v>
      </c>
      <c r="C93" s="1120">
        <f>SUM('3d.m.'!E40)</f>
        <v>215900</v>
      </c>
      <c r="D93" s="993"/>
      <c r="E93" s="994"/>
      <c r="F93" s="994"/>
      <c r="G93" s="994"/>
      <c r="H93" s="994"/>
      <c r="I93" s="994"/>
      <c r="J93" s="994"/>
      <c r="K93" s="994"/>
      <c r="L93" s="994"/>
      <c r="M93" s="995"/>
      <c r="N93" s="984"/>
    </row>
    <row r="94" spans="1:14" ht="21" customHeight="1">
      <c r="A94" s="1001"/>
      <c r="B94" s="1139" t="s">
        <v>1135</v>
      </c>
      <c r="C94" s="1120">
        <f>SUM('3d.m.'!E42)</f>
        <v>41900</v>
      </c>
      <c r="D94" s="993"/>
      <c r="E94" s="994"/>
      <c r="F94" s="994"/>
      <c r="G94" s="994"/>
      <c r="H94" s="994"/>
      <c r="I94" s="994"/>
      <c r="J94" s="994"/>
      <c r="K94" s="994"/>
      <c r="L94" s="994"/>
      <c r="M94" s="995"/>
      <c r="N94" s="984"/>
    </row>
    <row r="95" spans="1:14" ht="21" customHeight="1">
      <c r="A95" s="979" t="s">
        <v>631</v>
      </c>
      <c r="B95" s="991" t="s">
        <v>761</v>
      </c>
      <c r="C95" s="1119">
        <f>SUM(C96:C111)</f>
        <v>3101387</v>
      </c>
      <c r="D95" s="982">
        <f>SUM(E95:N95)</f>
        <v>3101387</v>
      </c>
      <c r="E95" s="994"/>
      <c r="F95" s="996">
        <v>684556</v>
      </c>
      <c r="G95" s="996"/>
      <c r="H95" s="996"/>
      <c r="I95" s="996"/>
      <c r="J95" s="994"/>
      <c r="K95" s="994"/>
      <c r="L95" s="996">
        <v>290892</v>
      </c>
      <c r="M95" s="999">
        <v>2125939</v>
      </c>
      <c r="N95" s="1002"/>
    </row>
    <row r="96" spans="1:14" ht="21" customHeight="1">
      <c r="A96" s="1001"/>
      <c r="B96" s="992" t="s">
        <v>762</v>
      </c>
      <c r="C96" s="1120">
        <f>SUM('3c.m.'!E69)</f>
        <v>1209943</v>
      </c>
      <c r="D96" s="993"/>
      <c r="E96" s="994"/>
      <c r="F96" s="994"/>
      <c r="G96" s="994"/>
      <c r="H96" s="994"/>
      <c r="I96" s="994"/>
      <c r="J96" s="994"/>
      <c r="K96" s="994"/>
      <c r="L96" s="994"/>
      <c r="M96" s="995"/>
      <c r="N96" s="984"/>
    </row>
    <row r="97" spans="1:14" ht="21" customHeight="1">
      <c r="A97" s="1001"/>
      <c r="B97" s="992" t="s">
        <v>763</v>
      </c>
      <c r="C97" s="1120">
        <f>SUM('3c.m.'!E86)</f>
        <v>173662</v>
      </c>
      <c r="D97" s="993"/>
      <c r="E97" s="994"/>
      <c r="F97" s="994"/>
      <c r="G97" s="994"/>
      <c r="H97" s="994"/>
      <c r="I97" s="994"/>
      <c r="J97" s="994"/>
      <c r="K97" s="994"/>
      <c r="L97" s="994"/>
      <c r="M97" s="995"/>
      <c r="N97" s="984"/>
    </row>
    <row r="98" spans="1:14" ht="21" customHeight="1">
      <c r="A98" s="1001"/>
      <c r="B98" s="989" t="s">
        <v>764</v>
      </c>
      <c r="C98" s="1120">
        <f>SUM('3c.m.'!E94)</f>
        <v>73829</v>
      </c>
      <c r="D98" s="993"/>
      <c r="E98" s="994"/>
      <c r="F98" s="994"/>
      <c r="G98" s="994"/>
      <c r="H98" s="994"/>
      <c r="I98" s="994"/>
      <c r="J98" s="994"/>
      <c r="K98" s="994"/>
      <c r="L98" s="994"/>
      <c r="M98" s="995"/>
      <c r="N98" s="984"/>
    </row>
    <row r="99" spans="1:14" ht="21" customHeight="1">
      <c r="A99" s="1001"/>
      <c r="B99" s="989" t="s">
        <v>765</v>
      </c>
      <c r="C99" s="1120">
        <f>SUM('3c.m.'!E103)</f>
        <v>25294</v>
      </c>
      <c r="D99" s="993"/>
      <c r="E99" s="994"/>
      <c r="F99" s="994"/>
      <c r="G99" s="994"/>
      <c r="H99" s="994"/>
      <c r="I99" s="994"/>
      <c r="J99" s="994"/>
      <c r="K99" s="994"/>
      <c r="L99" s="994"/>
      <c r="M99" s="995"/>
      <c r="N99" s="984"/>
    </row>
    <row r="100" spans="1:14" ht="21" customHeight="1">
      <c r="A100" s="1001"/>
      <c r="B100" s="989" t="s">
        <v>766</v>
      </c>
      <c r="C100" s="1120">
        <f>SUM('3c.m.'!E111)</f>
        <v>26661</v>
      </c>
      <c r="D100" s="993"/>
      <c r="E100" s="994"/>
      <c r="F100" s="994"/>
      <c r="G100" s="994"/>
      <c r="H100" s="994"/>
      <c r="I100" s="994"/>
      <c r="J100" s="994"/>
      <c r="K100" s="994"/>
      <c r="L100" s="994"/>
      <c r="M100" s="995"/>
      <c r="N100" s="984"/>
    </row>
    <row r="101" spans="1:14" ht="21" customHeight="1">
      <c r="A101" s="1001"/>
      <c r="B101" s="989" t="s">
        <v>767</v>
      </c>
      <c r="C101" s="1120">
        <f>SUM('3c.m.'!E119)</f>
        <v>32787</v>
      </c>
      <c r="D101" s="993"/>
      <c r="E101" s="994"/>
      <c r="F101" s="994"/>
      <c r="G101" s="994"/>
      <c r="H101" s="994"/>
      <c r="I101" s="994"/>
      <c r="J101" s="994"/>
      <c r="K101" s="994"/>
      <c r="L101" s="994"/>
      <c r="M101" s="995"/>
      <c r="N101" s="984"/>
    </row>
    <row r="102" spans="1:14" ht="21" customHeight="1">
      <c r="A102" s="1001"/>
      <c r="B102" s="989" t="s">
        <v>768</v>
      </c>
      <c r="C102" s="1120">
        <f>SUM('3c.m.'!E127)</f>
        <v>10522</v>
      </c>
      <c r="D102" s="993"/>
      <c r="E102" s="994"/>
      <c r="F102" s="994"/>
      <c r="G102" s="994"/>
      <c r="H102" s="994"/>
      <c r="I102" s="994"/>
      <c r="J102" s="994"/>
      <c r="K102" s="994"/>
      <c r="L102" s="994"/>
      <c r="M102" s="995"/>
      <c r="N102" s="984"/>
    </row>
    <row r="103" spans="1:14" ht="21" customHeight="1">
      <c r="A103" s="1001"/>
      <c r="B103" s="989" t="s">
        <v>769</v>
      </c>
      <c r="C103" s="1120">
        <f>SUM('3c.m.'!E294)</f>
        <v>547767</v>
      </c>
      <c r="D103" s="993"/>
      <c r="E103" s="994"/>
      <c r="F103" s="994"/>
      <c r="G103" s="994"/>
      <c r="H103" s="994"/>
      <c r="I103" s="994"/>
      <c r="J103" s="994"/>
      <c r="K103" s="994"/>
      <c r="L103" s="994"/>
      <c r="M103" s="995"/>
      <c r="N103" s="984"/>
    </row>
    <row r="104" spans="1:14" ht="21" customHeight="1">
      <c r="A104" s="1001"/>
      <c r="B104" s="992" t="s">
        <v>770</v>
      </c>
      <c r="C104" s="1120">
        <f>SUM('4.mell.'!E32)</f>
        <v>190231</v>
      </c>
      <c r="D104" s="993"/>
      <c r="E104" s="994"/>
      <c r="F104" s="994"/>
      <c r="G104" s="994"/>
      <c r="H104" s="994"/>
      <c r="I104" s="994"/>
      <c r="J104" s="994"/>
      <c r="K104" s="994"/>
      <c r="L104" s="994"/>
      <c r="M104" s="995"/>
      <c r="N104" s="984"/>
    </row>
    <row r="105" spans="1:14" ht="21" customHeight="1">
      <c r="A105" s="1001"/>
      <c r="B105" s="992" t="s">
        <v>1114</v>
      </c>
      <c r="C105" s="1120">
        <f>SUM('4.mell.'!E34)</f>
        <v>101939</v>
      </c>
      <c r="D105" s="993"/>
      <c r="E105" s="994"/>
      <c r="F105" s="994"/>
      <c r="G105" s="994"/>
      <c r="H105" s="994"/>
      <c r="I105" s="994"/>
      <c r="J105" s="994"/>
      <c r="K105" s="994"/>
      <c r="L105" s="994"/>
      <c r="M105" s="995"/>
      <c r="N105" s="984"/>
    </row>
    <row r="106" spans="1:14" ht="21" customHeight="1">
      <c r="A106" s="1001"/>
      <c r="B106" s="992" t="s">
        <v>771</v>
      </c>
      <c r="C106" s="1120">
        <f>SUM('4.mell.'!E36)</f>
        <v>70179</v>
      </c>
      <c r="D106" s="993"/>
      <c r="E106" s="994"/>
      <c r="F106" s="994"/>
      <c r="G106" s="994"/>
      <c r="H106" s="994"/>
      <c r="I106" s="994"/>
      <c r="J106" s="994"/>
      <c r="K106" s="994"/>
      <c r="L106" s="994"/>
      <c r="M106" s="995"/>
      <c r="N106" s="984"/>
    </row>
    <row r="107" spans="1:14" ht="21" customHeight="1">
      <c r="A107" s="1001"/>
      <c r="B107" s="992" t="s">
        <v>772</v>
      </c>
      <c r="C107" s="1120">
        <f>SUM('4.mell.'!E40)</f>
        <v>180562</v>
      </c>
      <c r="D107" s="993"/>
      <c r="E107" s="994"/>
      <c r="F107" s="994"/>
      <c r="G107" s="994"/>
      <c r="H107" s="994"/>
      <c r="I107" s="994"/>
      <c r="J107" s="994"/>
      <c r="K107" s="994"/>
      <c r="L107" s="994"/>
      <c r="M107" s="995"/>
      <c r="N107" s="984"/>
    </row>
    <row r="108" spans="1:14" ht="21" customHeight="1">
      <c r="A108" s="1001"/>
      <c r="B108" s="992" t="s">
        <v>773</v>
      </c>
      <c r="C108" s="1120">
        <f>SUM('4.mell.'!E59)</f>
        <v>258000</v>
      </c>
      <c r="D108" s="993"/>
      <c r="E108" s="994"/>
      <c r="F108" s="994"/>
      <c r="G108" s="994"/>
      <c r="H108" s="994"/>
      <c r="I108" s="994"/>
      <c r="J108" s="994"/>
      <c r="K108" s="994"/>
      <c r="L108" s="994"/>
      <c r="M108" s="995"/>
      <c r="N108" s="984"/>
    </row>
    <row r="109" spans="1:14" ht="21" customHeight="1">
      <c r="A109" s="1001"/>
      <c r="B109" s="992" t="s">
        <v>774</v>
      </c>
      <c r="C109" s="1120">
        <f>SUM('4.mell.'!E62)</f>
        <v>77015</v>
      </c>
      <c r="D109" s="993"/>
      <c r="E109" s="994"/>
      <c r="F109" s="994"/>
      <c r="G109" s="994"/>
      <c r="H109" s="994"/>
      <c r="I109" s="994"/>
      <c r="J109" s="994"/>
      <c r="K109" s="994"/>
      <c r="L109" s="994"/>
      <c r="M109" s="995"/>
      <c r="N109" s="984"/>
    </row>
    <row r="110" spans="1:14" ht="21" customHeight="1">
      <c r="A110" s="1001"/>
      <c r="B110" s="992" t="s">
        <v>1128</v>
      </c>
      <c r="C110" s="1120">
        <f>SUM('4.mell.'!E63)</f>
        <v>120000</v>
      </c>
      <c r="D110" s="993"/>
      <c r="E110" s="994"/>
      <c r="F110" s="994"/>
      <c r="G110" s="994"/>
      <c r="H110" s="994"/>
      <c r="I110" s="994"/>
      <c r="J110" s="994"/>
      <c r="K110" s="994"/>
      <c r="L110" s="994"/>
      <c r="M110" s="995"/>
      <c r="N110" s="984"/>
    </row>
    <row r="111" spans="1:14" ht="21" customHeight="1">
      <c r="A111" s="1001"/>
      <c r="B111" s="992" t="s">
        <v>1153</v>
      </c>
      <c r="C111" s="1120">
        <f>SUM('4.mell.'!E64)</f>
        <v>2996</v>
      </c>
      <c r="D111" s="993"/>
      <c r="E111" s="994"/>
      <c r="F111" s="994"/>
      <c r="G111" s="994"/>
      <c r="H111" s="994"/>
      <c r="I111" s="994"/>
      <c r="J111" s="994"/>
      <c r="K111" s="994"/>
      <c r="L111" s="994"/>
      <c r="M111" s="995"/>
      <c r="N111" s="984"/>
    </row>
    <row r="112" spans="1:14" ht="21" customHeight="1">
      <c r="A112" s="979" t="s">
        <v>634</v>
      </c>
      <c r="B112" s="991" t="s">
        <v>775</v>
      </c>
      <c r="C112" s="1120"/>
      <c r="D112" s="982">
        <f>SUM(E112:M112)</f>
        <v>0</v>
      </c>
      <c r="E112" s="994"/>
      <c r="F112" s="994"/>
      <c r="G112" s="994"/>
      <c r="H112" s="994"/>
      <c r="I112" s="994"/>
      <c r="J112" s="994"/>
      <c r="K112" s="994"/>
      <c r="L112" s="994"/>
      <c r="M112" s="995"/>
      <c r="N112" s="984"/>
    </row>
    <row r="113" spans="1:14" ht="21" customHeight="1">
      <c r="A113" s="979" t="s">
        <v>636</v>
      </c>
      <c r="B113" s="991" t="s">
        <v>776</v>
      </c>
      <c r="C113" s="1120"/>
      <c r="D113" s="982">
        <f>SUM(E113:M113)</f>
        <v>0</v>
      </c>
      <c r="E113" s="994"/>
      <c r="F113" s="994"/>
      <c r="G113" s="994"/>
      <c r="H113" s="994"/>
      <c r="I113" s="994"/>
      <c r="J113" s="994"/>
      <c r="K113" s="994"/>
      <c r="L113" s="994"/>
      <c r="M113" s="995"/>
      <c r="N113" s="984"/>
    </row>
    <row r="114" spans="1:14" ht="21" customHeight="1">
      <c r="A114" s="979" t="s">
        <v>638</v>
      </c>
      <c r="B114" s="991" t="s">
        <v>777</v>
      </c>
      <c r="C114" s="1119">
        <f>SUM(C115:C123)</f>
        <v>80657</v>
      </c>
      <c r="D114" s="982">
        <f>SUM(E114:M114)</f>
        <v>80657</v>
      </c>
      <c r="E114" s="994"/>
      <c r="F114" s="996">
        <v>72368</v>
      </c>
      <c r="G114" s="996"/>
      <c r="H114" s="996"/>
      <c r="I114" s="994"/>
      <c r="J114" s="994"/>
      <c r="K114" s="994"/>
      <c r="L114" s="996">
        <v>8289</v>
      </c>
      <c r="M114" s="995"/>
      <c r="N114" s="984"/>
    </row>
    <row r="115" spans="1:14" ht="21" customHeight="1">
      <c r="A115" s="979"/>
      <c r="B115" s="992" t="s">
        <v>778</v>
      </c>
      <c r="C115" s="1120">
        <f>SUM('3c.m.'!E153)</f>
        <v>13554</v>
      </c>
      <c r="D115" s="982"/>
      <c r="E115" s="994"/>
      <c r="F115" s="994"/>
      <c r="G115" s="994"/>
      <c r="H115" s="996"/>
      <c r="I115" s="994"/>
      <c r="J115" s="994"/>
      <c r="K115" s="994"/>
      <c r="L115" s="994"/>
      <c r="M115" s="995"/>
      <c r="N115" s="984"/>
    </row>
    <row r="116" spans="1:14" ht="21" customHeight="1">
      <c r="A116" s="979"/>
      <c r="B116" s="992" t="s">
        <v>779</v>
      </c>
      <c r="C116" s="1120">
        <f>SUM('3c.m.'!E161)</f>
        <v>11890</v>
      </c>
      <c r="D116" s="982"/>
      <c r="E116" s="994"/>
      <c r="F116" s="994"/>
      <c r="G116" s="994"/>
      <c r="H116" s="996"/>
      <c r="I116" s="994"/>
      <c r="J116" s="994"/>
      <c r="K116" s="994"/>
      <c r="L116" s="994"/>
      <c r="M116" s="995"/>
      <c r="N116" s="984"/>
    </row>
    <row r="117" spans="1:14" ht="21" customHeight="1">
      <c r="A117" s="979"/>
      <c r="B117" s="992" t="s">
        <v>780</v>
      </c>
      <c r="C117" s="1120">
        <f>SUM('3c.m.'!E186)</f>
        <v>10515</v>
      </c>
      <c r="D117" s="982"/>
      <c r="E117" s="994"/>
      <c r="F117" s="994"/>
      <c r="G117" s="994"/>
      <c r="H117" s="996"/>
      <c r="I117" s="994"/>
      <c r="J117" s="994"/>
      <c r="K117" s="994"/>
      <c r="L117" s="994"/>
      <c r="M117" s="995"/>
      <c r="N117" s="984"/>
    </row>
    <row r="118" spans="1:14" ht="21" customHeight="1">
      <c r="A118" s="979"/>
      <c r="B118" s="992" t="s">
        <v>781</v>
      </c>
      <c r="C118" s="1120">
        <f>SUM('3c.m.'!E177)</f>
        <v>5143</v>
      </c>
      <c r="D118" s="993"/>
      <c r="E118" s="994"/>
      <c r="F118" s="994"/>
      <c r="G118" s="994"/>
      <c r="H118" s="994"/>
      <c r="I118" s="994"/>
      <c r="J118" s="994"/>
      <c r="K118" s="994"/>
      <c r="L118" s="994"/>
      <c r="M118" s="995"/>
      <c r="N118" s="984"/>
    </row>
    <row r="119" spans="1:14" ht="21" customHeight="1">
      <c r="A119" s="979"/>
      <c r="B119" s="992" t="s">
        <v>782</v>
      </c>
      <c r="C119" s="1120">
        <f>SUM('3c.m.'!E599)</f>
        <v>7801</v>
      </c>
      <c r="D119" s="993"/>
      <c r="E119" s="994"/>
      <c r="F119" s="994"/>
      <c r="G119" s="994"/>
      <c r="H119" s="994"/>
      <c r="I119" s="994"/>
      <c r="J119" s="994"/>
      <c r="K119" s="994"/>
      <c r="L119" s="994"/>
      <c r="M119" s="995"/>
      <c r="N119" s="984"/>
    </row>
    <row r="120" spans="1:14" ht="21" customHeight="1">
      <c r="A120" s="979"/>
      <c r="B120" s="992" t="s">
        <v>783</v>
      </c>
      <c r="C120" s="1120">
        <f>SUM('3c.m.'!E633)</f>
        <v>12439</v>
      </c>
      <c r="D120" s="993"/>
      <c r="E120" s="994"/>
      <c r="F120" s="994"/>
      <c r="G120" s="994"/>
      <c r="H120" s="994"/>
      <c r="I120" s="994"/>
      <c r="J120" s="994"/>
      <c r="K120" s="994"/>
      <c r="L120" s="994"/>
      <c r="M120" s="995"/>
      <c r="N120" s="984"/>
    </row>
    <row r="121" spans="1:14" ht="21" customHeight="1">
      <c r="A121" s="979"/>
      <c r="B121" s="992" t="s">
        <v>784</v>
      </c>
      <c r="C121" s="1120">
        <f>SUM('3c.m.'!E641)</f>
        <v>11315</v>
      </c>
      <c r="D121" s="993"/>
      <c r="E121" s="994"/>
      <c r="F121" s="994"/>
      <c r="G121" s="994"/>
      <c r="H121" s="994"/>
      <c r="I121" s="994"/>
      <c r="J121" s="994"/>
      <c r="K121" s="994"/>
      <c r="L121" s="994"/>
      <c r="M121" s="995"/>
      <c r="N121" s="984"/>
    </row>
    <row r="122" spans="1:14" ht="21" customHeight="1">
      <c r="A122" s="979"/>
      <c r="B122" s="992" t="s">
        <v>785</v>
      </c>
      <c r="C122" s="1120">
        <f>SUM('3c.m.'!E650)</f>
        <v>4000</v>
      </c>
      <c r="D122" s="993"/>
      <c r="E122" s="994"/>
      <c r="F122" s="994"/>
      <c r="G122" s="994"/>
      <c r="H122" s="994"/>
      <c r="I122" s="994"/>
      <c r="J122" s="994"/>
      <c r="K122" s="994"/>
      <c r="L122" s="994"/>
      <c r="M122" s="995"/>
      <c r="N122" s="984"/>
    </row>
    <row r="123" spans="1:14" ht="21" customHeight="1">
      <c r="A123" s="979"/>
      <c r="B123" s="992" t="s">
        <v>786</v>
      </c>
      <c r="C123" s="1120">
        <f>SUM('3c.m.'!E658)</f>
        <v>4000</v>
      </c>
      <c r="D123" s="993"/>
      <c r="E123" s="994"/>
      <c r="F123" s="994"/>
      <c r="G123" s="994"/>
      <c r="H123" s="994"/>
      <c r="I123" s="994"/>
      <c r="J123" s="994"/>
      <c r="K123" s="994"/>
      <c r="L123" s="994"/>
      <c r="M123" s="995"/>
      <c r="N123" s="984"/>
    </row>
    <row r="124" spans="1:14" ht="21" customHeight="1">
      <c r="A124" s="979" t="s">
        <v>640</v>
      </c>
      <c r="B124" s="991" t="s">
        <v>787</v>
      </c>
      <c r="C124" s="1119">
        <f>SUM(C125:C128)</f>
        <v>63353</v>
      </c>
      <c r="D124" s="982">
        <f>SUM(E124:M124)</f>
        <v>63353</v>
      </c>
      <c r="E124" s="994"/>
      <c r="F124" s="996">
        <v>43200</v>
      </c>
      <c r="G124" s="996"/>
      <c r="H124" s="994"/>
      <c r="I124" s="994"/>
      <c r="J124" s="994"/>
      <c r="K124" s="994"/>
      <c r="L124" s="996">
        <v>20153</v>
      </c>
      <c r="M124" s="995"/>
      <c r="N124" s="984"/>
    </row>
    <row r="125" spans="1:14" ht="21" customHeight="1">
      <c r="A125" s="979"/>
      <c r="B125" s="992" t="s">
        <v>788</v>
      </c>
      <c r="C125" s="1120">
        <f>SUM('3c.m.'!E228)</f>
        <v>10667</v>
      </c>
      <c r="D125" s="993"/>
      <c r="E125" s="994"/>
      <c r="F125" s="994"/>
      <c r="G125" s="994"/>
      <c r="H125" s="994"/>
      <c r="I125" s="994"/>
      <c r="J125" s="994"/>
      <c r="K125" s="994"/>
      <c r="L125" s="994"/>
      <c r="M125" s="995"/>
      <c r="N125" s="984"/>
    </row>
    <row r="126" spans="1:14" ht="21" customHeight="1">
      <c r="A126" s="979"/>
      <c r="B126" s="992" t="s">
        <v>789</v>
      </c>
      <c r="C126" s="1120">
        <f>SUM('3c.m.'!E269)</f>
        <v>2000</v>
      </c>
      <c r="D126" s="1120"/>
      <c r="E126" s="994"/>
      <c r="F126" s="994"/>
      <c r="G126" s="994"/>
      <c r="H126" s="994"/>
      <c r="I126" s="994"/>
      <c r="J126" s="994"/>
      <c r="K126" s="994"/>
      <c r="L126" s="994"/>
      <c r="M126" s="995"/>
      <c r="N126" s="984"/>
    </row>
    <row r="127" spans="1:14" ht="21" customHeight="1">
      <c r="A127" s="979"/>
      <c r="B127" s="992" t="s">
        <v>790</v>
      </c>
      <c r="C127" s="1120">
        <f>SUM('3c.m.'!E796)</f>
        <v>1000</v>
      </c>
      <c r="D127" s="993"/>
      <c r="E127" s="994"/>
      <c r="F127" s="994"/>
      <c r="G127" s="994"/>
      <c r="H127" s="994"/>
      <c r="I127" s="994"/>
      <c r="J127" s="994"/>
      <c r="K127" s="994"/>
      <c r="L127" s="994"/>
      <c r="M127" s="995"/>
      <c r="N127" s="984"/>
    </row>
    <row r="128" spans="1:14" ht="21" customHeight="1">
      <c r="A128" s="979"/>
      <c r="B128" s="992" t="s">
        <v>1132</v>
      </c>
      <c r="C128" s="1120">
        <f>SUM('5.mell. '!E27)</f>
        <v>49686</v>
      </c>
      <c r="D128" s="993"/>
      <c r="E128" s="994"/>
      <c r="F128" s="994"/>
      <c r="G128" s="994"/>
      <c r="H128" s="994"/>
      <c r="I128" s="994"/>
      <c r="J128" s="994"/>
      <c r="K128" s="994"/>
      <c r="L128" s="994"/>
      <c r="M128" s="995"/>
      <c r="N128" s="984"/>
    </row>
    <row r="129" spans="1:14" ht="21" customHeight="1">
      <c r="A129" s="979" t="s">
        <v>642</v>
      </c>
      <c r="B129" s="991" t="s">
        <v>791</v>
      </c>
      <c r="C129" s="1119">
        <f>SUM(C130:C132)</f>
        <v>18956</v>
      </c>
      <c r="D129" s="982">
        <f>SUM(E129:M129)</f>
        <v>18956</v>
      </c>
      <c r="E129" s="996">
        <v>31</v>
      </c>
      <c r="F129" s="996">
        <v>13969</v>
      </c>
      <c r="G129" s="996"/>
      <c r="H129" s="994">
        <v>400</v>
      </c>
      <c r="I129" s="994"/>
      <c r="J129" s="994"/>
      <c r="K129" s="994"/>
      <c r="L129" s="996">
        <v>4556</v>
      </c>
      <c r="M129" s="995"/>
      <c r="N129" s="984"/>
    </row>
    <row r="130" spans="1:14" ht="21" customHeight="1">
      <c r="A130" s="979"/>
      <c r="B130" s="992" t="s">
        <v>792</v>
      </c>
      <c r="C130" s="1120">
        <f>SUM('3c.m.'!E211)</f>
        <v>13502</v>
      </c>
      <c r="D130" s="993"/>
      <c r="E130" s="994"/>
      <c r="F130" s="994"/>
      <c r="G130" s="994"/>
      <c r="H130" s="994"/>
      <c r="I130" s="994"/>
      <c r="J130" s="994"/>
      <c r="K130" s="994"/>
      <c r="L130" s="994"/>
      <c r="M130" s="995"/>
      <c r="N130" s="984"/>
    </row>
    <row r="131" spans="1:14" ht="21" customHeight="1">
      <c r="A131" s="979"/>
      <c r="B131" s="992" t="s">
        <v>793</v>
      </c>
      <c r="C131" s="1120">
        <f>SUM('3c.m.'!E623)</f>
        <v>4442</v>
      </c>
      <c r="D131" s="993"/>
      <c r="E131" s="994"/>
      <c r="F131" s="994"/>
      <c r="G131" s="994"/>
      <c r="H131" s="994"/>
      <c r="I131" s="994"/>
      <c r="J131" s="994"/>
      <c r="K131" s="994"/>
      <c r="L131" s="994"/>
      <c r="M131" s="995"/>
      <c r="N131" s="984"/>
    </row>
    <row r="132" spans="1:14" ht="21" customHeight="1">
      <c r="A132" s="979"/>
      <c r="B132" s="992" t="s">
        <v>794</v>
      </c>
      <c r="C132" s="1120">
        <f>SUM('3c.m.'!E788)</f>
        <v>1012</v>
      </c>
      <c r="D132" s="993"/>
      <c r="E132" s="994"/>
      <c r="F132" s="994"/>
      <c r="G132" s="994"/>
      <c r="H132" s="994"/>
      <c r="I132" s="994"/>
      <c r="J132" s="994"/>
      <c r="K132" s="994"/>
      <c r="L132" s="994"/>
      <c r="M132" s="995"/>
      <c r="N132" s="984"/>
    </row>
    <row r="133" spans="1:14" ht="21" customHeight="1">
      <c r="A133" s="1003"/>
      <c r="B133" s="991" t="s">
        <v>795</v>
      </c>
      <c r="C133" s="1119">
        <f>SUM('3c.m.'!E195)</f>
        <v>121779</v>
      </c>
      <c r="D133" s="982">
        <f>SUM(E133:N133)</f>
        <v>121779</v>
      </c>
      <c r="E133" s="994"/>
      <c r="F133" s="996">
        <v>121674</v>
      </c>
      <c r="G133" s="996"/>
      <c r="H133" s="994"/>
      <c r="I133" s="994"/>
      <c r="J133" s="994"/>
      <c r="K133" s="994"/>
      <c r="L133" s="996">
        <v>105</v>
      </c>
      <c r="M133" s="995"/>
      <c r="N133" s="984"/>
    </row>
    <row r="134" spans="1:14" ht="21" customHeight="1">
      <c r="A134" s="1003"/>
      <c r="B134" s="991"/>
      <c r="C134" s="1119"/>
      <c r="D134" s="993"/>
      <c r="E134" s="994"/>
      <c r="F134" s="994"/>
      <c r="G134" s="994"/>
      <c r="H134" s="994"/>
      <c r="I134" s="994"/>
      <c r="J134" s="994"/>
      <c r="K134" s="994"/>
      <c r="L134" s="994"/>
      <c r="M134" s="995"/>
      <c r="N134" s="984"/>
    </row>
    <row r="135" spans="1:14" ht="21" customHeight="1">
      <c r="A135" s="1003"/>
      <c r="B135" s="991" t="s">
        <v>796</v>
      </c>
      <c r="C135" s="1119">
        <f>SUM('3c.m.'!E203)</f>
        <v>133167</v>
      </c>
      <c r="D135" s="982">
        <f aca="true" t="shared" si="0" ref="D135:D152">SUM(E135:N135)</f>
        <v>133167</v>
      </c>
      <c r="E135" s="994"/>
      <c r="F135" s="996">
        <v>111462</v>
      </c>
      <c r="G135" s="996"/>
      <c r="H135" s="996"/>
      <c r="I135" s="994"/>
      <c r="J135" s="994"/>
      <c r="K135" s="994"/>
      <c r="L135" s="996">
        <v>21705</v>
      </c>
      <c r="M135" s="995"/>
      <c r="N135" s="984"/>
    </row>
    <row r="136" spans="1:14" ht="30" customHeight="1">
      <c r="A136" s="1003"/>
      <c r="B136" s="1161" t="s">
        <v>797</v>
      </c>
      <c r="C136" s="1119">
        <f>SUM('3a.m.'!E65)-'12.mell'!C10-'13.mell'!C10</f>
        <v>1959080</v>
      </c>
      <c r="D136" s="982">
        <f t="shared" si="0"/>
        <v>1959080</v>
      </c>
      <c r="E136" s="996">
        <v>1928</v>
      </c>
      <c r="F136" s="996">
        <v>1748442</v>
      </c>
      <c r="G136" s="996"/>
      <c r="H136" s="996">
        <v>14127</v>
      </c>
      <c r="I136" s="994"/>
      <c r="J136" s="994"/>
      <c r="K136" s="994"/>
      <c r="L136" s="996">
        <v>186583</v>
      </c>
      <c r="M136" s="999"/>
      <c r="N136" s="1004">
        <v>8000</v>
      </c>
    </row>
    <row r="137" spans="1:14" ht="21" customHeight="1">
      <c r="A137" s="1003"/>
      <c r="B137" s="991" t="s">
        <v>798</v>
      </c>
      <c r="C137" s="1119">
        <f>SUM('3c.m.'!E253)</f>
        <v>77939</v>
      </c>
      <c r="D137" s="982">
        <f t="shared" si="0"/>
        <v>77939</v>
      </c>
      <c r="E137" s="994"/>
      <c r="F137" s="996">
        <v>67428</v>
      </c>
      <c r="G137" s="996"/>
      <c r="H137" s="994"/>
      <c r="I137" s="994"/>
      <c r="J137" s="994"/>
      <c r="K137" s="994"/>
      <c r="L137" s="996">
        <v>10511</v>
      </c>
      <c r="M137" s="995"/>
      <c r="N137" s="1004"/>
    </row>
    <row r="138" spans="1:14" ht="21" customHeight="1">
      <c r="A138" s="1003"/>
      <c r="B138" s="991" t="s">
        <v>1149</v>
      </c>
      <c r="C138" s="1119">
        <f>SUM('3c.m.'!E135)</f>
        <v>23375</v>
      </c>
      <c r="D138" s="982">
        <f t="shared" si="0"/>
        <v>23375</v>
      </c>
      <c r="E138" s="994"/>
      <c r="F138" s="996"/>
      <c r="G138" s="996"/>
      <c r="H138" s="994"/>
      <c r="I138" s="994"/>
      <c r="J138" s="994"/>
      <c r="K138" s="994"/>
      <c r="L138" s="996">
        <v>23375</v>
      </c>
      <c r="M138" s="995"/>
      <c r="N138" s="1004"/>
    </row>
    <row r="139" spans="1:14" ht="21" customHeight="1">
      <c r="A139" s="1003"/>
      <c r="B139" s="991" t="s">
        <v>799</v>
      </c>
      <c r="C139" s="1119">
        <f>SUM('3c.m.'!E319)</f>
        <v>19102</v>
      </c>
      <c r="D139" s="982">
        <f t="shared" si="0"/>
        <v>19102</v>
      </c>
      <c r="E139" s="994"/>
      <c r="F139" s="996"/>
      <c r="G139" s="996">
        <v>19102</v>
      </c>
      <c r="H139" s="994"/>
      <c r="I139" s="994"/>
      <c r="J139" s="994"/>
      <c r="K139" s="994"/>
      <c r="L139" s="996"/>
      <c r="M139" s="995"/>
      <c r="N139" s="1004"/>
    </row>
    <row r="140" spans="1:14" ht="21" customHeight="1">
      <c r="A140" s="1003"/>
      <c r="B140" s="991" t="s">
        <v>800</v>
      </c>
      <c r="C140" s="1119">
        <f>SUM('3d.m.'!E15)</f>
        <v>471274</v>
      </c>
      <c r="D140" s="982">
        <f t="shared" si="0"/>
        <v>471274</v>
      </c>
      <c r="E140" s="994"/>
      <c r="F140" s="996">
        <v>464674</v>
      </c>
      <c r="G140" s="996"/>
      <c r="H140" s="994"/>
      <c r="I140" s="994"/>
      <c r="J140" s="994"/>
      <c r="K140" s="994"/>
      <c r="L140" s="996">
        <v>6600</v>
      </c>
      <c r="M140" s="995"/>
      <c r="N140" s="1004"/>
    </row>
    <row r="141" spans="1:14" ht="21" customHeight="1">
      <c r="A141" s="1003"/>
      <c r="B141" s="991" t="s">
        <v>801</v>
      </c>
      <c r="C141" s="1119">
        <f>SUM('1c.mell '!E74)</f>
        <v>30004</v>
      </c>
      <c r="D141" s="982">
        <f t="shared" si="0"/>
        <v>30004</v>
      </c>
      <c r="E141" s="994"/>
      <c r="F141" s="996">
        <v>30000</v>
      </c>
      <c r="G141" s="996"/>
      <c r="H141" s="994"/>
      <c r="I141" s="994"/>
      <c r="J141" s="994"/>
      <c r="K141" s="994"/>
      <c r="L141" s="996">
        <v>4</v>
      </c>
      <c r="M141" s="995"/>
      <c r="N141" s="1004"/>
    </row>
    <row r="142" spans="1:14" ht="21" customHeight="1">
      <c r="A142" s="1003"/>
      <c r="B142" s="991" t="s">
        <v>1214</v>
      </c>
      <c r="C142" s="1119">
        <f>SUM('1c.mell '!E76)</f>
        <v>6526</v>
      </c>
      <c r="D142" s="982">
        <f t="shared" si="0"/>
        <v>6526</v>
      </c>
      <c r="E142" s="994"/>
      <c r="F142" s="996">
        <v>6526</v>
      </c>
      <c r="G142" s="996"/>
      <c r="H142" s="994"/>
      <c r="I142" s="994"/>
      <c r="J142" s="994"/>
      <c r="K142" s="994"/>
      <c r="L142" s="996"/>
      <c r="M142" s="995"/>
      <c r="N142" s="1004"/>
    </row>
    <row r="143" spans="1:14" ht="21" customHeight="1">
      <c r="A143" s="1003"/>
      <c r="B143" s="991" t="s">
        <v>802</v>
      </c>
      <c r="C143" s="1119">
        <f>SUM('1c.mell '!E78)</f>
        <v>276138</v>
      </c>
      <c r="D143" s="982">
        <f t="shared" si="0"/>
        <v>276138</v>
      </c>
      <c r="E143" s="996"/>
      <c r="F143" s="996">
        <v>276138</v>
      </c>
      <c r="G143" s="996"/>
      <c r="H143" s="994"/>
      <c r="I143" s="994"/>
      <c r="J143" s="994"/>
      <c r="K143" s="994"/>
      <c r="L143" s="996"/>
      <c r="M143" s="995"/>
      <c r="N143" s="1004"/>
    </row>
    <row r="144" spans="1:14" ht="21" customHeight="1">
      <c r="A144" s="1003"/>
      <c r="B144" s="991" t="s">
        <v>803</v>
      </c>
      <c r="C144" s="1119">
        <f>SUM('1c.mell '!E80)</f>
        <v>247400</v>
      </c>
      <c r="D144" s="982">
        <f t="shared" si="0"/>
        <v>247400</v>
      </c>
      <c r="E144" s="994"/>
      <c r="F144" s="996">
        <v>197000</v>
      </c>
      <c r="G144" s="996"/>
      <c r="H144" s="994"/>
      <c r="I144" s="994"/>
      <c r="J144" s="994"/>
      <c r="K144" s="994"/>
      <c r="L144" s="996">
        <v>50400</v>
      </c>
      <c r="M144" s="995"/>
      <c r="N144" s="1004"/>
    </row>
    <row r="145" spans="1:14" ht="21" customHeight="1">
      <c r="A145" s="1003"/>
      <c r="B145" s="991" t="s">
        <v>1155</v>
      </c>
      <c r="C145" s="1119">
        <f>SUM('1c.mell '!E82)</f>
        <v>11366</v>
      </c>
      <c r="D145" s="982">
        <f t="shared" si="0"/>
        <v>11366</v>
      </c>
      <c r="E145" s="994"/>
      <c r="F145" s="996"/>
      <c r="G145" s="996"/>
      <c r="H145" s="994"/>
      <c r="I145" s="994"/>
      <c r="J145" s="994"/>
      <c r="K145" s="994"/>
      <c r="L145" s="996">
        <v>11366</v>
      </c>
      <c r="M145" s="995"/>
      <c r="N145" s="1004"/>
    </row>
    <row r="146" spans="1:14" ht="21" customHeight="1">
      <c r="A146" s="1003"/>
      <c r="B146" s="991" t="s">
        <v>804</v>
      </c>
      <c r="C146" s="1119">
        <f>SUM('1c.mell '!E113)</f>
        <v>48000</v>
      </c>
      <c r="D146" s="982">
        <f t="shared" si="0"/>
        <v>48000</v>
      </c>
      <c r="E146" s="994"/>
      <c r="F146" s="996">
        <v>48000</v>
      </c>
      <c r="G146" s="996"/>
      <c r="H146" s="994"/>
      <c r="I146" s="996"/>
      <c r="J146" s="994"/>
      <c r="K146" s="994"/>
      <c r="L146" s="996"/>
      <c r="M146" s="995"/>
      <c r="N146" s="1004"/>
    </row>
    <row r="147" spans="1:14" ht="21" customHeight="1">
      <c r="A147" s="1003"/>
      <c r="B147" s="991" t="s">
        <v>1130</v>
      </c>
      <c r="C147" s="1119">
        <f>SUM('1c.mell '!E104)</f>
        <v>44400</v>
      </c>
      <c r="D147" s="982">
        <f t="shared" si="0"/>
        <v>44400</v>
      </c>
      <c r="E147" s="994"/>
      <c r="F147" s="996"/>
      <c r="G147" s="996"/>
      <c r="H147" s="994"/>
      <c r="I147" s="996"/>
      <c r="J147" s="994"/>
      <c r="K147" s="994"/>
      <c r="L147" s="996">
        <v>44400</v>
      </c>
      <c r="M147" s="995"/>
      <c r="N147" s="1004"/>
    </row>
    <row r="148" spans="1:14" ht="28.5" customHeight="1">
      <c r="A148" s="1003"/>
      <c r="B148" s="1161" t="s">
        <v>805</v>
      </c>
      <c r="C148" s="1119">
        <f>SUM('1c.mell '!E71)</f>
        <v>18122</v>
      </c>
      <c r="D148" s="982">
        <f t="shared" si="0"/>
        <v>18122</v>
      </c>
      <c r="E148" s="994"/>
      <c r="F148" s="996">
        <v>18122</v>
      </c>
      <c r="G148" s="996"/>
      <c r="H148" s="994"/>
      <c r="I148" s="994"/>
      <c r="J148" s="994"/>
      <c r="K148" s="994"/>
      <c r="L148" s="996"/>
      <c r="M148" s="995"/>
      <c r="N148" s="1004"/>
    </row>
    <row r="149" spans="1:14" ht="21" customHeight="1">
      <c r="A149" s="1003"/>
      <c r="B149" s="991" t="s">
        <v>806</v>
      </c>
      <c r="C149" s="1119">
        <f>SUM('2.mell'!E371)</f>
        <v>1539205</v>
      </c>
      <c r="D149" s="982">
        <f t="shared" si="0"/>
        <v>1539205</v>
      </c>
      <c r="E149" s="996">
        <v>339553</v>
      </c>
      <c r="F149" s="996">
        <v>917069</v>
      </c>
      <c r="G149" s="996">
        <v>227753</v>
      </c>
      <c r="H149" s="996"/>
      <c r="I149" s="994"/>
      <c r="J149" s="994"/>
      <c r="K149" s="994"/>
      <c r="L149" s="996">
        <v>54830</v>
      </c>
      <c r="M149" s="995"/>
      <c r="N149" s="984"/>
    </row>
    <row r="150" spans="1:14" ht="21" customHeight="1">
      <c r="A150" s="979"/>
      <c r="B150" s="991" t="s">
        <v>807</v>
      </c>
      <c r="C150" s="1119">
        <f>SUM('2.mell'!E439)</f>
        <v>599731</v>
      </c>
      <c r="D150" s="982">
        <f t="shared" si="0"/>
        <v>599731</v>
      </c>
      <c r="E150" s="996">
        <v>273784</v>
      </c>
      <c r="F150" s="996">
        <v>303114</v>
      </c>
      <c r="G150" s="996">
        <v>19988</v>
      </c>
      <c r="H150" s="996"/>
      <c r="I150" s="994"/>
      <c r="J150" s="994"/>
      <c r="K150" s="994"/>
      <c r="L150" s="996">
        <v>2845</v>
      </c>
      <c r="M150" s="995"/>
      <c r="N150" s="984"/>
    </row>
    <row r="151" spans="1:14" ht="21" customHeight="1">
      <c r="A151" s="979"/>
      <c r="B151" s="991" t="s">
        <v>808</v>
      </c>
      <c r="C151" s="1119">
        <f>SUM('2.mell'!E472)</f>
        <v>819433</v>
      </c>
      <c r="D151" s="982">
        <f t="shared" si="0"/>
        <v>819433</v>
      </c>
      <c r="E151" s="996">
        <v>232013</v>
      </c>
      <c r="F151" s="996">
        <v>511274</v>
      </c>
      <c r="G151" s="996">
        <v>59099</v>
      </c>
      <c r="H151" s="996">
        <v>4875</v>
      </c>
      <c r="I151" s="994"/>
      <c r="J151" s="994"/>
      <c r="K151" s="994"/>
      <c r="L151" s="996">
        <v>12172</v>
      </c>
      <c r="M151" s="995"/>
      <c r="N151" s="984"/>
    </row>
    <row r="152" spans="1:14" ht="21" customHeight="1">
      <c r="A152" s="979"/>
      <c r="B152" s="991" t="s">
        <v>809</v>
      </c>
      <c r="C152" s="1119">
        <f>SUM('2.mell'!E542)-'12.mell'!C8</f>
        <v>258455</v>
      </c>
      <c r="D152" s="982">
        <f t="shared" si="0"/>
        <v>258455</v>
      </c>
      <c r="E152" s="996">
        <v>26853</v>
      </c>
      <c r="F152" s="996">
        <v>206257</v>
      </c>
      <c r="G152" s="996">
        <v>22019</v>
      </c>
      <c r="H152" s="996"/>
      <c r="I152" s="994"/>
      <c r="J152" s="996"/>
      <c r="K152" s="994"/>
      <c r="L152" s="996">
        <v>3326</v>
      </c>
      <c r="M152" s="999"/>
      <c r="N152" s="984"/>
    </row>
    <row r="153" spans="1:14" ht="21" customHeight="1">
      <c r="A153" s="979"/>
      <c r="B153" s="991"/>
      <c r="C153" s="1120"/>
      <c r="D153" s="993"/>
      <c r="E153" s="994"/>
      <c r="F153" s="994"/>
      <c r="G153" s="994"/>
      <c r="H153" s="994"/>
      <c r="I153" s="994"/>
      <c r="J153" s="994"/>
      <c r="K153" s="994"/>
      <c r="L153" s="994"/>
      <c r="M153" s="995"/>
      <c r="N153" s="984"/>
    </row>
    <row r="154" spans="1:15" ht="21" customHeight="1">
      <c r="A154" s="979"/>
      <c r="B154" s="1005" t="s">
        <v>810</v>
      </c>
      <c r="C154" s="1006">
        <f>SUM(C10+C30+C32+C35+C37+C54+C58+C68+C81+C84+C95+C114+C124+C129+C133+C135+C136+C137+C139+C140+C141+C143+C144+C146+C148+C149+C150+C151+C152+C147+C138+C145+C142)</f>
        <v>16774870</v>
      </c>
      <c r="D154" s="1006">
        <f>SUM(D10+D30+D32+D35+D37+D54+D58+D68+D81+D84+D95+D114+D124+D129+D133+D135+D136+D137+D139+D140+D141+D143+D144+D146+D148+D149+D150+D151+D152+D147+D138+D145+D142)</f>
        <v>16774870</v>
      </c>
      <c r="E154" s="999">
        <f aca="true" t="shared" si="1" ref="E154:N154">SUM(E10+E30+E32+E35+E37+E54+E58+E68+E81+E84+E95+E114+E124+E129+E133+E135+E136+E137+E139+E140+E141+E143+E144+E146+E148+E149+E150+E151+E152+E147+E138+E145)</f>
        <v>1936177</v>
      </c>
      <c r="F154" s="999">
        <f>SUM(F10+F30+F32+F35+F37+F54+F58+F68+F81+F84+F95+F114+F124+F129+F133+F135+F136+F137+F139+F140+F141+F143+F144+F146+F148+F149+F150+F151+F152+F147+F138+F145+F142)</f>
        <v>7887715</v>
      </c>
      <c r="G154" s="999">
        <f t="shared" si="1"/>
        <v>1463921</v>
      </c>
      <c r="H154" s="999">
        <f t="shared" si="1"/>
        <v>25223</v>
      </c>
      <c r="I154" s="999">
        <f t="shared" si="1"/>
        <v>1885</v>
      </c>
      <c r="J154" s="999">
        <f t="shared" si="1"/>
        <v>0</v>
      </c>
      <c r="K154" s="999">
        <f t="shared" si="1"/>
        <v>235000</v>
      </c>
      <c r="L154" s="999">
        <f t="shared" si="1"/>
        <v>2932678</v>
      </c>
      <c r="M154" s="999">
        <f t="shared" si="1"/>
        <v>2284271</v>
      </c>
      <c r="N154" s="999">
        <f t="shared" si="1"/>
        <v>8000</v>
      </c>
      <c r="O154" s="1007"/>
    </row>
    <row r="155" spans="1:14" ht="21" customHeight="1">
      <c r="A155" s="979"/>
      <c r="B155" s="991"/>
      <c r="C155" s="993"/>
      <c r="D155" s="993"/>
      <c r="E155" s="994"/>
      <c r="F155" s="994"/>
      <c r="G155" s="994"/>
      <c r="H155" s="994"/>
      <c r="I155" s="994"/>
      <c r="J155" s="994"/>
      <c r="K155" s="994"/>
      <c r="L155" s="994"/>
      <c r="M155" s="995"/>
      <c r="N155" s="984"/>
    </row>
    <row r="156" ht="12.75">
      <c r="F156" s="1007"/>
    </row>
    <row r="157" ht="12.75">
      <c r="F157" s="1007"/>
    </row>
    <row r="158" ht="12.75">
      <c r="F158" s="1007"/>
    </row>
  </sheetData>
  <sheetProtection/>
  <mergeCells count="13">
    <mergeCell ref="L8:L9"/>
    <mergeCell ref="M8:M9"/>
    <mergeCell ref="N8:N9"/>
    <mergeCell ref="A3:N3"/>
    <mergeCell ref="B4:M4"/>
    <mergeCell ref="B5:M5"/>
    <mergeCell ref="B8:B9"/>
    <mergeCell ref="C8:C9"/>
    <mergeCell ref="D8:D9"/>
    <mergeCell ref="E8:E9"/>
    <mergeCell ref="F8:F9"/>
    <mergeCell ref="H8:I8"/>
    <mergeCell ref="J8:K8"/>
  </mergeCells>
  <printOptions/>
  <pageMargins left="0.3937007874015748" right="0.3937007874015748" top="0.3937007874015748" bottom="0.3937007874015748" header="0.5118110236220472" footer="0"/>
  <pageSetup firstPageNumber="55" useFirstPageNumber="1" horizontalDpi="600" verticalDpi="600" orientation="landscape" paperSize="9" scale="59" r:id="rId1"/>
  <headerFooter alignWithMargins="0">
    <oddFooter>&amp;C&amp;P. oldal</oddFooter>
  </headerFooter>
  <rowBreaks count="1" manualBreakCount="1">
    <brk id="116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52">
      <selection activeCell="N85" sqref="N85"/>
    </sheetView>
  </sheetViews>
  <sheetFormatPr defaultColWidth="9.00390625" defaultRowHeight="12.75"/>
  <cols>
    <col min="1" max="1" width="7.625" style="971" customWidth="1"/>
    <col min="2" max="2" width="49.625" style="971" customWidth="1"/>
    <col min="3" max="3" width="13.875" style="971" customWidth="1"/>
    <col min="4" max="4" width="13.00390625" style="971" customWidth="1"/>
    <col min="5" max="5" width="11.125" style="971" customWidth="1"/>
    <col min="6" max="6" width="11.875" style="971" customWidth="1"/>
    <col min="7" max="7" width="12.125" style="971" customWidth="1"/>
    <col min="8" max="8" width="11.375" style="971" customWidth="1"/>
    <col min="9" max="9" width="10.625" style="971" bestFit="1" customWidth="1"/>
    <col min="10" max="10" width="11.125" style="971" customWidth="1"/>
    <col min="11" max="11" width="11.625" style="971" customWidth="1"/>
    <col min="12" max="12" width="10.875" style="971" customWidth="1"/>
    <col min="13" max="13" width="11.00390625" style="971" customWidth="1"/>
    <col min="14" max="16384" width="9.125" style="971" customWidth="1"/>
  </cols>
  <sheetData>
    <row r="1" spans="1:13" ht="12.75">
      <c r="A1" s="1411" t="s">
        <v>811</v>
      </c>
      <c r="B1" s="1411"/>
      <c r="C1" s="1411"/>
      <c r="D1" s="1411"/>
      <c r="E1" s="1411"/>
      <c r="F1" s="1411"/>
      <c r="G1" s="1411"/>
      <c r="H1" s="1411"/>
      <c r="I1" s="1411"/>
      <c r="J1" s="1411"/>
      <c r="K1" s="1411"/>
      <c r="L1" s="1411"/>
      <c r="M1" s="1411"/>
    </row>
    <row r="2" spans="2:12" ht="18.75">
      <c r="B2" s="1412" t="s">
        <v>812</v>
      </c>
      <c r="C2" s="1412"/>
      <c r="D2" s="1412"/>
      <c r="E2" s="1412"/>
      <c r="F2" s="1412"/>
      <c r="G2" s="1412"/>
      <c r="H2" s="1412"/>
      <c r="I2" s="1412"/>
      <c r="J2" s="1412"/>
      <c r="K2" s="1412"/>
      <c r="L2" s="1412"/>
    </row>
    <row r="3" spans="2:12" ht="18.75">
      <c r="B3" s="1413" t="s">
        <v>1088</v>
      </c>
      <c r="C3" s="1413"/>
      <c r="D3" s="1413"/>
      <c r="E3" s="1413"/>
      <c r="F3" s="1413"/>
      <c r="G3" s="1413"/>
      <c r="H3" s="1413"/>
      <c r="I3" s="1413"/>
      <c r="J3" s="1413"/>
      <c r="K3" s="1413"/>
      <c r="L3" s="1413"/>
    </row>
    <row r="4" spans="3:13" ht="9.75" customHeight="1">
      <c r="C4" s="1008"/>
      <c r="F4" s="1009"/>
      <c r="G4" s="1009"/>
      <c r="H4" s="1009"/>
      <c r="I4" s="1009"/>
      <c r="J4" s="1009"/>
      <c r="K4" s="1009"/>
      <c r="L4" s="1009"/>
      <c r="M4" s="974" t="s">
        <v>385</v>
      </c>
    </row>
    <row r="5" spans="1:13" ht="27" customHeight="1">
      <c r="A5" s="1010"/>
      <c r="B5" s="1414" t="s">
        <v>813</v>
      </c>
      <c r="C5" s="1408" t="s">
        <v>1201</v>
      </c>
      <c r="D5" s="1414" t="s">
        <v>814</v>
      </c>
      <c r="E5" s="1408" t="s">
        <v>682</v>
      </c>
      <c r="F5" s="1408" t="s">
        <v>689</v>
      </c>
      <c r="G5" s="1414" t="s">
        <v>684</v>
      </c>
      <c r="H5" s="1414"/>
      <c r="I5" s="1414" t="s">
        <v>685</v>
      </c>
      <c r="J5" s="1414"/>
      <c r="K5" s="1414" t="s">
        <v>815</v>
      </c>
      <c r="L5" s="1408" t="s">
        <v>816</v>
      </c>
      <c r="M5" s="1414" t="s">
        <v>817</v>
      </c>
    </row>
    <row r="6" spans="1:13" ht="41.25" customHeight="1">
      <c r="A6" s="1012"/>
      <c r="B6" s="1414"/>
      <c r="C6" s="1415"/>
      <c r="D6" s="1414"/>
      <c r="E6" s="1415"/>
      <c r="F6" s="1212"/>
      <c r="G6" s="1011" t="s">
        <v>818</v>
      </c>
      <c r="H6" s="1011" t="s">
        <v>819</v>
      </c>
      <c r="I6" s="1011" t="s">
        <v>820</v>
      </c>
      <c r="J6" s="1011" t="s">
        <v>819</v>
      </c>
      <c r="K6" s="1414"/>
      <c r="L6" s="1416"/>
      <c r="M6" s="1414"/>
    </row>
    <row r="7" spans="1:13" ht="18" customHeight="1">
      <c r="A7" s="1015">
        <v>1976</v>
      </c>
      <c r="B7" s="1016" t="s">
        <v>821</v>
      </c>
      <c r="C7" s="1121">
        <f>SUM('1c.mell '!E150)</f>
        <v>2000000</v>
      </c>
      <c r="D7" s="1017">
        <f>SUM(E7:M7)</f>
        <v>2000000</v>
      </c>
      <c r="E7" s="1013"/>
      <c r="F7" s="871"/>
      <c r="G7" s="1011"/>
      <c r="H7" s="1011"/>
      <c r="I7" s="1011"/>
      <c r="J7" s="1011"/>
      <c r="K7" s="1011"/>
      <c r="L7" s="1014"/>
      <c r="M7" s="1124">
        <v>2000000</v>
      </c>
    </row>
    <row r="8" spans="1:13" ht="18" customHeight="1">
      <c r="A8" s="1015">
        <v>2985</v>
      </c>
      <c r="B8" s="1018" t="s">
        <v>1094</v>
      </c>
      <c r="C8" s="1122">
        <f>SUM('2.mell'!E537)</f>
        <v>36002</v>
      </c>
      <c r="D8" s="1017">
        <f aca="true" t="shared" si="0" ref="D8:D82">SUM(E8:M8)</f>
        <v>36002</v>
      </c>
      <c r="E8" s="1017"/>
      <c r="F8" s="1019">
        <v>36002</v>
      </c>
      <c r="G8" s="1018"/>
      <c r="H8" s="1018"/>
      <c r="I8" s="1018"/>
      <c r="J8" s="1018"/>
      <c r="K8" s="1018"/>
      <c r="L8" s="1018"/>
      <c r="M8" s="1020"/>
    </row>
    <row r="9" spans="1:13" ht="18" customHeight="1">
      <c r="A9" s="1015">
        <v>2985</v>
      </c>
      <c r="B9" s="1018" t="s">
        <v>439</v>
      </c>
      <c r="C9" s="1122">
        <f>SUM('2.mell'!E574)</f>
        <v>148756</v>
      </c>
      <c r="D9" s="1017">
        <f t="shared" si="0"/>
        <v>148756</v>
      </c>
      <c r="E9" s="1017">
        <v>139944</v>
      </c>
      <c r="F9" s="1019"/>
      <c r="G9" s="1018">
        <v>8812</v>
      </c>
      <c r="H9" s="1018"/>
      <c r="I9" s="1018"/>
      <c r="J9" s="1018"/>
      <c r="K9" s="1018"/>
      <c r="L9" s="1018"/>
      <c r="M9" s="1020"/>
    </row>
    <row r="10" spans="1:13" ht="18" customHeight="1">
      <c r="A10" s="1021">
        <v>3011</v>
      </c>
      <c r="B10" s="1022" t="s">
        <v>119</v>
      </c>
      <c r="C10" s="1123">
        <f>SUM('3a.m.'!E19)</f>
        <v>8778</v>
      </c>
      <c r="D10" s="1017">
        <f t="shared" si="0"/>
        <v>8778</v>
      </c>
      <c r="E10" s="1017"/>
      <c r="F10" s="1023">
        <v>8720</v>
      </c>
      <c r="G10" s="1011"/>
      <c r="H10" s="1011"/>
      <c r="I10" s="1011"/>
      <c r="J10" s="1011"/>
      <c r="K10" s="1024">
        <v>58</v>
      </c>
      <c r="L10" s="1011"/>
      <c r="M10" s="1025"/>
    </row>
    <row r="11" spans="1:13" ht="18" customHeight="1">
      <c r="A11" s="1026">
        <v>3052</v>
      </c>
      <c r="B11" s="1027" t="s">
        <v>23</v>
      </c>
      <c r="C11" s="1122">
        <f>SUM('3c.m.'!E17)</f>
        <v>8258</v>
      </c>
      <c r="D11" s="1017">
        <f t="shared" si="0"/>
        <v>8258</v>
      </c>
      <c r="E11" s="1017">
        <v>5000</v>
      </c>
      <c r="F11" s="1017"/>
      <c r="G11" s="1028"/>
      <c r="H11" s="1028"/>
      <c r="I11" s="1028"/>
      <c r="J11" s="1028"/>
      <c r="K11" s="1029">
        <v>3258</v>
      </c>
      <c r="L11" s="1028"/>
      <c r="M11" s="1020"/>
    </row>
    <row r="12" spans="1:13" ht="18" customHeight="1">
      <c r="A12" s="1026">
        <v>3141</v>
      </c>
      <c r="B12" s="1027" t="s">
        <v>141</v>
      </c>
      <c r="C12" s="1122">
        <f>SUM('3c.m.'!E144)</f>
        <v>7000</v>
      </c>
      <c r="D12" s="1017">
        <f t="shared" si="0"/>
        <v>7000</v>
      </c>
      <c r="E12" s="1017">
        <v>7000</v>
      </c>
      <c r="F12" s="1030"/>
      <c r="G12" s="1031"/>
      <c r="H12" s="1031"/>
      <c r="I12" s="1031"/>
      <c r="J12" s="1031"/>
      <c r="K12" s="1031"/>
      <c r="L12" s="1031"/>
      <c r="M12" s="1020"/>
    </row>
    <row r="13" spans="1:13" ht="18" customHeight="1">
      <c r="A13" s="1015">
        <v>3144</v>
      </c>
      <c r="B13" s="1032" t="s">
        <v>407</v>
      </c>
      <c r="C13" s="1122">
        <f>SUM('3c.m.'!E169)</f>
        <v>1500</v>
      </c>
      <c r="D13" s="1017">
        <f t="shared" si="0"/>
        <v>1500</v>
      </c>
      <c r="E13" s="1017">
        <v>1500</v>
      </c>
      <c r="F13" s="1030"/>
      <c r="G13" s="1031"/>
      <c r="H13" s="1031"/>
      <c r="I13" s="1031"/>
      <c r="J13" s="1031"/>
      <c r="K13" s="1031"/>
      <c r="L13" s="1031"/>
      <c r="M13" s="1020"/>
    </row>
    <row r="14" spans="1:13" ht="18" customHeight="1">
      <c r="A14" s="1026">
        <v>3207</v>
      </c>
      <c r="B14" s="1027" t="s">
        <v>305</v>
      </c>
      <c r="C14" s="1122">
        <f>SUM('3c.m.'!E245)</f>
        <v>28590</v>
      </c>
      <c r="D14" s="1017">
        <f t="shared" si="0"/>
        <v>28590</v>
      </c>
      <c r="E14" s="1017">
        <v>26500</v>
      </c>
      <c r="F14" s="1030"/>
      <c r="G14" s="1031"/>
      <c r="H14" s="1031"/>
      <c r="I14" s="1031"/>
      <c r="J14" s="1031"/>
      <c r="K14" s="1031">
        <v>2090</v>
      </c>
      <c r="L14" s="1031"/>
      <c r="M14" s="1020"/>
    </row>
    <row r="15" spans="1:13" ht="18" customHeight="1">
      <c r="A15" s="1026">
        <v>3209</v>
      </c>
      <c r="B15" s="1027" t="s">
        <v>823</v>
      </c>
      <c r="C15" s="1122">
        <f>SUM('3c.m.'!E261)</f>
        <v>10000</v>
      </c>
      <c r="D15" s="1017">
        <f t="shared" si="0"/>
        <v>10000</v>
      </c>
      <c r="E15" s="1017"/>
      <c r="F15" s="1030">
        <v>10000</v>
      </c>
      <c r="G15" s="1031"/>
      <c r="H15" s="1031"/>
      <c r="I15" s="1031"/>
      <c r="J15" s="1031"/>
      <c r="K15" s="1031"/>
      <c r="L15" s="1031"/>
      <c r="M15" s="1020"/>
    </row>
    <row r="16" spans="1:13" ht="18" customHeight="1">
      <c r="A16" s="1026">
        <v>3224</v>
      </c>
      <c r="B16" s="1027" t="s">
        <v>1131</v>
      </c>
      <c r="C16" s="1122">
        <f>SUM('3c.m.'!E327)</f>
        <v>24000</v>
      </c>
      <c r="D16" s="1017">
        <f t="shared" si="0"/>
        <v>24000</v>
      </c>
      <c r="E16" s="1017"/>
      <c r="F16" s="1030">
        <v>12000</v>
      </c>
      <c r="G16" s="1031"/>
      <c r="H16" s="1031"/>
      <c r="I16" s="1031"/>
      <c r="J16" s="1031"/>
      <c r="K16" s="1031">
        <v>12000</v>
      </c>
      <c r="L16" s="1031"/>
      <c r="M16" s="1020"/>
    </row>
    <row r="17" spans="1:13" ht="18" customHeight="1">
      <c r="A17" s="1026">
        <v>3302</v>
      </c>
      <c r="B17" s="1033" t="s">
        <v>403</v>
      </c>
      <c r="C17" s="1160">
        <v>137000</v>
      </c>
      <c r="D17" s="1017">
        <f t="shared" si="0"/>
        <v>137000</v>
      </c>
      <c r="E17" s="1017">
        <v>137000</v>
      </c>
      <c r="F17" s="1030"/>
      <c r="G17" s="1031"/>
      <c r="H17" s="1031"/>
      <c r="I17" s="1031"/>
      <c r="J17" s="1031"/>
      <c r="K17" s="1031"/>
      <c r="L17" s="1031"/>
      <c r="M17" s="1020"/>
    </row>
    <row r="18" spans="1:13" ht="18" customHeight="1">
      <c r="A18" s="1026">
        <v>3305</v>
      </c>
      <c r="B18" s="1027" t="s">
        <v>211</v>
      </c>
      <c r="C18" s="1122">
        <f>SUM('3c.m.'!E353)</f>
        <v>11000</v>
      </c>
      <c r="D18" s="1017">
        <f t="shared" si="0"/>
        <v>11000</v>
      </c>
      <c r="E18" s="1017">
        <v>11000</v>
      </c>
      <c r="F18" s="1030"/>
      <c r="G18" s="1031"/>
      <c r="H18" s="1031"/>
      <c r="I18" s="1031"/>
      <c r="J18" s="1031"/>
      <c r="K18" s="1031"/>
      <c r="L18" s="1031"/>
      <c r="M18" s="1020"/>
    </row>
    <row r="19" spans="1:13" ht="18" customHeight="1">
      <c r="A19" s="1026">
        <v>3306</v>
      </c>
      <c r="B19" s="1027" t="s">
        <v>212</v>
      </c>
      <c r="C19" s="1122">
        <f>SUM('3c.m.'!E362)</f>
        <v>5030</v>
      </c>
      <c r="D19" s="1017">
        <f t="shared" si="0"/>
        <v>5030</v>
      </c>
      <c r="E19" s="1017">
        <v>5000</v>
      </c>
      <c r="F19" s="1030"/>
      <c r="G19" s="1031"/>
      <c r="H19" s="1031"/>
      <c r="I19" s="1031"/>
      <c r="J19" s="1031"/>
      <c r="K19" s="1031">
        <v>30</v>
      </c>
      <c r="L19" s="1031"/>
      <c r="M19" s="1020"/>
    </row>
    <row r="20" spans="1:13" ht="18" customHeight="1">
      <c r="A20" s="1026">
        <v>3307</v>
      </c>
      <c r="B20" s="1027" t="s">
        <v>213</v>
      </c>
      <c r="C20" s="1122">
        <f>SUM('3c.m.'!E371)</f>
        <v>4000</v>
      </c>
      <c r="D20" s="1017">
        <f t="shared" si="0"/>
        <v>4000</v>
      </c>
      <c r="E20" s="1017">
        <v>4000</v>
      </c>
      <c r="F20" s="1030"/>
      <c r="G20" s="1031"/>
      <c r="H20" s="1031"/>
      <c r="I20" s="1031"/>
      <c r="J20" s="1031"/>
      <c r="K20" s="1031"/>
      <c r="L20" s="1031"/>
      <c r="M20" s="1020"/>
    </row>
    <row r="21" spans="1:13" ht="18" customHeight="1">
      <c r="A21" s="1026">
        <v>3310</v>
      </c>
      <c r="B21" s="1027" t="s">
        <v>423</v>
      </c>
      <c r="C21" s="1122">
        <f>SUM('3c.m.'!E379)</f>
        <v>7000</v>
      </c>
      <c r="D21" s="1017">
        <f t="shared" si="0"/>
        <v>7000</v>
      </c>
      <c r="E21" s="1017"/>
      <c r="F21" s="1030">
        <v>7000</v>
      </c>
      <c r="G21" s="1031"/>
      <c r="H21" s="1031"/>
      <c r="I21" s="1031"/>
      <c r="J21" s="1031"/>
      <c r="K21" s="1031"/>
      <c r="L21" s="1031"/>
      <c r="M21" s="1020"/>
    </row>
    <row r="22" spans="1:13" ht="18" customHeight="1">
      <c r="A22" s="1026">
        <v>3312</v>
      </c>
      <c r="B22" s="1027" t="s">
        <v>405</v>
      </c>
      <c r="C22" s="1122">
        <f>SUM('3c.m.'!E395)</f>
        <v>20074</v>
      </c>
      <c r="D22" s="1017">
        <f t="shared" si="0"/>
        <v>20074</v>
      </c>
      <c r="E22" s="1017"/>
      <c r="F22" s="1030">
        <v>20000</v>
      </c>
      <c r="G22" s="1031"/>
      <c r="H22" s="1031"/>
      <c r="I22" s="1031"/>
      <c r="J22" s="1031"/>
      <c r="K22" s="1031">
        <v>74</v>
      </c>
      <c r="L22" s="1031"/>
      <c r="M22" s="1020"/>
    </row>
    <row r="23" spans="1:13" ht="18" customHeight="1">
      <c r="A23" s="1026">
        <v>3313</v>
      </c>
      <c r="B23" s="1034" t="s">
        <v>10</v>
      </c>
      <c r="C23" s="1122">
        <f>SUM('3c.m.'!E403)</f>
        <v>9500</v>
      </c>
      <c r="D23" s="1017">
        <f t="shared" si="0"/>
        <v>9500</v>
      </c>
      <c r="E23" s="1017">
        <v>9500</v>
      </c>
      <c r="F23" s="1030"/>
      <c r="G23" s="1031"/>
      <c r="H23" s="1031"/>
      <c r="I23" s="1031"/>
      <c r="J23" s="1031"/>
      <c r="K23" s="1031"/>
      <c r="L23" s="1031"/>
      <c r="M23" s="1020"/>
    </row>
    <row r="24" spans="1:13" ht="18" customHeight="1">
      <c r="A24" s="1026">
        <v>3315</v>
      </c>
      <c r="B24" s="1034" t="s">
        <v>11</v>
      </c>
      <c r="C24" s="1122">
        <f>SUM('3c.m.'!E411)</f>
        <v>12000</v>
      </c>
      <c r="D24" s="1017">
        <f t="shared" si="0"/>
        <v>12000</v>
      </c>
      <c r="E24" s="1017">
        <v>12000</v>
      </c>
      <c r="F24" s="1030"/>
      <c r="G24" s="1031"/>
      <c r="H24" s="1031"/>
      <c r="I24" s="1031"/>
      <c r="J24" s="1031"/>
      <c r="K24" s="1031"/>
      <c r="L24" s="1031"/>
      <c r="M24" s="1020"/>
    </row>
    <row r="25" spans="1:13" ht="18" customHeight="1">
      <c r="A25" s="1026">
        <v>3316</v>
      </c>
      <c r="B25" s="1034" t="s">
        <v>144</v>
      </c>
      <c r="C25" s="1122">
        <f>SUM('3c.m.'!E419)</f>
        <v>6000</v>
      </c>
      <c r="D25" s="1017">
        <f t="shared" si="0"/>
        <v>6000</v>
      </c>
      <c r="E25" s="1017">
        <v>6000</v>
      </c>
      <c r="F25" s="1030"/>
      <c r="G25" s="1031"/>
      <c r="H25" s="1031"/>
      <c r="I25" s="1031"/>
      <c r="J25" s="1031"/>
      <c r="K25" s="1031"/>
      <c r="L25" s="1031"/>
      <c r="M25" s="1020"/>
    </row>
    <row r="26" spans="1:13" ht="18" customHeight="1">
      <c r="A26" s="1026">
        <v>3317</v>
      </c>
      <c r="B26" s="1035" t="s">
        <v>406</v>
      </c>
      <c r="C26" s="1122">
        <f>SUM('3c.m.'!E427)</f>
        <v>90159</v>
      </c>
      <c r="D26" s="1017">
        <f t="shared" si="0"/>
        <v>90159</v>
      </c>
      <c r="E26" s="1017"/>
      <c r="F26" s="1030">
        <v>90000</v>
      </c>
      <c r="G26" s="1031"/>
      <c r="H26" s="1031"/>
      <c r="I26" s="1031"/>
      <c r="J26" s="1031"/>
      <c r="K26" s="1031">
        <v>159</v>
      </c>
      <c r="L26" s="1031"/>
      <c r="M26" s="1020"/>
    </row>
    <row r="27" spans="1:13" ht="18" customHeight="1">
      <c r="A27" s="1026">
        <v>3322</v>
      </c>
      <c r="B27" s="1027" t="s">
        <v>421</v>
      </c>
      <c r="C27" s="1122">
        <f>SUM('3c.m.'!E453)</f>
        <v>9542</v>
      </c>
      <c r="D27" s="1017">
        <f t="shared" si="0"/>
        <v>9542</v>
      </c>
      <c r="E27" s="1017">
        <v>9500</v>
      </c>
      <c r="F27" s="1030"/>
      <c r="G27" s="1031"/>
      <c r="H27" s="1031"/>
      <c r="I27" s="1031"/>
      <c r="J27" s="1031"/>
      <c r="K27" s="1031">
        <v>42</v>
      </c>
      <c r="L27" s="1031"/>
      <c r="M27" s="1020"/>
    </row>
    <row r="28" spans="1:13" ht="18" customHeight="1">
      <c r="A28" s="1026">
        <v>3324</v>
      </c>
      <c r="B28" s="1027" t="s">
        <v>482</v>
      </c>
      <c r="C28" s="1122">
        <f>SUM('3c.m.'!E469)</f>
        <v>2000</v>
      </c>
      <c r="D28" s="1017">
        <f t="shared" si="0"/>
        <v>2000</v>
      </c>
      <c r="E28" s="1017">
        <v>2000</v>
      </c>
      <c r="F28" s="1030"/>
      <c r="G28" s="1031"/>
      <c r="H28" s="1031"/>
      <c r="I28" s="1031"/>
      <c r="J28" s="1031"/>
      <c r="K28" s="1031"/>
      <c r="L28" s="1031"/>
      <c r="M28" s="1020"/>
    </row>
    <row r="29" spans="1:13" ht="18" customHeight="1">
      <c r="A29" s="1026">
        <v>3350</v>
      </c>
      <c r="B29" s="1027" t="s">
        <v>309</v>
      </c>
      <c r="C29" s="1122">
        <f>SUM('3c.m.'!E558)</f>
        <v>100</v>
      </c>
      <c r="D29" s="1017">
        <f t="shared" si="0"/>
        <v>100</v>
      </c>
      <c r="E29" s="1017">
        <v>100</v>
      </c>
      <c r="F29" s="1030"/>
      <c r="G29" s="1031"/>
      <c r="H29" s="1031"/>
      <c r="I29" s="1031"/>
      <c r="J29" s="1031"/>
      <c r="K29" s="1031"/>
      <c r="L29" s="1031"/>
      <c r="M29" s="1020"/>
    </row>
    <row r="30" spans="1:13" ht="18" customHeight="1">
      <c r="A30" s="1026">
        <v>3351</v>
      </c>
      <c r="B30" s="1027" t="s">
        <v>422</v>
      </c>
      <c r="C30" s="1122">
        <f>SUM('3c.m.'!E566)</f>
        <v>20000</v>
      </c>
      <c r="D30" s="1017">
        <f t="shared" si="0"/>
        <v>20000</v>
      </c>
      <c r="E30" s="1017"/>
      <c r="F30" s="1030">
        <v>20000</v>
      </c>
      <c r="G30" s="1031"/>
      <c r="H30" s="1031"/>
      <c r="I30" s="1031"/>
      <c r="J30" s="1031"/>
      <c r="K30" s="1031"/>
      <c r="L30" s="1031"/>
      <c r="M30" s="1020"/>
    </row>
    <row r="31" spans="1:13" ht="18" customHeight="1">
      <c r="A31" s="1026">
        <v>3352</v>
      </c>
      <c r="B31" s="1027" t="s">
        <v>504</v>
      </c>
      <c r="C31" s="1122">
        <f>SUM('3c.m.'!E575)</f>
        <v>21010</v>
      </c>
      <c r="D31" s="1017">
        <f t="shared" si="0"/>
        <v>21010</v>
      </c>
      <c r="E31" s="1017"/>
      <c r="F31" s="1030">
        <v>18000</v>
      </c>
      <c r="G31" s="1031"/>
      <c r="H31" s="1031"/>
      <c r="I31" s="1031"/>
      <c r="J31" s="1031"/>
      <c r="K31" s="1031">
        <v>3010</v>
      </c>
      <c r="L31" s="1031"/>
      <c r="M31" s="1020"/>
    </row>
    <row r="32" spans="1:13" ht="18" customHeight="1">
      <c r="A32" s="1026">
        <v>3355</v>
      </c>
      <c r="B32" s="1027" t="s">
        <v>41</v>
      </c>
      <c r="C32" s="1122">
        <f>SUM('3c.m.'!E583)</f>
        <v>14029</v>
      </c>
      <c r="D32" s="1017">
        <f t="shared" si="0"/>
        <v>14029</v>
      </c>
      <c r="E32" s="1017">
        <v>11000</v>
      </c>
      <c r="F32" s="1030"/>
      <c r="G32" s="1031"/>
      <c r="H32" s="1031"/>
      <c r="I32" s="1031"/>
      <c r="J32" s="1031"/>
      <c r="K32" s="1031">
        <v>3029</v>
      </c>
      <c r="L32" s="1031"/>
      <c r="M32" s="1020"/>
    </row>
    <row r="33" spans="1:13" ht="24.75" customHeight="1">
      <c r="A33" s="1026">
        <v>3356</v>
      </c>
      <c r="B33" s="1036" t="s">
        <v>824</v>
      </c>
      <c r="C33" s="1122">
        <f>SUM('3c.m.'!E591)</f>
        <v>16293</v>
      </c>
      <c r="D33" s="1017">
        <f t="shared" si="0"/>
        <v>16293</v>
      </c>
      <c r="E33" s="1017">
        <v>15000</v>
      </c>
      <c r="F33" s="1030"/>
      <c r="G33" s="1031"/>
      <c r="H33" s="1031"/>
      <c r="I33" s="1031"/>
      <c r="J33" s="1031"/>
      <c r="K33" s="1031">
        <v>1293</v>
      </c>
      <c r="L33" s="1031"/>
      <c r="M33" s="1020"/>
    </row>
    <row r="34" spans="1:13" ht="18" customHeight="1">
      <c r="A34" s="1026">
        <v>3358</v>
      </c>
      <c r="B34" s="1027" t="s">
        <v>825</v>
      </c>
      <c r="C34" s="1122">
        <f>SUM('3c.m.'!E607)</f>
        <v>1000</v>
      </c>
      <c r="D34" s="1017">
        <f t="shared" si="0"/>
        <v>1000</v>
      </c>
      <c r="E34" s="1017">
        <v>1000</v>
      </c>
      <c r="F34" s="1030"/>
      <c r="G34" s="1031"/>
      <c r="H34" s="1031"/>
      <c r="I34" s="1031"/>
      <c r="J34" s="1031"/>
      <c r="K34" s="1031"/>
      <c r="L34" s="1031"/>
      <c r="M34" s="1020"/>
    </row>
    <row r="35" spans="1:13" ht="18" customHeight="1">
      <c r="A35" s="1026">
        <v>3360</v>
      </c>
      <c r="B35" s="1027" t="s">
        <v>410</v>
      </c>
      <c r="C35" s="1122">
        <f>SUM('3c.m.'!E615)</f>
        <v>2286</v>
      </c>
      <c r="D35" s="1017">
        <f t="shared" si="0"/>
        <v>2286</v>
      </c>
      <c r="E35" s="1017"/>
      <c r="F35" s="1030">
        <v>2000</v>
      </c>
      <c r="G35" s="1031"/>
      <c r="H35" s="1031"/>
      <c r="I35" s="1031"/>
      <c r="J35" s="1031"/>
      <c r="K35" s="1031">
        <v>286</v>
      </c>
      <c r="L35" s="1031"/>
      <c r="M35" s="1020"/>
    </row>
    <row r="36" spans="1:13" ht="18" customHeight="1">
      <c r="A36" s="1026">
        <v>3416</v>
      </c>
      <c r="B36" s="1027" t="s">
        <v>182</v>
      </c>
      <c r="C36" s="1122">
        <f>SUM('3c.m.'!D666)</f>
        <v>20000</v>
      </c>
      <c r="D36" s="1017">
        <f t="shared" si="0"/>
        <v>20000</v>
      </c>
      <c r="E36" s="1017"/>
      <c r="F36" s="1030">
        <v>20000</v>
      </c>
      <c r="G36" s="1031"/>
      <c r="H36" s="1031"/>
      <c r="I36" s="1031"/>
      <c r="J36" s="1031"/>
      <c r="K36" s="1031"/>
      <c r="L36" s="1031"/>
      <c r="M36" s="1020"/>
    </row>
    <row r="37" spans="1:13" ht="18" customHeight="1">
      <c r="A37" s="1026">
        <v>3421</v>
      </c>
      <c r="B37" s="1027" t="s">
        <v>426</v>
      </c>
      <c r="C37" s="1122">
        <f>SUM('3c.m.'!E675)</f>
        <v>4000</v>
      </c>
      <c r="D37" s="1017">
        <f t="shared" si="0"/>
        <v>4000</v>
      </c>
      <c r="E37" s="1017"/>
      <c r="F37" s="1030">
        <v>4000</v>
      </c>
      <c r="G37" s="1031"/>
      <c r="H37" s="1031"/>
      <c r="I37" s="1031"/>
      <c r="J37" s="1031"/>
      <c r="K37" s="1031"/>
      <c r="L37" s="1031"/>
      <c r="M37" s="1020"/>
    </row>
    <row r="38" spans="1:13" ht="18" customHeight="1">
      <c r="A38" s="1026">
        <v>3422</v>
      </c>
      <c r="B38" s="1027" t="s">
        <v>148</v>
      </c>
      <c r="C38" s="1122">
        <f>SUM('3c.m.'!E683)</f>
        <v>79752</v>
      </c>
      <c r="D38" s="1017">
        <f t="shared" si="0"/>
        <v>79752</v>
      </c>
      <c r="E38" s="1017"/>
      <c r="F38" s="1030">
        <v>70000</v>
      </c>
      <c r="G38" s="1031"/>
      <c r="H38" s="1031"/>
      <c r="I38" s="1031"/>
      <c r="J38" s="1031"/>
      <c r="K38" s="1031">
        <v>9752</v>
      </c>
      <c r="L38" s="1031"/>
      <c r="M38" s="1020"/>
    </row>
    <row r="39" spans="1:13" ht="18" customHeight="1">
      <c r="A39" s="1026">
        <v>3423</v>
      </c>
      <c r="B39" s="1027" t="s">
        <v>147</v>
      </c>
      <c r="C39" s="1122">
        <f>SUM('3c.m.'!E691)</f>
        <v>14110</v>
      </c>
      <c r="D39" s="1017">
        <f t="shared" si="0"/>
        <v>14110</v>
      </c>
      <c r="E39" s="1017"/>
      <c r="F39" s="1030">
        <v>12000</v>
      </c>
      <c r="G39" s="1031">
        <v>1700</v>
      </c>
      <c r="H39" s="1031"/>
      <c r="I39" s="1031"/>
      <c r="J39" s="1031"/>
      <c r="K39" s="1031">
        <v>410</v>
      </c>
      <c r="L39" s="1031"/>
      <c r="M39" s="1020"/>
    </row>
    <row r="40" spans="1:13" ht="18" customHeight="1">
      <c r="A40" s="1026">
        <v>3424</v>
      </c>
      <c r="B40" s="1033" t="s">
        <v>312</v>
      </c>
      <c r="C40" s="1122">
        <f>SUM('3c.m.'!E699)</f>
        <v>28318</v>
      </c>
      <c r="D40" s="1017">
        <f t="shared" si="0"/>
        <v>28318</v>
      </c>
      <c r="E40" s="1017"/>
      <c r="F40" s="1030">
        <v>11000</v>
      </c>
      <c r="G40" s="1031"/>
      <c r="H40" s="1031"/>
      <c r="I40" s="1031"/>
      <c r="J40" s="1031"/>
      <c r="K40" s="1031">
        <v>17318</v>
      </c>
      <c r="L40" s="1031"/>
      <c r="M40" s="1020"/>
    </row>
    <row r="41" spans="1:13" ht="18" customHeight="1">
      <c r="A41" s="1026">
        <v>3425</v>
      </c>
      <c r="B41" s="1033" t="s">
        <v>44</v>
      </c>
      <c r="C41" s="1122">
        <f>SUM('3c.m.'!E707)</f>
        <v>8564</v>
      </c>
      <c r="D41" s="1017">
        <f t="shared" si="0"/>
        <v>8564</v>
      </c>
      <c r="E41" s="1017"/>
      <c r="F41" s="1019">
        <v>5000</v>
      </c>
      <c r="G41" s="1018"/>
      <c r="H41" s="1018"/>
      <c r="I41" s="1018"/>
      <c r="J41" s="1018"/>
      <c r="K41" s="1018">
        <v>3564</v>
      </c>
      <c r="L41" s="1018"/>
      <c r="M41" s="1020"/>
    </row>
    <row r="42" spans="1:13" ht="18" customHeight="1">
      <c r="A42" s="1026">
        <v>3426</v>
      </c>
      <c r="B42" s="1027" t="s">
        <v>379</v>
      </c>
      <c r="C42" s="1122">
        <f>SUM('3c.m.'!E715)</f>
        <v>73363</v>
      </c>
      <c r="D42" s="1017">
        <f t="shared" si="0"/>
        <v>73363</v>
      </c>
      <c r="E42" s="1017"/>
      <c r="F42" s="1019">
        <v>61922</v>
      </c>
      <c r="G42" s="1018"/>
      <c r="H42" s="1018"/>
      <c r="I42" s="1018"/>
      <c r="J42" s="1018"/>
      <c r="K42" s="1018">
        <v>11441</v>
      </c>
      <c r="L42" s="1018"/>
      <c r="M42" s="1020"/>
    </row>
    <row r="43" spans="1:13" ht="18" customHeight="1">
      <c r="A43" s="1026">
        <v>3427</v>
      </c>
      <c r="B43" s="1027" t="s">
        <v>45</v>
      </c>
      <c r="C43" s="1122">
        <f>SUM('3c.m.'!E723)</f>
        <v>24533</v>
      </c>
      <c r="D43" s="1017">
        <f t="shared" si="0"/>
        <v>24533</v>
      </c>
      <c r="E43" s="1017"/>
      <c r="F43" s="1019">
        <v>23000</v>
      </c>
      <c r="G43" s="1018"/>
      <c r="H43" s="1018"/>
      <c r="I43" s="1018"/>
      <c r="J43" s="1018"/>
      <c r="K43" s="1018">
        <v>1533</v>
      </c>
      <c r="L43" s="1018"/>
      <c r="M43" s="1020"/>
    </row>
    <row r="44" spans="1:13" ht="18" customHeight="1">
      <c r="A44" s="1026">
        <v>3921</v>
      </c>
      <c r="B44" s="1033" t="s">
        <v>520</v>
      </c>
      <c r="C44" s="1122">
        <f>SUM('3d.m.'!E12)</f>
        <v>6000</v>
      </c>
      <c r="D44" s="1017">
        <f t="shared" si="0"/>
        <v>6000</v>
      </c>
      <c r="E44" s="1017"/>
      <c r="F44" s="1019">
        <v>6000</v>
      </c>
      <c r="G44" s="1018"/>
      <c r="H44" s="1018"/>
      <c r="I44" s="1018"/>
      <c r="J44" s="1018"/>
      <c r="K44" s="1018"/>
      <c r="L44" s="1018"/>
      <c r="M44" s="1020"/>
    </row>
    <row r="45" spans="1:13" ht="18" customHeight="1">
      <c r="A45" s="1026">
        <v>3922</v>
      </c>
      <c r="B45" s="1033" t="s">
        <v>519</v>
      </c>
      <c r="C45" s="1122">
        <f>SUM('3d.m.'!E13)</f>
        <v>5000</v>
      </c>
      <c r="D45" s="1017">
        <f t="shared" si="0"/>
        <v>5000</v>
      </c>
      <c r="E45" s="1017"/>
      <c r="F45" s="1019">
        <v>5000</v>
      </c>
      <c r="G45" s="1018"/>
      <c r="H45" s="1018"/>
      <c r="I45" s="1018"/>
      <c r="J45" s="1018"/>
      <c r="K45" s="1018"/>
      <c r="L45" s="1018"/>
      <c r="M45" s="1020"/>
    </row>
    <row r="46" spans="1:13" ht="18" customHeight="1">
      <c r="A46" s="1026">
        <v>3924</v>
      </c>
      <c r="B46" s="1138" t="s">
        <v>444</v>
      </c>
      <c r="C46" s="1122">
        <f>SUM('3d.m.'!E14)</f>
        <v>9000</v>
      </c>
      <c r="D46" s="1017">
        <f t="shared" si="0"/>
        <v>9000</v>
      </c>
      <c r="E46" s="1017"/>
      <c r="F46" s="1019">
        <v>6000</v>
      </c>
      <c r="G46" s="1018"/>
      <c r="H46" s="1018"/>
      <c r="I46" s="1018"/>
      <c r="J46" s="1018"/>
      <c r="K46" s="1018">
        <v>3000</v>
      </c>
      <c r="L46" s="1018"/>
      <c r="M46" s="1020"/>
    </row>
    <row r="47" spans="1:13" ht="18" customHeight="1">
      <c r="A47" s="1015">
        <v>3928</v>
      </c>
      <c r="B47" s="1018" t="s">
        <v>160</v>
      </c>
      <c r="C47" s="1122">
        <f>SUM('3d.m.'!E17)</f>
        <v>392950</v>
      </c>
      <c r="D47" s="1017">
        <f t="shared" si="0"/>
        <v>392950</v>
      </c>
      <c r="E47" s="1017"/>
      <c r="F47" s="1019">
        <v>192000</v>
      </c>
      <c r="G47" s="1018"/>
      <c r="H47" s="1018"/>
      <c r="I47" s="1018"/>
      <c r="J47" s="1018"/>
      <c r="K47" s="1018">
        <v>200950</v>
      </c>
      <c r="L47" s="1018"/>
      <c r="M47" s="1020"/>
    </row>
    <row r="48" spans="1:13" ht="18" customHeight="1">
      <c r="A48" s="1015">
        <v>3929</v>
      </c>
      <c r="B48" s="1018" t="s">
        <v>302</v>
      </c>
      <c r="C48" s="1122">
        <f>SUM('3d.m.'!E23)</f>
        <v>20000</v>
      </c>
      <c r="D48" s="1017">
        <f t="shared" si="0"/>
        <v>20000</v>
      </c>
      <c r="E48" s="1017"/>
      <c r="F48" s="1019">
        <v>10000</v>
      </c>
      <c r="G48" s="1018"/>
      <c r="H48" s="1018"/>
      <c r="I48" s="1018"/>
      <c r="J48" s="1018"/>
      <c r="K48" s="1018">
        <v>10000</v>
      </c>
      <c r="L48" s="1018"/>
      <c r="M48" s="1020"/>
    </row>
    <row r="49" spans="1:13" ht="18" customHeight="1">
      <c r="A49" s="1026">
        <v>3932</v>
      </c>
      <c r="B49" s="1033" t="s">
        <v>197</v>
      </c>
      <c r="C49" s="1122">
        <f>SUM('3d.m.'!E27)</f>
        <v>12500</v>
      </c>
      <c r="D49" s="1017">
        <f t="shared" si="0"/>
        <v>12500</v>
      </c>
      <c r="E49" s="1017"/>
      <c r="F49" s="1019">
        <v>12500</v>
      </c>
      <c r="G49" s="1018"/>
      <c r="H49" s="1018"/>
      <c r="I49" s="1018"/>
      <c r="J49" s="1018"/>
      <c r="K49" s="1018"/>
      <c r="L49" s="1018"/>
      <c r="M49" s="1020"/>
    </row>
    <row r="50" spans="1:13" ht="18" customHeight="1">
      <c r="A50" s="1026">
        <v>3934</v>
      </c>
      <c r="B50" s="1033" t="s">
        <v>448</v>
      </c>
      <c r="C50" s="1122">
        <f>SUM('3d.m.'!E28)</f>
        <v>5000</v>
      </c>
      <c r="D50" s="1017">
        <f t="shared" si="0"/>
        <v>5000</v>
      </c>
      <c r="E50" s="1017"/>
      <c r="F50" s="1019">
        <v>5000</v>
      </c>
      <c r="G50" s="1018"/>
      <c r="H50" s="1018"/>
      <c r="I50" s="1018"/>
      <c r="J50" s="1018"/>
      <c r="K50" s="1018"/>
      <c r="L50" s="1018"/>
      <c r="M50" s="1020"/>
    </row>
    <row r="51" spans="1:13" ht="24" customHeight="1">
      <c r="A51" s="1026">
        <v>3941</v>
      </c>
      <c r="B51" s="1038" t="s">
        <v>826</v>
      </c>
      <c r="C51" s="1122">
        <f>SUM('3d.m.'!E31)</f>
        <v>305160</v>
      </c>
      <c r="D51" s="1017">
        <f t="shared" si="0"/>
        <v>305160</v>
      </c>
      <c r="E51" s="1017"/>
      <c r="F51" s="1019">
        <v>305160</v>
      </c>
      <c r="G51" s="1018"/>
      <c r="H51" s="1018"/>
      <c r="I51" s="1018"/>
      <c r="J51" s="1018"/>
      <c r="K51" s="1018"/>
      <c r="L51" s="1018"/>
      <c r="M51" s="1020"/>
    </row>
    <row r="52" spans="1:13" ht="18" customHeight="1">
      <c r="A52" s="1015">
        <v>3942</v>
      </c>
      <c r="B52" s="1037" t="s">
        <v>453</v>
      </c>
      <c r="C52" s="1122">
        <f>SUM('3d.m.'!E32)</f>
        <v>9000</v>
      </c>
      <c r="D52" s="1017">
        <f t="shared" si="0"/>
        <v>9000</v>
      </c>
      <c r="E52" s="1017"/>
      <c r="F52" s="1019">
        <v>8000</v>
      </c>
      <c r="G52" s="1018"/>
      <c r="H52" s="1018"/>
      <c r="I52" s="1018"/>
      <c r="J52" s="1018"/>
      <c r="K52" s="1018">
        <v>1000</v>
      </c>
      <c r="L52" s="1018"/>
      <c r="M52" s="1020"/>
    </row>
    <row r="53" spans="1:13" ht="18" customHeight="1">
      <c r="A53" s="1015">
        <v>3943</v>
      </c>
      <c r="B53" s="1018" t="s">
        <v>6</v>
      </c>
      <c r="C53" s="1122">
        <f>SUM('3d.m.'!E33)</f>
        <v>2000</v>
      </c>
      <c r="D53" s="1017">
        <f t="shared" si="0"/>
        <v>2000</v>
      </c>
      <c r="E53" s="1017"/>
      <c r="F53" s="1019">
        <v>2000</v>
      </c>
      <c r="G53" s="1018"/>
      <c r="H53" s="1018"/>
      <c r="I53" s="1018"/>
      <c r="J53" s="1018"/>
      <c r="K53" s="1018"/>
      <c r="L53" s="1018"/>
      <c r="M53" s="1020"/>
    </row>
    <row r="54" spans="1:13" ht="18" customHeight="1">
      <c r="A54" s="1015">
        <v>3944</v>
      </c>
      <c r="B54" s="1018" t="s">
        <v>450</v>
      </c>
      <c r="C54" s="1122">
        <f>SUM('3d.m.'!E37)</f>
        <v>57365</v>
      </c>
      <c r="D54" s="1017">
        <f t="shared" si="0"/>
        <v>57365</v>
      </c>
      <c r="E54" s="1017"/>
      <c r="F54" s="1019">
        <v>57365</v>
      </c>
      <c r="G54" s="1018"/>
      <c r="H54" s="1018"/>
      <c r="I54" s="1018"/>
      <c r="J54" s="1018"/>
      <c r="K54" s="1018"/>
      <c r="L54" s="1018"/>
      <c r="M54" s="1020"/>
    </row>
    <row r="55" spans="1:13" ht="18" customHeight="1">
      <c r="A55" s="1015">
        <v>3962</v>
      </c>
      <c r="B55" s="1018" t="s">
        <v>375</v>
      </c>
      <c r="C55" s="1122">
        <f>SUM('3d.m.'!E41)</f>
        <v>50000</v>
      </c>
      <c r="D55" s="1017">
        <f t="shared" si="0"/>
        <v>50000</v>
      </c>
      <c r="E55" s="1017"/>
      <c r="F55" s="1019"/>
      <c r="G55" s="1018"/>
      <c r="H55" s="1018"/>
      <c r="I55" s="1018"/>
      <c r="J55" s="1018"/>
      <c r="K55" s="1018">
        <v>50000</v>
      </c>
      <c r="L55" s="1018"/>
      <c r="M55" s="1020"/>
    </row>
    <row r="56" spans="1:13" ht="18" customHeight="1">
      <c r="A56" s="1015">
        <v>3972</v>
      </c>
      <c r="B56" s="1018" t="s">
        <v>454</v>
      </c>
      <c r="C56" s="1122">
        <f>SUM('3d.m.'!E43)</f>
        <v>20000</v>
      </c>
      <c r="D56" s="1017">
        <f t="shared" si="0"/>
        <v>20000</v>
      </c>
      <c r="E56" s="1017"/>
      <c r="F56" s="1019">
        <v>20000</v>
      </c>
      <c r="G56" s="1018"/>
      <c r="H56" s="1018"/>
      <c r="I56" s="1018"/>
      <c r="J56" s="1018"/>
      <c r="K56" s="1018"/>
      <c r="L56" s="1018"/>
      <c r="M56" s="1039"/>
    </row>
    <row r="57" spans="1:13" ht="18" customHeight="1">
      <c r="A57" s="1015">
        <v>3988</v>
      </c>
      <c r="B57" s="1040" t="s">
        <v>827</v>
      </c>
      <c r="C57" s="1122">
        <f>SUM('3d.m.'!E46)</f>
        <v>800</v>
      </c>
      <c r="D57" s="1017">
        <f t="shared" si="0"/>
        <v>800</v>
      </c>
      <c r="E57" s="1017"/>
      <c r="F57" s="1019">
        <v>800</v>
      </c>
      <c r="G57" s="1018"/>
      <c r="H57" s="1018"/>
      <c r="I57" s="1018"/>
      <c r="J57" s="1018"/>
      <c r="K57" s="1018"/>
      <c r="L57" s="1018"/>
      <c r="M57" s="1039"/>
    </row>
    <row r="58" spans="1:13" ht="18" customHeight="1">
      <c r="A58" s="1015">
        <v>3989</v>
      </c>
      <c r="B58" s="1040" t="s">
        <v>377</v>
      </c>
      <c r="C58" s="1122">
        <f>SUM('3d.m.'!E47)</f>
        <v>6000</v>
      </c>
      <c r="D58" s="1017">
        <f t="shared" si="0"/>
        <v>6000</v>
      </c>
      <c r="E58" s="1017"/>
      <c r="F58" s="1019">
        <v>6000</v>
      </c>
      <c r="G58" s="1018"/>
      <c r="H58" s="1018"/>
      <c r="I58" s="1018"/>
      <c r="J58" s="1018"/>
      <c r="K58" s="1018"/>
      <c r="L58" s="1018"/>
      <c r="M58" s="1039"/>
    </row>
    <row r="59" spans="1:13" ht="18" customHeight="1">
      <c r="A59" s="1015">
        <v>3990</v>
      </c>
      <c r="B59" s="1041" t="s">
        <v>325</v>
      </c>
      <c r="C59" s="1122">
        <f>SUM('3d.m.'!E48)</f>
        <v>1000</v>
      </c>
      <c r="D59" s="1017">
        <f t="shared" si="0"/>
        <v>1000</v>
      </c>
      <c r="E59" s="1017"/>
      <c r="F59" s="1019">
        <v>1000</v>
      </c>
      <c r="G59" s="1018"/>
      <c r="H59" s="1018"/>
      <c r="I59" s="1018"/>
      <c r="J59" s="1018"/>
      <c r="K59" s="1018"/>
      <c r="L59" s="1018"/>
      <c r="M59" s="1039"/>
    </row>
    <row r="60" spans="1:13" ht="18" customHeight="1">
      <c r="A60" s="1015">
        <v>3991</v>
      </c>
      <c r="B60" s="1041" t="s">
        <v>371</v>
      </c>
      <c r="C60" s="1122">
        <f>SUM('3d.m.'!E49)</f>
        <v>4820</v>
      </c>
      <c r="D60" s="1017">
        <f t="shared" si="0"/>
        <v>4820</v>
      </c>
      <c r="E60" s="1017"/>
      <c r="F60" s="1019">
        <v>4820</v>
      </c>
      <c r="G60" s="1018"/>
      <c r="H60" s="1018"/>
      <c r="I60" s="1018"/>
      <c r="J60" s="1018"/>
      <c r="K60" s="1018"/>
      <c r="L60" s="1018"/>
      <c r="M60" s="1039"/>
    </row>
    <row r="61" spans="1:13" ht="18" customHeight="1">
      <c r="A61" s="1042">
        <v>3992</v>
      </c>
      <c r="B61" s="1041" t="s">
        <v>326</v>
      </c>
      <c r="C61" s="1122">
        <f>SUM('3d.m.'!E50)</f>
        <v>1400</v>
      </c>
      <c r="D61" s="1017">
        <f t="shared" si="0"/>
        <v>1400</v>
      </c>
      <c r="E61" s="1017"/>
      <c r="F61" s="1019">
        <v>1400</v>
      </c>
      <c r="G61" s="1018"/>
      <c r="H61" s="1018"/>
      <c r="I61" s="1018"/>
      <c r="J61" s="1018"/>
      <c r="K61" s="1018"/>
      <c r="L61" s="1018"/>
      <c r="M61" s="1039"/>
    </row>
    <row r="62" spans="1:13" ht="18" customHeight="1">
      <c r="A62" s="1015">
        <v>3993</v>
      </c>
      <c r="B62" s="1041" t="s">
        <v>327</v>
      </c>
      <c r="C62" s="1122">
        <f>SUM('3d.m.'!E51)</f>
        <v>900</v>
      </c>
      <c r="D62" s="1017">
        <f t="shared" si="0"/>
        <v>900</v>
      </c>
      <c r="E62" s="1017"/>
      <c r="F62" s="1019">
        <v>900</v>
      </c>
      <c r="G62" s="1018"/>
      <c r="H62" s="1018"/>
      <c r="I62" s="1018"/>
      <c r="J62" s="1018"/>
      <c r="K62" s="1018"/>
      <c r="L62" s="1018"/>
      <c r="M62" s="1039"/>
    </row>
    <row r="63" spans="1:13" ht="18" customHeight="1">
      <c r="A63" s="1015">
        <v>3994</v>
      </c>
      <c r="B63" s="1041" t="s">
        <v>108</v>
      </c>
      <c r="C63" s="1122">
        <f>SUM('3d.m.'!E52)</f>
        <v>900</v>
      </c>
      <c r="D63" s="1017">
        <f t="shared" si="0"/>
        <v>900</v>
      </c>
      <c r="E63" s="1017"/>
      <c r="F63" s="1019">
        <v>900</v>
      </c>
      <c r="G63" s="1018"/>
      <c r="H63" s="1018"/>
      <c r="I63" s="1018"/>
      <c r="J63" s="1018"/>
      <c r="K63" s="1018"/>
      <c r="L63" s="1018"/>
      <c r="M63" s="1039"/>
    </row>
    <row r="64" spans="1:13" ht="18" customHeight="1">
      <c r="A64" s="1015">
        <v>3995</v>
      </c>
      <c r="B64" s="1041" t="s">
        <v>109</v>
      </c>
      <c r="C64" s="1122">
        <f>SUM('3d.m.'!E53)</f>
        <v>900</v>
      </c>
      <c r="D64" s="1017">
        <f t="shared" si="0"/>
        <v>900</v>
      </c>
      <c r="E64" s="1017"/>
      <c r="F64" s="1019">
        <v>900</v>
      </c>
      <c r="G64" s="1018"/>
      <c r="H64" s="1018"/>
      <c r="I64" s="1018"/>
      <c r="J64" s="1018"/>
      <c r="K64" s="1018"/>
      <c r="L64" s="1018"/>
      <c r="M64" s="1039"/>
    </row>
    <row r="65" spans="1:13" ht="18" customHeight="1">
      <c r="A65" s="1015">
        <v>3997</v>
      </c>
      <c r="B65" s="1041" t="s">
        <v>110</v>
      </c>
      <c r="C65" s="1122">
        <f>SUM('3d.m.'!E54)</f>
        <v>900</v>
      </c>
      <c r="D65" s="1017">
        <f t="shared" si="0"/>
        <v>900</v>
      </c>
      <c r="E65" s="1017"/>
      <c r="F65" s="1019">
        <v>900</v>
      </c>
      <c r="G65" s="1018"/>
      <c r="H65" s="1018"/>
      <c r="I65" s="1018"/>
      <c r="J65" s="1018"/>
      <c r="K65" s="1018"/>
      <c r="L65" s="1018"/>
      <c r="M65" s="1039"/>
    </row>
    <row r="66" spans="1:13" ht="18" customHeight="1">
      <c r="A66" s="1015">
        <v>3998</v>
      </c>
      <c r="B66" s="1041" t="s">
        <v>111</v>
      </c>
      <c r="C66" s="1122">
        <f>SUM('3d.m.'!E55)</f>
        <v>900</v>
      </c>
      <c r="D66" s="1017">
        <f t="shared" si="0"/>
        <v>900</v>
      </c>
      <c r="E66" s="1017"/>
      <c r="F66" s="1019">
        <v>900</v>
      </c>
      <c r="G66" s="1018"/>
      <c r="H66" s="1018"/>
      <c r="I66" s="1018"/>
      <c r="J66" s="1018"/>
      <c r="K66" s="1018"/>
      <c r="L66" s="1018"/>
      <c r="M66" s="1039"/>
    </row>
    <row r="67" spans="1:13" ht="18" customHeight="1">
      <c r="A67" s="1015">
        <v>3999</v>
      </c>
      <c r="B67" s="1041" t="s">
        <v>112</v>
      </c>
      <c r="C67" s="1122">
        <f>SUM('3d.m.'!E56)</f>
        <v>1000</v>
      </c>
      <c r="D67" s="1017">
        <f t="shared" si="0"/>
        <v>1000</v>
      </c>
      <c r="E67" s="1017"/>
      <c r="F67" s="1019">
        <v>1000</v>
      </c>
      <c r="G67" s="1018"/>
      <c r="H67" s="1018"/>
      <c r="I67" s="1018"/>
      <c r="J67" s="1018"/>
      <c r="K67" s="1018"/>
      <c r="L67" s="1018"/>
      <c r="M67" s="1039"/>
    </row>
    <row r="68" spans="1:13" ht="18" customHeight="1">
      <c r="A68" s="1015">
        <v>4011</v>
      </c>
      <c r="B68" s="1041" t="s">
        <v>1171</v>
      </c>
      <c r="C68" s="1122">
        <f>SUM('4.mell.'!E11)</f>
        <v>100000</v>
      </c>
      <c r="D68" s="1017">
        <f t="shared" si="0"/>
        <v>100000</v>
      </c>
      <c r="E68" s="1017"/>
      <c r="F68" s="1019"/>
      <c r="G68" s="1018"/>
      <c r="H68" s="1018"/>
      <c r="I68" s="1018"/>
      <c r="J68" s="1018"/>
      <c r="K68" s="1018">
        <v>100000</v>
      </c>
      <c r="L68" s="1018"/>
      <c r="M68" s="1039"/>
    </row>
    <row r="69" spans="1:13" ht="18" customHeight="1">
      <c r="A69" s="1015">
        <v>4120</v>
      </c>
      <c r="B69" s="1098" t="s">
        <v>252</v>
      </c>
      <c r="C69" s="1122">
        <f>SUM('4.mell.'!E26)</f>
        <v>859025</v>
      </c>
      <c r="D69" s="1017">
        <f t="shared" si="0"/>
        <v>859025</v>
      </c>
      <c r="E69" s="1017"/>
      <c r="F69" s="1019"/>
      <c r="G69" s="1018"/>
      <c r="H69" s="1018">
        <v>250000</v>
      </c>
      <c r="I69" s="1018"/>
      <c r="J69" s="1018"/>
      <c r="K69" s="1018">
        <v>609025</v>
      </c>
      <c r="L69" s="1018"/>
      <c r="M69" s="1039"/>
    </row>
    <row r="70" spans="1:13" ht="18" customHeight="1">
      <c r="A70" s="1015">
        <v>4132</v>
      </c>
      <c r="B70" s="1018" t="s">
        <v>129</v>
      </c>
      <c r="C70" s="1122">
        <f>SUM('4.mell.'!E39)</f>
        <v>50874</v>
      </c>
      <c r="D70" s="1017">
        <f t="shared" si="0"/>
        <v>50874</v>
      </c>
      <c r="E70" s="1017"/>
      <c r="F70" s="1019">
        <v>25000</v>
      </c>
      <c r="G70" s="1018"/>
      <c r="H70" s="1018"/>
      <c r="I70" s="1018"/>
      <c r="J70" s="1018"/>
      <c r="K70" s="1018">
        <v>10874</v>
      </c>
      <c r="L70" s="1018"/>
      <c r="M70" s="1125">
        <v>15000</v>
      </c>
    </row>
    <row r="71" spans="1:13" ht="18" customHeight="1">
      <c r="A71" s="1015">
        <v>5023</v>
      </c>
      <c r="B71" s="1043" t="s">
        <v>828</v>
      </c>
      <c r="C71" s="1122">
        <f>SUM('5.mell. '!E15)</f>
        <v>264784</v>
      </c>
      <c r="D71" s="1017">
        <f t="shared" si="0"/>
        <v>264784</v>
      </c>
      <c r="E71" s="1017"/>
      <c r="F71" s="1019"/>
      <c r="G71" s="1018"/>
      <c r="H71" s="1018">
        <v>209034</v>
      </c>
      <c r="I71" s="1018"/>
      <c r="J71" s="1018"/>
      <c r="K71" s="1018">
        <v>55750</v>
      </c>
      <c r="L71" s="1018"/>
      <c r="M71" s="1039"/>
    </row>
    <row r="72" spans="1:13" ht="18" customHeight="1">
      <c r="A72" s="1015">
        <v>5024</v>
      </c>
      <c r="B72" s="1043" t="s">
        <v>440</v>
      </c>
      <c r="C72" s="1122">
        <f>SUM('5.mell. '!E20)</f>
        <v>734588</v>
      </c>
      <c r="D72" s="1017">
        <f t="shared" si="0"/>
        <v>734588</v>
      </c>
      <c r="E72" s="1017"/>
      <c r="F72" s="1019"/>
      <c r="G72" s="1018"/>
      <c r="H72" s="1018">
        <v>280000</v>
      </c>
      <c r="I72" s="1018"/>
      <c r="J72" s="1018"/>
      <c r="K72" s="1018">
        <v>454588</v>
      </c>
      <c r="L72" s="1018"/>
      <c r="M72" s="1039"/>
    </row>
    <row r="73" spans="1:13" ht="18" customHeight="1">
      <c r="A73" s="1015">
        <v>5025</v>
      </c>
      <c r="B73" s="1043" t="s">
        <v>1126</v>
      </c>
      <c r="C73" s="1122">
        <f>SUM('5.mell. '!E21)</f>
        <v>60000</v>
      </c>
      <c r="D73" s="1017">
        <f t="shared" si="0"/>
        <v>60000</v>
      </c>
      <c r="E73" s="1017"/>
      <c r="F73" s="1019"/>
      <c r="G73" s="1018"/>
      <c r="H73" s="1018"/>
      <c r="I73" s="1018"/>
      <c r="J73" s="1018"/>
      <c r="K73" s="1018"/>
      <c r="L73" s="1018">
        <v>60000</v>
      </c>
      <c r="M73" s="1039"/>
    </row>
    <row r="74" spans="1:13" ht="18" customHeight="1">
      <c r="A74" s="1015">
        <v>5032</v>
      </c>
      <c r="B74" s="1034" t="s">
        <v>1115</v>
      </c>
      <c r="C74" s="1122">
        <f>SUM('5.mell. '!E26)</f>
        <v>28500</v>
      </c>
      <c r="D74" s="1017">
        <f t="shared" si="0"/>
        <v>28500</v>
      </c>
      <c r="E74" s="1017"/>
      <c r="F74" s="1019"/>
      <c r="G74" s="1018"/>
      <c r="H74" s="1018"/>
      <c r="I74" s="1018"/>
      <c r="J74" s="1018"/>
      <c r="K74" s="1018">
        <v>28500</v>
      </c>
      <c r="L74" s="1018"/>
      <c r="M74" s="1039"/>
    </row>
    <row r="75" spans="1:13" ht="18" customHeight="1">
      <c r="A75" s="1015">
        <v>5036</v>
      </c>
      <c r="B75" s="1016" t="s">
        <v>1103</v>
      </c>
      <c r="C75" s="1122">
        <f>SUM('5.mell. '!E31)</f>
        <v>15200</v>
      </c>
      <c r="D75" s="1017">
        <f t="shared" si="0"/>
        <v>15200</v>
      </c>
      <c r="E75" s="1017"/>
      <c r="F75" s="1019">
        <v>15200</v>
      </c>
      <c r="G75" s="1018"/>
      <c r="H75" s="1018"/>
      <c r="I75" s="1018"/>
      <c r="J75" s="1018"/>
      <c r="K75" s="1018"/>
      <c r="L75" s="1018"/>
      <c r="M75" s="1039"/>
    </row>
    <row r="76" spans="1:13" ht="18" customHeight="1">
      <c r="A76" s="1015">
        <v>5037</v>
      </c>
      <c r="B76" s="1159" t="s">
        <v>1104</v>
      </c>
      <c r="C76" s="1122">
        <f>SUM('5.mell. '!E32)</f>
        <v>133529</v>
      </c>
      <c r="D76" s="1017">
        <f t="shared" si="0"/>
        <v>133529</v>
      </c>
      <c r="E76" s="1017"/>
      <c r="F76" s="1019">
        <v>12300</v>
      </c>
      <c r="G76" s="1018"/>
      <c r="H76" s="1018"/>
      <c r="I76" s="1018"/>
      <c r="J76" s="1018"/>
      <c r="K76" s="1018">
        <v>21500</v>
      </c>
      <c r="L76" s="1018">
        <v>99729</v>
      </c>
      <c r="M76" s="1039"/>
    </row>
    <row r="77" spans="1:13" ht="18" customHeight="1">
      <c r="A77" s="1015">
        <v>5062</v>
      </c>
      <c r="B77" s="1016" t="s">
        <v>829</v>
      </c>
      <c r="C77" s="1122">
        <f>SUM('5.mell. '!E45)</f>
        <v>14617</v>
      </c>
      <c r="D77" s="1017">
        <f t="shared" si="0"/>
        <v>14617</v>
      </c>
      <c r="E77" s="1017"/>
      <c r="F77" s="1019">
        <v>7680</v>
      </c>
      <c r="G77" s="1018"/>
      <c r="H77" s="1018"/>
      <c r="I77" s="1018"/>
      <c r="J77" s="1018"/>
      <c r="K77" s="1018">
        <v>6937</v>
      </c>
      <c r="L77" s="1018"/>
      <c r="M77" s="1039"/>
    </row>
    <row r="78" spans="1:13" ht="18" customHeight="1">
      <c r="A78" s="1015">
        <v>5044</v>
      </c>
      <c r="B78" s="1016" t="s">
        <v>451</v>
      </c>
      <c r="C78" s="1122">
        <f>SUM('5.mell. '!E34)</f>
        <v>594</v>
      </c>
      <c r="D78" s="1017">
        <f t="shared" si="0"/>
        <v>594</v>
      </c>
      <c r="E78" s="1017"/>
      <c r="F78" s="1019"/>
      <c r="G78" s="1018"/>
      <c r="H78" s="1018"/>
      <c r="I78" s="1018"/>
      <c r="J78" s="1018"/>
      <c r="K78" s="1018">
        <v>594</v>
      </c>
      <c r="L78" s="1018"/>
      <c r="M78" s="1039"/>
    </row>
    <row r="79" spans="1:13" ht="18" customHeight="1">
      <c r="A79" s="1015">
        <v>5045</v>
      </c>
      <c r="B79" s="1016" t="s">
        <v>1144</v>
      </c>
      <c r="C79" s="1122">
        <f>SUM('5.mell. '!E35)</f>
        <v>6105</v>
      </c>
      <c r="D79" s="1017">
        <f t="shared" si="0"/>
        <v>6105</v>
      </c>
      <c r="E79" s="1017"/>
      <c r="F79" s="1019"/>
      <c r="G79" s="1018"/>
      <c r="H79" s="1018"/>
      <c r="I79" s="1018"/>
      <c r="J79" s="1018"/>
      <c r="K79" s="1018">
        <v>6105</v>
      </c>
      <c r="L79" s="1018"/>
      <c r="M79" s="1039"/>
    </row>
    <row r="80" spans="1:13" ht="18" customHeight="1">
      <c r="A80" s="1015">
        <v>5046</v>
      </c>
      <c r="B80" s="1158" t="s">
        <v>1147</v>
      </c>
      <c r="C80" s="1122">
        <f>SUM('5.mell. '!E39)</f>
        <v>4277</v>
      </c>
      <c r="D80" s="1017">
        <f t="shared" si="0"/>
        <v>4277</v>
      </c>
      <c r="E80" s="1017"/>
      <c r="F80" s="1019"/>
      <c r="G80" s="1018"/>
      <c r="H80" s="1018"/>
      <c r="I80" s="1018"/>
      <c r="J80" s="1018"/>
      <c r="K80" s="1018">
        <v>4277</v>
      </c>
      <c r="L80" s="1018"/>
      <c r="M80" s="1039"/>
    </row>
    <row r="81" spans="1:13" ht="18" customHeight="1">
      <c r="A81" s="1015">
        <v>6121</v>
      </c>
      <c r="B81" s="1044" t="s">
        <v>830</v>
      </c>
      <c r="C81" s="1122">
        <f>SUM('6.mell. '!E15)</f>
        <v>9247</v>
      </c>
      <c r="D81" s="1017">
        <f t="shared" si="0"/>
        <v>9247</v>
      </c>
      <c r="E81" s="1017"/>
      <c r="F81" s="1019">
        <v>9247</v>
      </c>
      <c r="G81" s="1018"/>
      <c r="H81" s="1018"/>
      <c r="I81" s="1018"/>
      <c r="J81" s="1018"/>
      <c r="K81" s="1018"/>
      <c r="L81" s="1018"/>
      <c r="M81" s="1039"/>
    </row>
    <row r="82" spans="1:13" ht="18" customHeight="1">
      <c r="A82" s="1015">
        <v>6127</v>
      </c>
      <c r="B82" s="1044" t="s">
        <v>1163</v>
      </c>
      <c r="C82" s="1122">
        <f>SUM('6.mell. '!E16)</f>
        <v>1762762</v>
      </c>
      <c r="D82" s="1017">
        <f t="shared" si="0"/>
        <v>1762762</v>
      </c>
      <c r="E82" s="1017"/>
      <c r="F82" s="1019"/>
      <c r="G82" s="1018"/>
      <c r="H82" s="1018"/>
      <c r="I82" s="1018"/>
      <c r="J82" s="1018"/>
      <c r="K82" s="1018">
        <v>1762762</v>
      </c>
      <c r="L82" s="1018"/>
      <c r="M82" s="1039"/>
    </row>
    <row r="83" spans="1:14" ht="21" customHeight="1">
      <c r="A83" s="984"/>
      <c r="B83" s="1045" t="s">
        <v>158</v>
      </c>
      <c r="C83" s="1002">
        <f>SUM(C7:C82)</f>
        <v>7871144</v>
      </c>
      <c r="D83" s="1002">
        <f aca="true" t="shared" si="1" ref="D83:M83">SUM(D7:D82)</f>
        <v>7871144</v>
      </c>
      <c r="E83" s="1189">
        <f t="shared" si="1"/>
        <v>403044</v>
      </c>
      <c r="F83" s="1189">
        <f t="shared" si="1"/>
        <v>1148616</v>
      </c>
      <c r="G83" s="1189">
        <f t="shared" si="1"/>
        <v>10512</v>
      </c>
      <c r="H83" s="1189">
        <f t="shared" si="1"/>
        <v>739034</v>
      </c>
      <c r="I83" s="1189">
        <f t="shared" si="1"/>
        <v>0</v>
      </c>
      <c r="J83" s="1189">
        <f t="shared" si="1"/>
        <v>0</v>
      </c>
      <c r="K83" s="1189">
        <f t="shared" si="1"/>
        <v>3395209</v>
      </c>
      <c r="L83" s="1189">
        <f t="shared" si="1"/>
        <v>159729</v>
      </c>
      <c r="M83" s="1189">
        <f t="shared" si="1"/>
        <v>2015000</v>
      </c>
      <c r="N83" s="1007"/>
    </row>
    <row r="85" spans="3:11" ht="12.75">
      <c r="C85" s="1007"/>
      <c r="K85" s="1007"/>
    </row>
  </sheetData>
  <sheetProtection/>
  <mergeCells count="13">
    <mergeCell ref="K5:K6"/>
    <mergeCell ref="L5:L6"/>
    <mergeCell ref="M5:M6"/>
    <mergeCell ref="A1:M1"/>
    <mergeCell ref="B2:L2"/>
    <mergeCell ref="B3:L3"/>
    <mergeCell ref="B5:B6"/>
    <mergeCell ref="C5:C6"/>
    <mergeCell ref="D5:D6"/>
    <mergeCell ref="E5:E6"/>
    <mergeCell ref="F5:F6"/>
    <mergeCell ref="G5:H5"/>
    <mergeCell ref="I5:J5"/>
  </mergeCells>
  <printOptions/>
  <pageMargins left="1.1811023622047245" right="0.7874015748031497" top="0.3937007874015748" bottom="0.1968503937007874" header="0.31496062992125984" footer="0"/>
  <pageSetup firstPageNumber="59" useFirstPageNumber="1" horizontalDpi="600" verticalDpi="600" orientation="landscape" paperSize="9" scale="65" r:id="rId1"/>
  <headerFooter alignWithMargins="0">
    <oddFooter>&amp;C&amp;P. oldal</oddFooter>
  </headerFooter>
  <rowBreaks count="1" manualBreakCount="1">
    <brk id="4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4"/>
  <sheetViews>
    <sheetView zoomScalePageLayoutView="0" workbookViewId="0" topLeftCell="A1">
      <selection activeCell="B4" sqref="B4:G4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417" t="s">
        <v>831</v>
      </c>
      <c r="C3" s="1417"/>
      <c r="D3" s="1417"/>
      <c r="E3" s="1417"/>
      <c r="F3" s="1417"/>
      <c r="G3" s="1417"/>
    </row>
    <row r="4" spans="2:7" ht="18.75" customHeight="1">
      <c r="B4" s="1419" t="s">
        <v>832</v>
      </c>
      <c r="C4" s="1419"/>
      <c r="D4" s="1419"/>
      <c r="E4" s="1419"/>
      <c r="F4" s="1419"/>
      <c r="G4" s="1419"/>
    </row>
    <row r="5" spans="2:6" ht="18.75">
      <c r="B5" s="1418" t="s">
        <v>1088</v>
      </c>
      <c r="C5" s="1418"/>
      <c r="D5" s="1418"/>
      <c r="E5" s="1418"/>
      <c r="F5" s="1418"/>
    </row>
    <row r="6" spans="2:6" ht="18.75">
      <c r="B6" s="1046"/>
      <c r="C6" s="1046"/>
      <c r="D6" s="1046"/>
      <c r="E6" s="1046"/>
      <c r="F6" s="1046"/>
    </row>
    <row r="7" ht="12.75">
      <c r="G7" s="1047" t="s">
        <v>385</v>
      </c>
    </row>
    <row r="8" spans="2:7" ht="132.75" customHeight="1">
      <c r="B8" s="1048" t="s">
        <v>833</v>
      </c>
      <c r="C8" s="1011" t="s">
        <v>1200</v>
      </c>
      <c r="D8" s="1049" t="s">
        <v>814</v>
      </c>
      <c r="E8" s="1048" t="s">
        <v>834</v>
      </c>
      <c r="F8" s="1048" t="s">
        <v>835</v>
      </c>
      <c r="G8" s="1011" t="s">
        <v>836</v>
      </c>
    </row>
    <row r="9" spans="2:7" ht="14.25">
      <c r="B9" s="1048" t="s">
        <v>294</v>
      </c>
      <c r="C9" s="1013"/>
      <c r="D9" s="1050"/>
      <c r="E9" s="1048"/>
      <c r="F9" s="1048"/>
      <c r="G9" s="1011"/>
    </row>
    <row r="10" spans="2:7" ht="23.25" customHeight="1">
      <c r="B10" s="1051" t="s">
        <v>1093</v>
      </c>
      <c r="C10" s="1052">
        <v>177834</v>
      </c>
      <c r="D10" s="1053">
        <f>SUM(E10:G10)</f>
        <v>177834</v>
      </c>
      <c r="E10" s="1054"/>
      <c r="F10" s="1054"/>
      <c r="G10" s="1023">
        <v>177834</v>
      </c>
    </row>
    <row r="11" spans="2:7" ht="18" customHeight="1">
      <c r="B11" s="1054"/>
      <c r="C11" s="1054"/>
      <c r="D11" s="1054"/>
      <c r="E11" s="1054"/>
      <c r="F11" s="1054"/>
      <c r="G11" s="1054"/>
    </row>
    <row r="12" spans="2:7" ht="23.25" customHeight="1">
      <c r="B12" s="1055" t="s">
        <v>158</v>
      </c>
      <c r="C12" s="1056">
        <f>SUM(C10:C11)</f>
        <v>177834</v>
      </c>
      <c r="D12" s="1056">
        <f>SUM(D10:D11)</f>
        <v>177834</v>
      </c>
      <c r="E12" s="1055"/>
      <c r="F12" s="1055"/>
      <c r="G12" s="1190">
        <f>SUM(G10:G11)</f>
        <v>177834</v>
      </c>
    </row>
    <row r="14" ht="12.75">
      <c r="D14" s="60"/>
    </row>
  </sheetData>
  <sheetProtection/>
  <mergeCells count="3">
    <mergeCell ref="B3:G3"/>
    <mergeCell ref="B5:F5"/>
    <mergeCell ref="B4:G4"/>
  </mergeCells>
  <printOptions/>
  <pageMargins left="0.3937007874015748" right="0.3937007874015748" top="0.984251968503937" bottom="0.984251968503937" header="0.5118110236220472" footer="0.5118110236220472"/>
  <pageSetup firstPageNumber="61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">
      <selection activeCell="N26" sqref="N26:N27"/>
    </sheetView>
  </sheetViews>
  <sheetFormatPr defaultColWidth="9.00390625" defaultRowHeight="12.75"/>
  <cols>
    <col min="1" max="1" width="9.125" style="1057" customWidth="1"/>
    <col min="2" max="2" width="22.125" style="1057" customWidth="1"/>
    <col min="3" max="3" width="9.875" style="1057" customWidth="1"/>
    <col min="4" max="4" width="10.00390625" style="1057" customWidth="1"/>
    <col min="5" max="5" width="9.25390625" style="1057" customWidth="1"/>
    <col min="6" max="8" width="8.875" style="1057" customWidth="1"/>
    <col min="9" max="9" width="9.875" style="1057" customWidth="1"/>
    <col min="10" max="11" width="10.00390625" style="1057" customWidth="1"/>
    <col min="12" max="12" width="10.125" style="1057" customWidth="1"/>
    <col min="13" max="13" width="10.875" style="1057" customWidth="1"/>
    <col min="14" max="14" width="9.875" style="1057" customWidth="1"/>
    <col min="15" max="15" width="10.125" style="1057" customWidth="1"/>
    <col min="16" max="16384" width="9.125" style="1057" customWidth="1"/>
  </cols>
  <sheetData>
    <row r="1" spans="1:15" ht="12.75">
      <c r="A1" s="1420" t="s">
        <v>837</v>
      </c>
      <c r="B1" s="1421"/>
      <c r="C1" s="1421"/>
      <c r="D1" s="1421"/>
      <c r="E1" s="1421"/>
      <c r="F1" s="1421"/>
      <c r="G1" s="1421"/>
      <c r="H1" s="1421"/>
      <c r="I1" s="1421"/>
      <c r="J1" s="1421"/>
      <c r="K1" s="1421"/>
      <c r="L1" s="1421"/>
      <c r="M1" s="1421"/>
      <c r="N1" s="1421"/>
      <c r="O1" s="1421"/>
    </row>
    <row r="2" spans="1:15" ht="12.75">
      <c r="A2" s="1422" t="s">
        <v>1090</v>
      </c>
      <c r="B2" s="1421"/>
      <c r="C2" s="1421"/>
      <c r="D2" s="1421"/>
      <c r="E2" s="1421"/>
      <c r="F2" s="1421"/>
      <c r="G2" s="1421"/>
      <c r="H2" s="1421"/>
      <c r="I2" s="1421"/>
      <c r="J2" s="1421"/>
      <c r="K2" s="1421"/>
      <c r="L2" s="1421"/>
      <c r="M2" s="1421"/>
      <c r="N2" s="1421"/>
      <c r="O2" s="1421"/>
    </row>
    <row r="3" spans="1:15" ht="13.5" thickBot="1">
      <c r="A3" s="1058"/>
      <c r="B3" s="1058"/>
      <c r="C3" s="1058"/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9" t="s">
        <v>191</v>
      </c>
    </row>
    <row r="4" spans="1:15" ht="15" customHeight="1" thickBot="1">
      <c r="A4" s="1423" t="s">
        <v>171</v>
      </c>
      <c r="B4" s="1424"/>
      <c r="C4" s="1060" t="s">
        <v>838</v>
      </c>
      <c r="D4" s="1060" t="s">
        <v>839</v>
      </c>
      <c r="E4" s="1060" t="s">
        <v>840</v>
      </c>
      <c r="F4" s="1060" t="s">
        <v>841</v>
      </c>
      <c r="G4" s="1060" t="s">
        <v>842</v>
      </c>
      <c r="H4" s="1060" t="s">
        <v>843</v>
      </c>
      <c r="I4" s="1060" t="s">
        <v>844</v>
      </c>
      <c r="J4" s="1060" t="s">
        <v>845</v>
      </c>
      <c r="K4" s="1060" t="s">
        <v>846</v>
      </c>
      <c r="L4" s="1060" t="s">
        <v>847</v>
      </c>
      <c r="M4" s="1060" t="s">
        <v>848</v>
      </c>
      <c r="N4" s="1060" t="s">
        <v>849</v>
      </c>
      <c r="O4" s="1060" t="s">
        <v>186</v>
      </c>
    </row>
    <row r="5" spans="1:15" ht="15" customHeight="1" thickBot="1">
      <c r="A5" s="1061" t="s">
        <v>185</v>
      </c>
      <c r="B5" s="1062"/>
      <c r="C5" s="1063"/>
      <c r="D5" s="1063"/>
      <c r="E5" s="1064"/>
      <c r="F5" s="1064"/>
      <c r="G5" s="1064"/>
      <c r="H5" s="1064"/>
      <c r="I5" s="1064"/>
      <c r="J5" s="1064"/>
      <c r="K5" s="1064"/>
      <c r="L5" s="1064"/>
      <c r="M5" s="1064"/>
      <c r="N5" s="1064"/>
      <c r="O5" s="1065"/>
    </row>
    <row r="6" spans="1:15" ht="15" customHeight="1">
      <c r="A6" s="1425" t="s">
        <v>850</v>
      </c>
      <c r="B6" s="1426"/>
      <c r="C6" s="1429">
        <v>174496</v>
      </c>
      <c r="D6" s="1429">
        <v>130209</v>
      </c>
      <c r="E6" s="1429">
        <v>147257</v>
      </c>
      <c r="F6" s="1429">
        <v>184230</v>
      </c>
      <c r="G6" s="1429">
        <v>158969</v>
      </c>
      <c r="H6" s="1429">
        <v>150988</v>
      </c>
      <c r="I6" s="1429">
        <v>152581</v>
      </c>
      <c r="J6" s="1429">
        <v>165000</v>
      </c>
      <c r="K6" s="1429">
        <v>170000</v>
      </c>
      <c r="L6" s="1429">
        <v>170000</v>
      </c>
      <c r="M6" s="1429">
        <v>170000</v>
      </c>
      <c r="N6" s="1429">
        <v>198919</v>
      </c>
      <c r="O6" s="1431">
        <f>SUM(C6:N7)</f>
        <v>1972649</v>
      </c>
    </row>
    <row r="7" spans="1:15" ht="13.5" customHeight="1">
      <c r="A7" s="1427"/>
      <c r="B7" s="1428"/>
      <c r="C7" s="1430"/>
      <c r="D7" s="1430"/>
      <c r="E7" s="1430"/>
      <c r="F7" s="1430"/>
      <c r="G7" s="1430"/>
      <c r="H7" s="1430"/>
      <c r="I7" s="1430"/>
      <c r="J7" s="1430"/>
      <c r="K7" s="1430"/>
      <c r="L7" s="1430"/>
      <c r="M7" s="1430"/>
      <c r="N7" s="1430"/>
      <c r="O7" s="1432"/>
    </row>
    <row r="8" spans="1:15" ht="12" customHeight="1">
      <c r="A8" s="1433" t="s">
        <v>851</v>
      </c>
      <c r="B8" s="1434"/>
      <c r="C8" s="1435">
        <v>120684</v>
      </c>
      <c r="D8" s="1435">
        <v>109470</v>
      </c>
      <c r="E8" s="1435">
        <v>1586962</v>
      </c>
      <c r="F8" s="1435">
        <v>1678653</v>
      </c>
      <c r="G8" s="1435">
        <v>209391</v>
      </c>
      <c r="H8" s="1435">
        <v>60300</v>
      </c>
      <c r="I8" s="1435">
        <v>364381</v>
      </c>
      <c r="J8" s="1435">
        <v>156235</v>
      </c>
      <c r="K8" s="1435">
        <v>1604559</v>
      </c>
      <c r="L8" s="1435">
        <v>1734218</v>
      </c>
      <c r="M8" s="1435">
        <v>178140</v>
      </c>
      <c r="N8" s="1435">
        <v>804851</v>
      </c>
      <c r="O8" s="1436">
        <f>SUM(C8:N8)</f>
        <v>8607844</v>
      </c>
    </row>
    <row r="9" spans="1:15" ht="15.75" customHeight="1">
      <c r="A9" s="1427"/>
      <c r="B9" s="1428"/>
      <c r="C9" s="1430"/>
      <c r="D9" s="1430"/>
      <c r="E9" s="1430"/>
      <c r="F9" s="1430"/>
      <c r="G9" s="1430"/>
      <c r="H9" s="1430"/>
      <c r="I9" s="1430"/>
      <c r="J9" s="1430"/>
      <c r="K9" s="1430"/>
      <c r="L9" s="1430"/>
      <c r="M9" s="1430"/>
      <c r="N9" s="1430"/>
      <c r="O9" s="1432"/>
    </row>
    <row r="10" spans="1:15" ht="17.25" customHeight="1">
      <c r="A10" s="1433" t="s">
        <v>852</v>
      </c>
      <c r="B10" s="1437"/>
      <c r="C10" s="1435">
        <v>183301</v>
      </c>
      <c r="D10" s="1435">
        <v>281043</v>
      </c>
      <c r="E10" s="1435">
        <v>210283</v>
      </c>
      <c r="F10" s="1435">
        <v>161343</v>
      </c>
      <c r="G10" s="1435">
        <v>285457</v>
      </c>
      <c r="H10" s="1435">
        <v>213217</v>
      </c>
      <c r="I10" s="1435">
        <v>191064</v>
      </c>
      <c r="J10" s="1435">
        <v>265531</v>
      </c>
      <c r="K10" s="1435">
        <v>159247</v>
      </c>
      <c r="L10" s="1435">
        <v>277482</v>
      </c>
      <c r="M10" s="1435">
        <v>211869</v>
      </c>
      <c r="N10" s="1435">
        <v>208191</v>
      </c>
      <c r="O10" s="1436">
        <f>SUM(C10:N10)</f>
        <v>2648028</v>
      </c>
    </row>
    <row r="11" spans="1:15" ht="22.5" customHeight="1">
      <c r="A11" s="1438"/>
      <c r="B11" s="1439"/>
      <c r="C11" s="1430"/>
      <c r="D11" s="1430"/>
      <c r="E11" s="1430"/>
      <c r="F11" s="1430"/>
      <c r="G11" s="1430"/>
      <c r="H11" s="1430"/>
      <c r="I11" s="1430"/>
      <c r="J11" s="1430"/>
      <c r="K11" s="1430"/>
      <c r="L11" s="1430"/>
      <c r="M11" s="1430"/>
      <c r="N11" s="1430"/>
      <c r="O11" s="1432"/>
    </row>
    <row r="12" spans="1:15" ht="20.25" customHeight="1">
      <c r="A12" s="1433" t="s">
        <v>853</v>
      </c>
      <c r="B12" s="1437"/>
      <c r="C12" s="1435"/>
      <c r="D12" s="1435">
        <v>259034</v>
      </c>
      <c r="E12" s="1435">
        <v>280000</v>
      </c>
      <c r="F12" s="1435">
        <v>3729</v>
      </c>
      <c r="G12" s="1435"/>
      <c r="H12" s="1435"/>
      <c r="I12" s="1435"/>
      <c r="J12" s="1435">
        <v>4565</v>
      </c>
      <c r="K12" s="1435"/>
      <c r="L12" s="1435"/>
      <c r="M12" s="1435"/>
      <c r="N12" s="1435">
        <v>250000</v>
      </c>
      <c r="O12" s="1436">
        <f>SUM(C12:N12)</f>
        <v>797328</v>
      </c>
    </row>
    <row r="13" spans="1:15" ht="15" customHeight="1">
      <c r="A13" s="1438"/>
      <c r="B13" s="1439"/>
      <c r="C13" s="1430"/>
      <c r="D13" s="1430"/>
      <c r="E13" s="1430"/>
      <c r="F13" s="1430"/>
      <c r="G13" s="1430"/>
      <c r="H13" s="1430"/>
      <c r="I13" s="1430"/>
      <c r="J13" s="1430"/>
      <c r="K13" s="1430"/>
      <c r="L13" s="1430"/>
      <c r="M13" s="1430"/>
      <c r="N13" s="1430"/>
      <c r="O13" s="1432"/>
    </row>
    <row r="14" spans="1:15" ht="14.25" customHeight="1">
      <c r="A14" s="1440" t="s">
        <v>854</v>
      </c>
      <c r="B14" s="1437"/>
      <c r="C14" s="1435">
        <v>58572</v>
      </c>
      <c r="D14" s="1435">
        <v>24563</v>
      </c>
      <c r="E14" s="1435">
        <v>23771</v>
      </c>
      <c r="F14" s="1435">
        <v>25368</v>
      </c>
      <c r="G14" s="1435">
        <v>98051</v>
      </c>
      <c r="H14" s="1435">
        <v>48604</v>
      </c>
      <c r="I14" s="1435">
        <v>38493</v>
      </c>
      <c r="J14" s="1435">
        <v>128821</v>
      </c>
      <c r="K14" s="1435">
        <v>1287807</v>
      </c>
      <c r="L14" s="1435">
        <v>232285</v>
      </c>
      <c r="M14" s="1435">
        <v>226395</v>
      </c>
      <c r="N14" s="1435">
        <v>251270</v>
      </c>
      <c r="O14" s="1436">
        <f>SUM(C14:N14)</f>
        <v>2444000</v>
      </c>
    </row>
    <row r="15" spans="1:15" ht="14.25" customHeight="1">
      <c r="A15" s="1438"/>
      <c r="B15" s="1439"/>
      <c r="C15" s="1430"/>
      <c r="D15" s="1430"/>
      <c r="E15" s="1430"/>
      <c r="F15" s="1430"/>
      <c r="G15" s="1430"/>
      <c r="H15" s="1430"/>
      <c r="I15" s="1430"/>
      <c r="J15" s="1430"/>
      <c r="K15" s="1430"/>
      <c r="L15" s="1430"/>
      <c r="M15" s="1430"/>
      <c r="N15" s="1430"/>
      <c r="O15" s="1432"/>
    </row>
    <row r="16" spans="1:15" ht="12" customHeight="1">
      <c r="A16" s="1440" t="s">
        <v>855</v>
      </c>
      <c r="B16" s="1437"/>
      <c r="C16" s="1435">
        <v>119416</v>
      </c>
      <c r="D16" s="1435">
        <v>119416</v>
      </c>
      <c r="E16" s="1435">
        <v>1916</v>
      </c>
      <c r="F16" s="1435">
        <v>1916</v>
      </c>
      <c r="G16" s="1435">
        <v>1916</v>
      </c>
      <c r="H16" s="1435">
        <v>1916</v>
      </c>
      <c r="I16" s="1435">
        <v>1916</v>
      </c>
      <c r="J16" s="1435">
        <v>1916</v>
      </c>
      <c r="K16" s="1435">
        <v>1916</v>
      </c>
      <c r="L16" s="1435">
        <v>1916</v>
      </c>
      <c r="M16" s="1435">
        <v>1916</v>
      </c>
      <c r="N16" s="1435">
        <v>1924</v>
      </c>
      <c r="O16" s="1436">
        <f>SUM(C16:N16)</f>
        <v>258000</v>
      </c>
    </row>
    <row r="17" spans="1:15" ht="17.25" customHeight="1">
      <c r="A17" s="1438"/>
      <c r="B17" s="1439"/>
      <c r="C17" s="1430"/>
      <c r="D17" s="1430"/>
      <c r="E17" s="1430"/>
      <c r="F17" s="1430"/>
      <c r="G17" s="1430"/>
      <c r="H17" s="1430"/>
      <c r="I17" s="1430"/>
      <c r="J17" s="1430"/>
      <c r="K17" s="1430"/>
      <c r="L17" s="1430"/>
      <c r="M17" s="1430"/>
      <c r="N17" s="1430"/>
      <c r="O17" s="1432"/>
    </row>
    <row r="18" spans="1:15" ht="14.25" customHeight="1">
      <c r="A18" s="1440" t="s">
        <v>856</v>
      </c>
      <c r="B18" s="1437"/>
      <c r="C18" s="1435">
        <v>2238828</v>
      </c>
      <c r="D18" s="1435"/>
      <c r="E18" s="1435"/>
      <c r="F18" s="1435"/>
      <c r="G18" s="1435">
        <v>4089059</v>
      </c>
      <c r="H18" s="1435"/>
      <c r="I18" s="1435"/>
      <c r="J18" s="1435"/>
      <c r="K18" s="1435">
        <v>2000000</v>
      </c>
      <c r="L18" s="1435"/>
      <c r="M18" s="1435"/>
      <c r="N18" s="1435"/>
      <c r="O18" s="1436">
        <f>SUM(C18:N18)</f>
        <v>8327887</v>
      </c>
    </row>
    <row r="19" spans="1:15" ht="14.25" customHeight="1">
      <c r="A19" s="1438"/>
      <c r="B19" s="1439"/>
      <c r="C19" s="1430"/>
      <c r="D19" s="1430"/>
      <c r="E19" s="1430"/>
      <c r="F19" s="1430"/>
      <c r="G19" s="1430"/>
      <c r="H19" s="1430"/>
      <c r="I19" s="1430"/>
      <c r="J19" s="1430"/>
      <c r="K19" s="1430"/>
      <c r="L19" s="1430"/>
      <c r="M19" s="1430"/>
      <c r="N19" s="1430"/>
      <c r="O19" s="1432"/>
    </row>
    <row r="20" spans="1:15" ht="18" customHeight="1" thickBot="1">
      <c r="A20" s="1066" t="s">
        <v>857</v>
      </c>
      <c r="B20" s="1067"/>
      <c r="C20" s="1068">
        <f aca="true" t="shared" si="0" ref="C20:O20">SUM(C6:C19)</f>
        <v>2895297</v>
      </c>
      <c r="D20" s="1068">
        <f t="shared" si="0"/>
        <v>923735</v>
      </c>
      <c r="E20" s="1068">
        <f t="shared" si="0"/>
        <v>2250189</v>
      </c>
      <c r="F20" s="1068">
        <f t="shared" si="0"/>
        <v>2055239</v>
      </c>
      <c r="G20" s="1068">
        <f t="shared" si="0"/>
        <v>4842843</v>
      </c>
      <c r="H20" s="1068">
        <f t="shared" si="0"/>
        <v>475025</v>
      </c>
      <c r="I20" s="1068">
        <f t="shared" si="0"/>
        <v>748435</v>
      </c>
      <c r="J20" s="1068">
        <f t="shared" si="0"/>
        <v>722068</v>
      </c>
      <c r="K20" s="1068">
        <f t="shared" si="0"/>
        <v>5223529</v>
      </c>
      <c r="L20" s="1068">
        <f t="shared" si="0"/>
        <v>2415901</v>
      </c>
      <c r="M20" s="1068">
        <f t="shared" si="0"/>
        <v>788320</v>
      </c>
      <c r="N20" s="1068">
        <f t="shared" si="0"/>
        <v>1715155</v>
      </c>
      <c r="O20" s="1069">
        <f t="shared" si="0"/>
        <v>25055736</v>
      </c>
    </row>
    <row r="21" spans="1:15" ht="15" customHeight="1" thickBot="1">
      <c r="A21" s="1070" t="s">
        <v>316</v>
      </c>
      <c r="B21" s="1063"/>
      <c r="C21" s="1071"/>
      <c r="D21" s="1071"/>
      <c r="E21" s="1071"/>
      <c r="F21" s="1071"/>
      <c r="G21" s="1071"/>
      <c r="H21" s="1071"/>
      <c r="I21" s="1071"/>
      <c r="J21" s="1071"/>
      <c r="K21" s="1071"/>
      <c r="L21" s="1071"/>
      <c r="M21" s="1071"/>
      <c r="N21" s="1071"/>
      <c r="O21" s="1072"/>
    </row>
    <row r="22" spans="1:15" ht="12" customHeight="1">
      <c r="A22" s="1441" t="s">
        <v>858</v>
      </c>
      <c r="B22" s="1442"/>
      <c r="C22" s="1429">
        <v>429763</v>
      </c>
      <c r="D22" s="1429">
        <v>286509</v>
      </c>
      <c r="E22" s="1429">
        <v>321822</v>
      </c>
      <c r="F22" s="1429">
        <v>323453</v>
      </c>
      <c r="G22" s="1429">
        <v>416012</v>
      </c>
      <c r="H22" s="1429">
        <v>429763</v>
      </c>
      <c r="I22" s="1429">
        <v>429763</v>
      </c>
      <c r="J22" s="1429">
        <v>286509</v>
      </c>
      <c r="K22" s="1429">
        <v>288515</v>
      </c>
      <c r="L22" s="1429">
        <v>286509</v>
      </c>
      <c r="M22" s="1429">
        <v>286509</v>
      </c>
      <c r="N22" s="1429">
        <v>428963</v>
      </c>
      <c r="O22" s="1436">
        <f>SUM(C22:N23)</f>
        <v>4214090</v>
      </c>
    </row>
    <row r="23" spans="1:15" ht="12.75" customHeight="1">
      <c r="A23" s="1438"/>
      <c r="B23" s="1439"/>
      <c r="C23" s="1443"/>
      <c r="D23" s="1443"/>
      <c r="E23" s="1443"/>
      <c r="F23" s="1443"/>
      <c r="G23" s="1443"/>
      <c r="H23" s="1443"/>
      <c r="I23" s="1443"/>
      <c r="J23" s="1443"/>
      <c r="K23" s="1443"/>
      <c r="L23" s="1443"/>
      <c r="M23" s="1443"/>
      <c r="N23" s="1443"/>
      <c r="O23" s="1432"/>
    </row>
    <row r="24" spans="1:15" ht="15" customHeight="1">
      <c r="A24" s="1440" t="s">
        <v>859</v>
      </c>
      <c r="B24" s="1437"/>
      <c r="C24" s="1435">
        <v>92543</v>
      </c>
      <c r="D24" s="1435">
        <v>61695</v>
      </c>
      <c r="E24" s="1435">
        <v>61695</v>
      </c>
      <c r="F24" s="1435">
        <v>73779</v>
      </c>
      <c r="G24" s="1435">
        <v>134817</v>
      </c>
      <c r="H24" s="1435">
        <v>61695</v>
      </c>
      <c r="I24" s="1435">
        <v>123390</v>
      </c>
      <c r="J24" s="1435">
        <v>61695</v>
      </c>
      <c r="K24" s="1435">
        <v>63914</v>
      </c>
      <c r="L24" s="1435">
        <v>61695</v>
      </c>
      <c r="M24" s="1435">
        <v>61695</v>
      </c>
      <c r="N24" s="1435">
        <v>92654</v>
      </c>
      <c r="O24" s="1436">
        <f>SUM(C24:N25)</f>
        <v>951267</v>
      </c>
    </row>
    <row r="25" spans="1:15" ht="14.25" customHeight="1">
      <c r="A25" s="1438"/>
      <c r="B25" s="1439"/>
      <c r="C25" s="1444"/>
      <c r="D25" s="1444"/>
      <c r="E25" s="1444"/>
      <c r="F25" s="1444"/>
      <c r="G25" s="1444"/>
      <c r="H25" s="1444"/>
      <c r="I25" s="1444"/>
      <c r="J25" s="1444"/>
      <c r="K25" s="1444"/>
      <c r="L25" s="1444"/>
      <c r="M25" s="1444"/>
      <c r="N25" s="1444"/>
      <c r="O25" s="1432"/>
    </row>
    <row r="26" spans="1:15" ht="12" customHeight="1">
      <c r="A26" s="1440" t="s">
        <v>860</v>
      </c>
      <c r="B26" s="1437"/>
      <c r="C26" s="1435">
        <v>497873</v>
      </c>
      <c r="D26" s="1435">
        <v>497873</v>
      </c>
      <c r="E26" s="1435">
        <v>699275</v>
      </c>
      <c r="F26" s="1435">
        <v>597873</v>
      </c>
      <c r="G26" s="1435">
        <v>631823</v>
      </c>
      <c r="H26" s="1435">
        <v>339149</v>
      </c>
      <c r="I26" s="1435">
        <v>339149</v>
      </c>
      <c r="J26" s="1435">
        <v>339149</v>
      </c>
      <c r="K26" s="1435">
        <v>482364</v>
      </c>
      <c r="L26" s="1435">
        <v>597873</v>
      </c>
      <c r="M26" s="1435">
        <v>597873</v>
      </c>
      <c r="N26" s="1435">
        <v>737324</v>
      </c>
      <c r="O26" s="1436">
        <f>SUM(C26:N27)</f>
        <v>6357598</v>
      </c>
    </row>
    <row r="27" spans="1:15" ht="15" customHeight="1">
      <c r="A27" s="1438"/>
      <c r="B27" s="1439"/>
      <c r="C27" s="1444"/>
      <c r="D27" s="1444"/>
      <c r="E27" s="1444"/>
      <c r="F27" s="1444"/>
      <c r="G27" s="1444"/>
      <c r="H27" s="1444"/>
      <c r="I27" s="1444"/>
      <c r="J27" s="1444"/>
      <c r="K27" s="1444"/>
      <c r="L27" s="1444"/>
      <c r="M27" s="1444"/>
      <c r="N27" s="1444"/>
      <c r="O27" s="1432"/>
    </row>
    <row r="28" spans="1:15" ht="12" customHeight="1">
      <c r="A28" s="1440" t="s">
        <v>861</v>
      </c>
      <c r="B28" s="1437"/>
      <c r="C28" s="1435">
        <v>17755</v>
      </c>
      <c r="D28" s="1435">
        <v>17755</v>
      </c>
      <c r="E28" s="1435">
        <v>17755</v>
      </c>
      <c r="F28" s="1435">
        <v>17755</v>
      </c>
      <c r="G28" s="1435">
        <v>18711</v>
      </c>
      <c r="H28" s="1435">
        <v>17755</v>
      </c>
      <c r="I28" s="1435">
        <v>17755</v>
      </c>
      <c r="J28" s="1435">
        <v>17755</v>
      </c>
      <c r="K28" s="1435">
        <v>20307</v>
      </c>
      <c r="L28" s="1435">
        <v>17755</v>
      </c>
      <c r="M28" s="1435">
        <v>17755</v>
      </c>
      <c r="N28" s="1435">
        <v>17755</v>
      </c>
      <c r="O28" s="1436">
        <f>SUM(C28:N29)</f>
        <v>216568</v>
      </c>
    </row>
    <row r="29" spans="1:15" ht="15.75" customHeight="1">
      <c r="A29" s="1438"/>
      <c r="B29" s="1439"/>
      <c r="C29" s="1444"/>
      <c r="D29" s="1444"/>
      <c r="E29" s="1444"/>
      <c r="F29" s="1444"/>
      <c r="G29" s="1444"/>
      <c r="H29" s="1444"/>
      <c r="I29" s="1444"/>
      <c r="J29" s="1444"/>
      <c r="K29" s="1444"/>
      <c r="L29" s="1444"/>
      <c r="M29" s="1444"/>
      <c r="N29" s="1444"/>
      <c r="O29" s="1432"/>
    </row>
    <row r="30" spans="1:15" ht="12" customHeight="1">
      <c r="A30" s="1440" t="s">
        <v>862</v>
      </c>
      <c r="B30" s="1437"/>
      <c r="C30" s="1435">
        <v>96407</v>
      </c>
      <c r="D30" s="1435">
        <v>91785</v>
      </c>
      <c r="E30" s="1435">
        <v>112824</v>
      </c>
      <c r="F30" s="1435">
        <v>112544</v>
      </c>
      <c r="G30" s="1435">
        <v>100834</v>
      </c>
      <c r="H30" s="1435">
        <v>136747</v>
      </c>
      <c r="I30" s="1435">
        <v>241073</v>
      </c>
      <c r="J30" s="1435">
        <v>213492</v>
      </c>
      <c r="K30" s="1435">
        <v>189218</v>
      </c>
      <c r="L30" s="1435">
        <v>1393698</v>
      </c>
      <c r="M30" s="1435">
        <v>665719</v>
      </c>
      <c r="N30" s="1435">
        <v>230833</v>
      </c>
      <c r="O30" s="1436">
        <f>SUM(C30:N31)</f>
        <v>3585174</v>
      </c>
    </row>
    <row r="31" spans="1:15" ht="12" customHeight="1">
      <c r="A31" s="1438"/>
      <c r="B31" s="1439"/>
      <c r="C31" s="1430"/>
      <c r="D31" s="1430"/>
      <c r="E31" s="1430"/>
      <c r="F31" s="1430"/>
      <c r="G31" s="1430"/>
      <c r="H31" s="1430"/>
      <c r="I31" s="1430"/>
      <c r="J31" s="1430"/>
      <c r="K31" s="1430"/>
      <c r="L31" s="1430"/>
      <c r="M31" s="1430"/>
      <c r="N31" s="1430"/>
      <c r="O31" s="1432"/>
    </row>
    <row r="32" spans="1:15" ht="12" customHeight="1">
      <c r="A32" s="1440" t="s">
        <v>863</v>
      </c>
      <c r="B32" s="1437"/>
      <c r="C32" s="1435">
        <v>17159</v>
      </c>
      <c r="D32" s="1435">
        <v>53159</v>
      </c>
      <c r="E32" s="1435">
        <v>37159</v>
      </c>
      <c r="F32" s="1435">
        <v>20627</v>
      </c>
      <c r="G32" s="1435">
        <v>75777</v>
      </c>
      <c r="H32" s="1435">
        <v>150959</v>
      </c>
      <c r="I32" s="1435">
        <v>121195</v>
      </c>
      <c r="J32" s="1435">
        <v>149551</v>
      </c>
      <c r="K32" s="1435">
        <v>267694</v>
      </c>
      <c r="L32" s="1435">
        <v>300201</v>
      </c>
      <c r="M32" s="1435">
        <v>343095</v>
      </c>
      <c r="N32" s="1435">
        <v>342747</v>
      </c>
      <c r="O32" s="1436">
        <f>SUM(C32:N33)</f>
        <v>1879323</v>
      </c>
    </row>
    <row r="33" spans="1:15" ht="14.25" customHeight="1">
      <c r="A33" s="1438"/>
      <c r="B33" s="1439"/>
      <c r="C33" s="1444"/>
      <c r="D33" s="1444"/>
      <c r="E33" s="1444"/>
      <c r="F33" s="1444"/>
      <c r="G33" s="1444"/>
      <c r="H33" s="1444"/>
      <c r="I33" s="1444"/>
      <c r="J33" s="1444"/>
      <c r="K33" s="1444"/>
      <c r="L33" s="1444"/>
      <c r="M33" s="1444"/>
      <c r="N33" s="1444"/>
      <c r="O33" s="1432"/>
    </row>
    <row r="34" spans="1:15" ht="15" customHeight="1">
      <c r="A34" s="1440" t="s">
        <v>864</v>
      </c>
      <c r="B34" s="1437"/>
      <c r="C34" s="1435">
        <v>168312</v>
      </c>
      <c r="D34" s="1435">
        <v>13330</v>
      </c>
      <c r="E34" s="1435">
        <v>304331</v>
      </c>
      <c r="F34" s="1435">
        <v>43330</v>
      </c>
      <c r="G34" s="1435">
        <v>150000</v>
      </c>
      <c r="H34" s="1435">
        <v>150000</v>
      </c>
      <c r="I34" s="1435">
        <v>123330</v>
      </c>
      <c r="J34" s="1435">
        <v>200000</v>
      </c>
      <c r="K34" s="1435">
        <v>519530</v>
      </c>
      <c r="L34" s="1435">
        <v>550330</v>
      </c>
      <c r="M34" s="1435">
        <v>603089</v>
      </c>
      <c r="N34" s="1435">
        <v>990410</v>
      </c>
      <c r="O34" s="1436">
        <f>SUM(C34:N35)</f>
        <v>3815992</v>
      </c>
    </row>
    <row r="35" spans="1:15" ht="15" customHeight="1">
      <c r="A35" s="1438"/>
      <c r="B35" s="1439"/>
      <c r="C35" s="1444"/>
      <c r="D35" s="1444"/>
      <c r="E35" s="1444"/>
      <c r="F35" s="1444"/>
      <c r="G35" s="1444"/>
      <c r="H35" s="1444"/>
      <c r="I35" s="1444"/>
      <c r="J35" s="1444"/>
      <c r="K35" s="1444"/>
      <c r="L35" s="1444"/>
      <c r="M35" s="1444"/>
      <c r="N35" s="1444"/>
      <c r="O35" s="1432"/>
    </row>
    <row r="36" spans="1:15" ht="15" customHeight="1">
      <c r="A36" s="1440" t="s">
        <v>865</v>
      </c>
      <c r="B36" s="1437"/>
      <c r="C36" s="1435">
        <v>50000</v>
      </c>
      <c r="D36" s="1435">
        <v>100000</v>
      </c>
      <c r="E36" s="1435">
        <v>100000</v>
      </c>
      <c r="F36" s="1435">
        <v>128313</v>
      </c>
      <c r="G36" s="1435">
        <v>150000</v>
      </c>
      <c r="H36" s="1435">
        <v>100000</v>
      </c>
      <c r="I36" s="1435">
        <v>100000</v>
      </c>
      <c r="J36" s="1435">
        <v>100000</v>
      </c>
      <c r="K36" s="1435">
        <v>250000</v>
      </c>
      <c r="L36" s="1435">
        <v>250000</v>
      </c>
      <c r="M36" s="1435">
        <v>435397</v>
      </c>
      <c r="N36" s="1435">
        <v>179614</v>
      </c>
      <c r="O36" s="1436">
        <f>SUM(C36:N37)</f>
        <v>1943324</v>
      </c>
    </row>
    <row r="37" spans="1:15" ht="15" customHeight="1">
      <c r="A37" s="1438"/>
      <c r="B37" s="1439"/>
      <c r="C37" s="1444"/>
      <c r="D37" s="1444"/>
      <c r="E37" s="1444"/>
      <c r="F37" s="1444"/>
      <c r="G37" s="1444"/>
      <c r="H37" s="1444"/>
      <c r="I37" s="1444"/>
      <c r="J37" s="1444"/>
      <c r="K37" s="1444"/>
      <c r="L37" s="1444"/>
      <c r="M37" s="1444"/>
      <c r="N37" s="1444"/>
      <c r="O37" s="1432"/>
    </row>
    <row r="38" spans="1:15" ht="14.25" customHeight="1">
      <c r="A38" s="1440" t="s">
        <v>866</v>
      </c>
      <c r="B38" s="1437"/>
      <c r="C38" s="1435">
        <v>44400</v>
      </c>
      <c r="D38" s="1435"/>
      <c r="E38" s="1435">
        <v>2012000</v>
      </c>
      <c r="F38" s="1435"/>
      <c r="G38" s="1435"/>
      <c r="H38" s="1435">
        <v>12000</v>
      </c>
      <c r="I38" s="1435"/>
      <c r="J38" s="1435"/>
      <c r="K38" s="1435">
        <v>12000</v>
      </c>
      <c r="L38" s="1435"/>
      <c r="M38" s="1435"/>
      <c r="N38" s="1435">
        <v>12000</v>
      </c>
      <c r="O38" s="1436">
        <f>SUM(C38:N39)</f>
        <v>2092400</v>
      </c>
    </row>
    <row r="39" spans="1:15" ht="22.5" customHeight="1" thickBot="1">
      <c r="A39" s="1445"/>
      <c r="B39" s="1446"/>
      <c r="C39" s="1447"/>
      <c r="D39" s="1447"/>
      <c r="E39" s="1447"/>
      <c r="F39" s="1447"/>
      <c r="G39" s="1447"/>
      <c r="H39" s="1447"/>
      <c r="I39" s="1447"/>
      <c r="J39" s="1447"/>
      <c r="K39" s="1447"/>
      <c r="L39" s="1447"/>
      <c r="M39" s="1447"/>
      <c r="N39" s="1447"/>
      <c r="O39" s="1448"/>
    </row>
    <row r="40" spans="1:15" ht="18" customHeight="1" thickBot="1">
      <c r="A40" s="1073" t="s">
        <v>867</v>
      </c>
      <c r="B40" s="1074"/>
      <c r="C40" s="1068">
        <f aca="true" t="shared" si="1" ref="C40:O40">SUM(C22:C39)</f>
        <v>1414212</v>
      </c>
      <c r="D40" s="1068">
        <f t="shared" si="1"/>
        <v>1122106</v>
      </c>
      <c r="E40" s="1068">
        <f t="shared" si="1"/>
        <v>3666861</v>
      </c>
      <c r="F40" s="1068">
        <f t="shared" si="1"/>
        <v>1317674</v>
      </c>
      <c r="G40" s="1068">
        <f t="shared" si="1"/>
        <v>1677974</v>
      </c>
      <c r="H40" s="1068">
        <f t="shared" si="1"/>
        <v>1398068</v>
      </c>
      <c r="I40" s="1068">
        <f t="shared" si="1"/>
        <v>1495655</v>
      </c>
      <c r="J40" s="1068">
        <f t="shared" si="1"/>
        <v>1368151</v>
      </c>
      <c r="K40" s="1068">
        <f t="shared" si="1"/>
        <v>2093542</v>
      </c>
      <c r="L40" s="1068">
        <f t="shared" si="1"/>
        <v>3458061</v>
      </c>
      <c r="M40" s="1068">
        <f t="shared" si="1"/>
        <v>3011132</v>
      </c>
      <c r="N40" s="1068">
        <f t="shared" si="1"/>
        <v>3032300</v>
      </c>
      <c r="O40" s="1069">
        <f t="shared" si="1"/>
        <v>25055736</v>
      </c>
    </row>
    <row r="41" spans="1:15" ht="12.75">
      <c r="A41" s="1075"/>
      <c r="B41" s="1075"/>
      <c r="C41" s="1075"/>
      <c r="D41" s="1075"/>
      <c r="E41" s="1075"/>
      <c r="F41" s="1075"/>
      <c r="G41" s="1075"/>
      <c r="H41" s="1075"/>
      <c r="I41" s="1075"/>
      <c r="J41" s="1075"/>
      <c r="K41" s="1075"/>
      <c r="L41" s="1075"/>
      <c r="M41" s="1075"/>
      <c r="N41" s="1075"/>
      <c r="O41" s="1075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G36:G37"/>
    <mergeCell ref="H36:H37"/>
    <mergeCell ref="I36:I37"/>
    <mergeCell ref="J36:J37"/>
    <mergeCell ref="K36:K37"/>
    <mergeCell ref="L36:L37"/>
    <mergeCell ref="K34:K35"/>
    <mergeCell ref="L34:L35"/>
    <mergeCell ref="M34:M35"/>
    <mergeCell ref="N34:N35"/>
    <mergeCell ref="O34:O35"/>
    <mergeCell ref="A36:B37"/>
    <mergeCell ref="C36:C37"/>
    <mergeCell ref="D36:D37"/>
    <mergeCell ref="E36:E37"/>
    <mergeCell ref="F36:F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I32:I33"/>
    <mergeCell ref="J32:J33"/>
    <mergeCell ref="K32:K33"/>
    <mergeCell ref="L32:L33"/>
    <mergeCell ref="M32:M33"/>
    <mergeCell ref="N32:N33"/>
    <mergeCell ref="M30:M31"/>
    <mergeCell ref="N30:N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K28:K29"/>
    <mergeCell ref="L28:L29"/>
    <mergeCell ref="M28:M29"/>
    <mergeCell ref="N28:N29"/>
    <mergeCell ref="O28:O29"/>
    <mergeCell ref="A30:B31"/>
    <mergeCell ref="C30:C31"/>
    <mergeCell ref="D30:D31"/>
    <mergeCell ref="E30:E31"/>
    <mergeCell ref="F30:F31"/>
    <mergeCell ref="O26:O27"/>
    <mergeCell ref="A28:B29"/>
    <mergeCell ref="C28:C29"/>
    <mergeCell ref="D28:D29"/>
    <mergeCell ref="E28:E29"/>
    <mergeCell ref="F28:F29"/>
    <mergeCell ref="G28:G29"/>
    <mergeCell ref="H28:H29"/>
    <mergeCell ref="I28:I29"/>
    <mergeCell ref="J28:J29"/>
    <mergeCell ref="I26:I27"/>
    <mergeCell ref="J26:J27"/>
    <mergeCell ref="K26:K27"/>
    <mergeCell ref="L26:L27"/>
    <mergeCell ref="M26:M27"/>
    <mergeCell ref="N26:N27"/>
    <mergeCell ref="M24:M25"/>
    <mergeCell ref="N24:N25"/>
    <mergeCell ref="O24:O25"/>
    <mergeCell ref="A26:B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L24:L25"/>
    <mergeCell ref="K22:K23"/>
    <mergeCell ref="L22:L23"/>
    <mergeCell ref="M22:M23"/>
    <mergeCell ref="N22:N23"/>
    <mergeCell ref="O22:O23"/>
    <mergeCell ref="A24:B25"/>
    <mergeCell ref="C24:C25"/>
    <mergeCell ref="D24:D25"/>
    <mergeCell ref="E24:E25"/>
    <mergeCell ref="F24:F25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I18:I19"/>
    <mergeCell ref="J18:J19"/>
    <mergeCell ref="K18:K19"/>
    <mergeCell ref="L18:L19"/>
    <mergeCell ref="M18:M19"/>
    <mergeCell ref="N18:N19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I16:I17"/>
    <mergeCell ref="J16:J17"/>
    <mergeCell ref="K16:K17"/>
    <mergeCell ref="L16:L17"/>
    <mergeCell ref="K14:K15"/>
    <mergeCell ref="L14:L15"/>
    <mergeCell ref="M14:M15"/>
    <mergeCell ref="N14:N15"/>
    <mergeCell ref="O14:O15"/>
    <mergeCell ref="A16:B17"/>
    <mergeCell ref="C16:C17"/>
    <mergeCell ref="D16:D17"/>
    <mergeCell ref="E16:E17"/>
    <mergeCell ref="F16:F17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I12:I13"/>
    <mergeCell ref="J12:J13"/>
    <mergeCell ref="K12:K13"/>
    <mergeCell ref="L12:L13"/>
    <mergeCell ref="M12:M13"/>
    <mergeCell ref="N12:N13"/>
    <mergeCell ref="M10:M11"/>
    <mergeCell ref="N10:N11"/>
    <mergeCell ref="O10:O11"/>
    <mergeCell ref="A12:B13"/>
    <mergeCell ref="C12:C13"/>
    <mergeCell ref="D12:D13"/>
    <mergeCell ref="E12:E13"/>
    <mergeCell ref="F12:F13"/>
    <mergeCell ref="G12:G13"/>
    <mergeCell ref="H12:H13"/>
    <mergeCell ref="G10:G11"/>
    <mergeCell ref="H10:H11"/>
    <mergeCell ref="I10:I11"/>
    <mergeCell ref="J10:J11"/>
    <mergeCell ref="K10:K11"/>
    <mergeCell ref="L10:L11"/>
    <mergeCell ref="K8:K9"/>
    <mergeCell ref="L8:L9"/>
    <mergeCell ref="M8:M9"/>
    <mergeCell ref="N8:N9"/>
    <mergeCell ref="O8:O9"/>
    <mergeCell ref="A10:B11"/>
    <mergeCell ref="C10:C11"/>
    <mergeCell ref="D10:D11"/>
    <mergeCell ref="E10:E11"/>
    <mergeCell ref="F10:F11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I6:I7"/>
    <mergeCell ref="J6:J7"/>
    <mergeCell ref="K6:K7"/>
    <mergeCell ref="L6:L7"/>
    <mergeCell ref="M6:M7"/>
    <mergeCell ref="N6:N7"/>
    <mergeCell ref="A1:O1"/>
    <mergeCell ref="A2:O2"/>
    <mergeCell ref="A4:B4"/>
    <mergeCell ref="A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" right="0" top="0" bottom="0.3937007874015748" header="0" footer="0.1968503937007874"/>
  <pageSetup firstPageNumber="62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3"/>
  <sheetViews>
    <sheetView showZeros="0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8.375" style="150" customWidth="1"/>
    <col min="2" max="2" width="72.125" style="107" customWidth="1"/>
    <col min="3" max="5" width="12.125" style="107" customWidth="1"/>
    <col min="6" max="6" width="8.625" style="107" customWidth="1"/>
    <col min="7" max="7" width="10.375" style="107" customWidth="1"/>
    <col min="8" max="16384" width="9.125" style="107" customWidth="1"/>
  </cols>
  <sheetData>
    <row r="1" spans="1:6" ht="12.75">
      <c r="A1" s="1204" t="s">
        <v>190</v>
      </c>
      <c r="B1" s="1204"/>
      <c r="C1" s="1205"/>
      <c r="D1" s="1205"/>
      <c r="E1" s="1205"/>
      <c r="F1" s="1206"/>
    </row>
    <row r="2" spans="1:6" ht="12.75">
      <c r="A2" s="1204" t="s">
        <v>1079</v>
      </c>
      <c r="B2" s="1204"/>
      <c r="C2" s="1205"/>
      <c r="D2" s="1205"/>
      <c r="E2" s="1205"/>
      <c r="F2" s="1206"/>
    </row>
    <row r="3" spans="1:2" ht="12.75">
      <c r="A3" s="105"/>
      <c r="B3" s="106"/>
    </row>
    <row r="4" spans="1:6" ht="11.25" customHeight="1">
      <c r="A4" s="105"/>
      <c r="B4" s="105"/>
      <c r="C4" s="108"/>
      <c r="D4" s="108"/>
      <c r="E4" s="108"/>
      <c r="F4" s="636" t="s">
        <v>191</v>
      </c>
    </row>
    <row r="5" spans="1:6" s="109" customFormat="1" ht="19.5" customHeight="1">
      <c r="A5" s="1211" t="s">
        <v>199</v>
      </c>
      <c r="B5" s="1209" t="s">
        <v>185</v>
      </c>
      <c r="C5" s="1198" t="s">
        <v>1137</v>
      </c>
      <c r="D5" s="1198" t="s">
        <v>1196</v>
      </c>
      <c r="E5" s="1198" t="s">
        <v>1201</v>
      </c>
      <c r="F5" s="1207" t="s">
        <v>1209</v>
      </c>
    </row>
    <row r="6" spans="1:6" s="109" customFormat="1" ht="17.25" customHeight="1">
      <c r="A6" s="1210"/>
      <c r="B6" s="1210"/>
      <c r="C6" s="1212"/>
      <c r="D6" s="1212"/>
      <c r="E6" s="1212"/>
      <c r="F6" s="1208"/>
    </row>
    <row r="7" spans="1:6" s="109" customFormat="1" ht="11.25" customHeight="1">
      <c r="A7" s="110" t="s">
        <v>172</v>
      </c>
      <c r="B7" s="111" t="s">
        <v>173</v>
      </c>
      <c r="C7" s="216" t="s">
        <v>174</v>
      </c>
      <c r="D7" s="216" t="s">
        <v>175</v>
      </c>
      <c r="E7" s="216" t="s">
        <v>176</v>
      </c>
      <c r="F7" s="111" t="s">
        <v>47</v>
      </c>
    </row>
    <row r="8" spans="1:6" s="114" customFormat="1" ht="16.5" customHeight="1">
      <c r="A8" s="112"/>
      <c r="B8" s="242" t="s">
        <v>361</v>
      </c>
      <c r="C8" s="233"/>
      <c r="D8" s="233"/>
      <c r="E8" s="233"/>
      <c r="F8" s="188"/>
    </row>
    <row r="9" spans="1:6" ht="12" customHeight="1">
      <c r="A9" s="115"/>
      <c r="B9" s="116"/>
      <c r="C9" s="187"/>
      <c r="D9" s="187"/>
      <c r="E9" s="187"/>
      <c r="F9" s="116"/>
    </row>
    <row r="10" spans="1:6" ht="12" customHeight="1">
      <c r="A10" s="119">
        <v>1010</v>
      </c>
      <c r="B10" s="129" t="s">
        <v>217</v>
      </c>
      <c r="C10" s="658">
        <f>SUM(C11:C16)</f>
        <v>1701515</v>
      </c>
      <c r="D10" s="658">
        <f>SUM(D11:D16)</f>
        <v>1766182</v>
      </c>
      <c r="E10" s="658">
        <f>SUM(E11:E16)</f>
        <v>1936177</v>
      </c>
      <c r="F10" s="291">
        <f>SUM(E10/D10)</f>
        <v>1.0962499900916214</v>
      </c>
    </row>
    <row r="11" spans="1:6" ht="12" customHeight="1">
      <c r="A11" s="115">
        <v>1011</v>
      </c>
      <c r="B11" s="116" t="s">
        <v>218</v>
      </c>
      <c r="C11" s="736"/>
      <c r="D11" s="736">
        <v>1438</v>
      </c>
      <c r="E11" s="736">
        <v>1438</v>
      </c>
      <c r="F11" s="847">
        <f>SUM(E11/D11)</f>
        <v>1</v>
      </c>
    </row>
    <row r="12" spans="1:6" ht="12" customHeight="1">
      <c r="A12" s="115">
        <v>1012</v>
      </c>
      <c r="B12" s="116" t="s">
        <v>219</v>
      </c>
      <c r="C12" s="737">
        <v>799388</v>
      </c>
      <c r="D12" s="737">
        <v>803300</v>
      </c>
      <c r="E12" s="737">
        <v>803300</v>
      </c>
      <c r="F12" s="847">
        <f aca="true" t="shared" si="0" ref="F12:F74">SUM(E12/D12)</f>
        <v>1</v>
      </c>
    </row>
    <row r="13" spans="1:7" ht="12" customHeight="1">
      <c r="A13" s="115">
        <v>1013</v>
      </c>
      <c r="B13" s="116" t="s">
        <v>493</v>
      </c>
      <c r="C13" s="737">
        <v>621951</v>
      </c>
      <c r="D13" s="737">
        <v>670067</v>
      </c>
      <c r="E13" s="737">
        <v>814939</v>
      </c>
      <c r="F13" s="847">
        <f t="shared" si="0"/>
        <v>1.216205245147127</v>
      </c>
      <c r="G13" s="303"/>
    </row>
    <row r="14" spans="1:7" ht="12" customHeight="1">
      <c r="A14" s="115">
        <v>1014</v>
      </c>
      <c r="B14" s="116" t="s">
        <v>220</v>
      </c>
      <c r="C14" s="736">
        <v>280176</v>
      </c>
      <c r="D14" s="736">
        <v>284653</v>
      </c>
      <c r="E14" s="736">
        <v>286098</v>
      </c>
      <c r="F14" s="847">
        <f t="shared" si="0"/>
        <v>1.0050763561248257</v>
      </c>
      <c r="G14" s="303"/>
    </row>
    <row r="15" spans="1:7" ht="12" customHeight="1">
      <c r="A15" s="115">
        <v>1015</v>
      </c>
      <c r="B15" s="116" t="s">
        <v>2</v>
      </c>
      <c r="C15" s="736"/>
      <c r="D15" s="736">
        <v>6180</v>
      </c>
      <c r="E15" s="736">
        <v>8164</v>
      </c>
      <c r="F15" s="847">
        <f t="shared" si="0"/>
        <v>1.3210355987055016</v>
      </c>
      <c r="G15" s="640"/>
    </row>
    <row r="16" spans="1:7" ht="12" customHeight="1">
      <c r="A16" s="115">
        <v>1016</v>
      </c>
      <c r="B16" s="116" t="s">
        <v>3</v>
      </c>
      <c r="C16" s="659"/>
      <c r="D16" s="659">
        <v>544</v>
      </c>
      <c r="E16" s="659">
        <v>22238</v>
      </c>
      <c r="F16" s="847">
        <f t="shared" si="0"/>
        <v>40.87867647058823</v>
      </c>
      <c r="G16" s="303"/>
    </row>
    <row r="17" spans="1:7" ht="12" customHeight="1">
      <c r="A17" s="119">
        <v>1020</v>
      </c>
      <c r="B17" s="129" t="s">
        <v>221</v>
      </c>
      <c r="C17" s="659"/>
      <c r="D17" s="659">
        <v>31</v>
      </c>
      <c r="E17" s="659">
        <v>31</v>
      </c>
      <c r="F17" s="847">
        <f t="shared" si="0"/>
        <v>1</v>
      </c>
      <c r="G17" s="303"/>
    </row>
    <row r="18" spans="1:7" ht="12" customHeight="1" thickBot="1">
      <c r="A18" s="145">
        <v>1030</v>
      </c>
      <c r="B18" s="190" t="s">
        <v>460</v>
      </c>
      <c r="C18" s="661"/>
      <c r="D18" s="661">
        <v>4319</v>
      </c>
      <c r="E18" s="661">
        <v>8896</v>
      </c>
      <c r="F18" s="859">
        <f t="shared" si="0"/>
        <v>2.0597360500115767</v>
      </c>
      <c r="G18" s="303"/>
    </row>
    <row r="19" spans="1:7" ht="16.5" customHeight="1" thickBot="1">
      <c r="A19" s="143"/>
      <c r="B19" s="234" t="s">
        <v>461</v>
      </c>
      <c r="C19" s="662">
        <f>SUM(C10+C18+C17)</f>
        <v>1701515</v>
      </c>
      <c r="D19" s="662">
        <f>SUM(D10+D18+D17)</f>
        <v>1770532</v>
      </c>
      <c r="E19" s="662">
        <f>SUM(E10+E18+E17)</f>
        <v>1945104</v>
      </c>
      <c r="F19" s="860">
        <f t="shared" si="0"/>
        <v>1.09859861329815</v>
      </c>
      <c r="G19" s="303"/>
    </row>
    <row r="20" spans="1:6" ht="12" customHeight="1">
      <c r="A20" s="138"/>
      <c r="B20" s="152"/>
      <c r="C20" s="663"/>
      <c r="D20" s="663"/>
      <c r="E20" s="663"/>
      <c r="F20" s="848"/>
    </row>
    <row r="21" spans="1:6" ht="12" customHeight="1">
      <c r="A21" s="117">
        <v>1040</v>
      </c>
      <c r="B21" s="118" t="s">
        <v>224</v>
      </c>
      <c r="C21" s="664">
        <f>SUM(C22:C23)</f>
        <v>3630000</v>
      </c>
      <c r="D21" s="664">
        <f>SUM(D22:D23)</f>
        <v>3630000</v>
      </c>
      <c r="E21" s="664">
        <f>SUM(E22:E23)</f>
        <v>3630000</v>
      </c>
      <c r="F21" s="291">
        <f t="shared" si="0"/>
        <v>1</v>
      </c>
    </row>
    <row r="22" spans="1:7" ht="12" customHeight="1">
      <c r="A22" s="126">
        <v>1041</v>
      </c>
      <c r="B22" s="124" t="s">
        <v>34</v>
      </c>
      <c r="C22" s="665">
        <v>3080000</v>
      </c>
      <c r="D22" s="665">
        <v>3080000</v>
      </c>
      <c r="E22" s="665">
        <v>3080000</v>
      </c>
      <c r="F22" s="847">
        <f t="shared" si="0"/>
        <v>1</v>
      </c>
      <c r="G22" s="150"/>
    </row>
    <row r="23" spans="1:6" ht="12" customHeight="1">
      <c r="A23" s="126">
        <v>1042</v>
      </c>
      <c r="B23" s="124" t="s">
        <v>35</v>
      </c>
      <c r="C23" s="665">
        <v>550000</v>
      </c>
      <c r="D23" s="665">
        <v>550000</v>
      </c>
      <c r="E23" s="665">
        <v>550000</v>
      </c>
      <c r="F23" s="847">
        <f t="shared" si="0"/>
        <v>1</v>
      </c>
    </row>
    <row r="24" spans="1:6" ht="12" customHeight="1">
      <c r="A24" s="121">
        <v>1050</v>
      </c>
      <c r="B24" s="120" t="s">
        <v>225</v>
      </c>
      <c r="C24" s="664">
        <f>SUM(C25:C27)</f>
        <v>4629284</v>
      </c>
      <c r="D24" s="664">
        <f>SUM(D25:D27)</f>
        <v>4629284</v>
      </c>
      <c r="E24" s="664">
        <f>SUM(E25:E27)</f>
        <v>4629284</v>
      </c>
      <c r="F24" s="291">
        <f t="shared" si="0"/>
        <v>1</v>
      </c>
    </row>
    <row r="25" spans="1:6" ht="12.75" customHeight="1">
      <c r="A25" s="127">
        <v>1051</v>
      </c>
      <c r="B25" s="116" t="s">
        <v>192</v>
      </c>
      <c r="C25" s="665">
        <v>4289284</v>
      </c>
      <c r="D25" s="665">
        <v>4289284</v>
      </c>
      <c r="E25" s="665">
        <v>4289284</v>
      </c>
      <c r="F25" s="847">
        <f t="shared" si="0"/>
        <v>1</v>
      </c>
    </row>
    <row r="26" spans="1:6" ht="12.75" customHeight="1">
      <c r="A26" s="127">
        <v>1052</v>
      </c>
      <c r="B26" s="128" t="s">
        <v>462</v>
      </c>
      <c r="C26" s="665">
        <v>200000</v>
      </c>
      <c r="D26" s="665">
        <v>200000</v>
      </c>
      <c r="E26" s="665">
        <v>200000</v>
      </c>
      <c r="F26" s="847">
        <f t="shared" si="0"/>
        <v>1</v>
      </c>
    </row>
    <row r="27" spans="1:6" ht="12.75" customHeight="1">
      <c r="A27" s="127">
        <v>1053</v>
      </c>
      <c r="B27" s="123" t="s">
        <v>187</v>
      </c>
      <c r="C27" s="665">
        <v>140000</v>
      </c>
      <c r="D27" s="665">
        <v>140000</v>
      </c>
      <c r="E27" s="665">
        <v>140000</v>
      </c>
      <c r="F27" s="847">
        <f t="shared" si="0"/>
        <v>1</v>
      </c>
    </row>
    <row r="28" spans="1:6" ht="12" customHeight="1">
      <c r="A28" s="121">
        <v>1070</v>
      </c>
      <c r="B28" s="120" t="s">
        <v>194</v>
      </c>
      <c r="C28" s="785">
        <f>SUM(C29:C37)</f>
        <v>328560</v>
      </c>
      <c r="D28" s="785">
        <f>SUM(D29:D37)</f>
        <v>328560</v>
      </c>
      <c r="E28" s="785">
        <f>SUM(E29:E37)</f>
        <v>328560</v>
      </c>
      <c r="F28" s="291">
        <f t="shared" si="0"/>
        <v>1</v>
      </c>
    </row>
    <row r="29" spans="1:6" ht="12" customHeight="1">
      <c r="A29" s="127">
        <v>1071</v>
      </c>
      <c r="B29" s="124" t="s">
        <v>226</v>
      </c>
      <c r="C29" s="786">
        <v>10000</v>
      </c>
      <c r="D29" s="786">
        <v>10000</v>
      </c>
      <c r="E29" s="786">
        <v>10000</v>
      </c>
      <c r="F29" s="847">
        <f t="shared" si="0"/>
        <v>1</v>
      </c>
    </row>
    <row r="30" spans="1:6" ht="12" customHeight="1">
      <c r="A30" s="127">
        <v>1073</v>
      </c>
      <c r="B30" s="116" t="s">
        <v>227</v>
      </c>
      <c r="C30" s="786"/>
      <c r="D30" s="786"/>
      <c r="E30" s="786"/>
      <c r="F30" s="847"/>
    </row>
    <row r="31" spans="1:6" ht="12" customHeight="1">
      <c r="A31" s="127">
        <v>1074</v>
      </c>
      <c r="B31" s="116" t="s">
        <v>228</v>
      </c>
      <c r="C31" s="786">
        <v>2000</v>
      </c>
      <c r="D31" s="786">
        <v>2000</v>
      </c>
      <c r="E31" s="786">
        <v>2000</v>
      </c>
      <c r="F31" s="847">
        <f t="shared" si="0"/>
        <v>1</v>
      </c>
    </row>
    <row r="32" spans="1:6" ht="12" customHeight="1">
      <c r="A32" s="127">
        <v>1075</v>
      </c>
      <c r="B32" s="123" t="s">
        <v>463</v>
      </c>
      <c r="C32" s="786">
        <v>15000</v>
      </c>
      <c r="D32" s="786">
        <v>15000</v>
      </c>
      <c r="E32" s="786">
        <v>15000</v>
      </c>
      <c r="F32" s="847">
        <f t="shared" si="0"/>
        <v>1</v>
      </c>
    </row>
    <row r="33" spans="1:7" ht="12" customHeight="1">
      <c r="A33" s="127">
        <v>1076</v>
      </c>
      <c r="B33" s="123" t="s">
        <v>464</v>
      </c>
      <c r="C33" s="786">
        <v>6660</v>
      </c>
      <c r="D33" s="786">
        <v>6660</v>
      </c>
      <c r="E33" s="786">
        <v>6660</v>
      </c>
      <c r="F33" s="847">
        <f t="shared" si="0"/>
        <v>1</v>
      </c>
      <c r="G33" s="107">
        <v>0</v>
      </c>
    </row>
    <row r="34" spans="1:6" ht="12" customHeight="1">
      <c r="A34" s="127">
        <v>1077</v>
      </c>
      <c r="B34" s="128" t="s">
        <v>229</v>
      </c>
      <c r="C34" s="786">
        <v>246500</v>
      </c>
      <c r="D34" s="786">
        <v>246500</v>
      </c>
      <c r="E34" s="786">
        <v>246500</v>
      </c>
      <c r="F34" s="847">
        <f t="shared" si="0"/>
        <v>1</v>
      </c>
    </row>
    <row r="35" spans="1:6" ht="12" customHeight="1">
      <c r="A35" s="127">
        <v>1078</v>
      </c>
      <c r="B35" s="124" t="s">
        <v>230</v>
      </c>
      <c r="C35" s="786">
        <v>5000</v>
      </c>
      <c r="D35" s="786">
        <v>5000</v>
      </c>
      <c r="E35" s="786">
        <v>5000</v>
      </c>
      <c r="F35" s="847">
        <f t="shared" si="0"/>
        <v>1</v>
      </c>
    </row>
    <row r="36" spans="1:6" ht="12" customHeight="1">
      <c r="A36" s="127">
        <v>1079</v>
      </c>
      <c r="B36" s="124" t="s">
        <v>483</v>
      </c>
      <c r="C36" s="786">
        <v>2400</v>
      </c>
      <c r="D36" s="786">
        <v>2400</v>
      </c>
      <c r="E36" s="786">
        <v>2400</v>
      </c>
      <c r="F36" s="847">
        <f t="shared" si="0"/>
        <v>1</v>
      </c>
    </row>
    <row r="37" spans="1:6" ht="13.5" customHeight="1" thickBot="1">
      <c r="A37" s="142">
        <v>1082</v>
      </c>
      <c r="B37" s="290" t="s">
        <v>178</v>
      </c>
      <c r="C37" s="666">
        <v>41000</v>
      </c>
      <c r="D37" s="666">
        <v>41000</v>
      </c>
      <c r="E37" s="666">
        <v>41000</v>
      </c>
      <c r="F37" s="859">
        <f t="shared" si="0"/>
        <v>1</v>
      </c>
    </row>
    <row r="38" spans="1:6" ht="17.25" customHeight="1" thickBot="1">
      <c r="A38" s="144"/>
      <c r="B38" s="654" t="s">
        <v>231</v>
      </c>
      <c r="C38" s="667">
        <f>SUM(C21+C24+C28)</f>
        <v>8587844</v>
      </c>
      <c r="D38" s="667">
        <f>SUM(D21+D24+D28)</f>
        <v>8587844</v>
      </c>
      <c r="E38" s="667">
        <f>SUM(E21+E24+E28)</f>
        <v>8587844</v>
      </c>
      <c r="F38" s="850">
        <f t="shared" si="0"/>
        <v>1</v>
      </c>
    </row>
    <row r="39" spans="1:6" ht="12" customHeight="1">
      <c r="A39" s="127"/>
      <c r="B39" s="212"/>
      <c r="C39" s="663"/>
      <c r="D39" s="663"/>
      <c r="E39" s="663"/>
      <c r="F39" s="848"/>
    </row>
    <row r="40" spans="1:6" ht="12" customHeight="1">
      <c r="A40" s="121">
        <v>1090</v>
      </c>
      <c r="B40" s="235" t="s">
        <v>232</v>
      </c>
      <c r="C40" s="664">
        <f>SUM(C41:C48)</f>
        <v>1546400</v>
      </c>
      <c r="D40" s="664">
        <f>SUM(D41:D48)</f>
        <v>1546400</v>
      </c>
      <c r="E40" s="664">
        <f>SUM(E41:E48)</f>
        <v>1546400</v>
      </c>
      <c r="F40" s="291">
        <f t="shared" si="0"/>
        <v>1</v>
      </c>
    </row>
    <row r="41" spans="1:6" ht="12" customHeight="1">
      <c r="A41" s="127">
        <v>1091</v>
      </c>
      <c r="B41" s="196" t="s">
        <v>522</v>
      </c>
      <c r="C41" s="665">
        <v>200000</v>
      </c>
      <c r="D41" s="665">
        <v>200000</v>
      </c>
      <c r="E41" s="665">
        <v>200000</v>
      </c>
      <c r="F41" s="847">
        <f t="shared" si="0"/>
        <v>1</v>
      </c>
    </row>
    <row r="42" spans="1:6" ht="12" customHeight="1">
      <c r="A42" s="127">
        <v>1092</v>
      </c>
      <c r="B42" s="124" t="s">
        <v>179</v>
      </c>
      <c r="C42" s="665">
        <v>744400</v>
      </c>
      <c r="D42" s="665">
        <v>744400</v>
      </c>
      <c r="E42" s="665">
        <v>744400</v>
      </c>
      <c r="F42" s="847">
        <f t="shared" si="0"/>
        <v>1</v>
      </c>
    </row>
    <row r="43" spans="1:6" ht="12" customHeight="1">
      <c r="A43" s="127">
        <v>1093</v>
      </c>
      <c r="B43" s="124" t="s">
        <v>523</v>
      </c>
      <c r="C43" s="665">
        <v>10000</v>
      </c>
      <c r="D43" s="665">
        <v>10000</v>
      </c>
      <c r="E43" s="665">
        <v>10000</v>
      </c>
      <c r="F43" s="847">
        <f t="shared" si="0"/>
        <v>1</v>
      </c>
    </row>
    <row r="44" spans="1:7" ht="12" customHeight="1">
      <c r="A44" s="127">
        <v>1094</v>
      </c>
      <c r="B44" s="124" t="s">
        <v>524</v>
      </c>
      <c r="C44" s="665">
        <v>12000</v>
      </c>
      <c r="D44" s="665">
        <v>12000</v>
      </c>
      <c r="E44" s="665">
        <v>12000</v>
      </c>
      <c r="F44" s="847">
        <f t="shared" si="0"/>
        <v>1</v>
      </c>
      <c r="G44" s="749"/>
    </row>
    <row r="45" spans="1:6" ht="12" customHeight="1">
      <c r="A45" s="127">
        <v>1095</v>
      </c>
      <c r="B45" s="128" t="s">
        <v>343</v>
      </c>
      <c r="C45" s="665">
        <v>280000</v>
      </c>
      <c r="D45" s="665">
        <v>280000</v>
      </c>
      <c r="E45" s="665">
        <v>280000</v>
      </c>
      <c r="F45" s="847">
        <f t="shared" si="0"/>
        <v>1</v>
      </c>
    </row>
    <row r="46" spans="1:6" ht="12" customHeight="1">
      <c r="A46" s="127">
        <v>1096</v>
      </c>
      <c r="B46" s="128" t="s">
        <v>323</v>
      </c>
      <c r="C46" s="665">
        <v>290000</v>
      </c>
      <c r="D46" s="665">
        <v>290000</v>
      </c>
      <c r="E46" s="665">
        <v>290000</v>
      </c>
      <c r="F46" s="847">
        <f t="shared" si="0"/>
        <v>1</v>
      </c>
    </row>
    <row r="47" spans="1:7" ht="12" customHeight="1">
      <c r="A47" s="127">
        <v>1097</v>
      </c>
      <c r="B47" s="128" t="s">
        <v>0</v>
      </c>
      <c r="C47" s="665">
        <v>3000</v>
      </c>
      <c r="D47" s="665">
        <v>3000</v>
      </c>
      <c r="E47" s="665">
        <v>3000</v>
      </c>
      <c r="F47" s="847">
        <f t="shared" si="0"/>
        <v>1</v>
      </c>
      <c r="G47" s="749"/>
    </row>
    <row r="48" spans="1:7" ht="12" customHeight="1">
      <c r="A48" s="127">
        <v>1098</v>
      </c>
      <c r="B48" s="128" t="s">
        <v>4</v>
      </c>
      <c r="C48" s="665">
        <v>7000</v>
      </c>
      <c r="D48" s="665">
        <v>7000</v>
      </c>
      <c r="E48" s="665">
        <v>7000</v>
      </c>
      <c r="F48" s="847">
        <f t="shared" si="0"/>
        <v>1</v>
      </c>
      <c r="G48" s="749"/>
    </row>
    <row r="49" spans="1:6" ht="12" customHeight="1">
      <c r="A49" s="121">
        <v>1100</v>
      </c>
      <c r="B49" s="235" t="s">
        <v>233</v>
      </c>
      <c r="C49" s="664">
        <f>SUM(C50:C52)</f>
        <v>197000</v>
      </c>
      <c r="D49" s="664">
        <f>SUM(D50:D52)</f>
        <v>197000</v>
      </c>
      <c r="E49" s="664">
        <f>SUM(E50:E52)</f>
        <v>197000</v>
      </c>
      <c r="F49" s="291">
        <f t="shared" si="0"/>
        <v>1</v>
      </c>
    </row>
    <row r="50" spans="1:7" ht="12" customHeight="1">
      <c r="A50" s="127">
        <v>1101</v>
      </c>
      <c r="B50" s="128" t="s">
        <v>1</v>
      </c>
      <c r="C50" s="665">
        <v>20000</v>
      </c>
      <c r="D50" s="665">
        <v>20000</v>
      </c>
      <c r="E50" s="665">
        <v>20000</v>
      </c>
      <c r="F50" s="847">
        <f t="shared" si="0"/>
        <v>1</v>
      </c>
      <c r="G50" s="749"/>
    </row>
    <row r="51" spans="1:6" ht="12" customHeight="1">
      <c r="A51" s="127">
        <v>1102</v>
      </c>
      <c r="B51" s="124" t="s">
        <v>234</v>
      </c>
      <c r="C51" s="665">
        <v>110000</v>
      </c>
      <c r="D51" s="665">
        <v>110000</v>
      </c>
      <c r="E51" s="665">
        <v>110000</v>
      </c>
      <c r="F51" s="847">
        <f t="shared" si="0"/>
        <v>1</v>
      </c>
    </row>
    <row r="52" spans="1:6" ht="12" customHeight="1">
      <c r="A52" s="127">
        <v>1103</v>
      </c>
      <c r="B52" s="124" t="s">
        <v>235</v>
      </c>
      <c r="C52" s="665">
        <v>67000</v>
      </c>
      <c r="D52" s="665">
        <v>67000</v>
      </c>
      <c r="E52" s="665">
        <v>67000</v>
      </c>
      <c r="F52" s="847">
        <f t="shared" si="0"/>
        <v>1</v>
      </c>
    </row>
    <row r="53" spans="1:6" ht="12" customHeight="1">
      <c r="A53" s="573">
        <v>1105</v>
      </c>
      <c r="B53" s="572" t="s">
        <v>368</v>
      </c>
      <c r="C53" s="664"/>
      <c r="D53" s="664"/>
      <c r="E53" s="664"/>
      <c r="F53" s="847"/>
    </row>
    <row r="54" spans="1:6" ht="12" customHeight="1">
      <c r="A54" s="121">
        <v>1110</v>
      </c>
      <c r="B54" s="129" t="s">
        <v>236</v>
      </c>
      <c r="C54" s="665"/>
      <c r="D54" s="665"/>
      <c r="E54" s="665"/>
      <c r="F54" s="291"/>
    </row>
    <row r="55" spans="1:6" ht="12" customHeight="1">
      <c r="A55" s="121">
        <v>1120</v>
      </c>
      <c r="B55" s="129" t="s">
        <v>237</v>
      </c>
      <c r="C55" s="664">
        <f>SUM(C56:C58)</f>
        <v>470718</v>
      </c>
      <c r="D55" s="664">
        <f>SUM(D56:D58)</f>
        <v>470718</v>
      </c>
      <c r="E55" s="664">
        <f>SUM(E56:E58)</f>
        <v>470718</v>
      </c>
      <c r="F55" s="291">
        <f t="shared" si="0"/>
        <v>1</v>
      </c>
    </row>
    <row r="56" spans="1:6" ht="12" customHeight="1">
      <c r="A56" s="127">
        <v>1121</v>
      </c>
      <c r="B56" s="116" t="s">
        <v>319</v>
      </c>
      <c r="C56" s="665">
        <v>68040</v>
      </c>
      <c r="D56" s="665">
        <v>68040</v>
      </c>
      <c r="E56" s="665">
        <v>68040</v>
      </c>
      <c r="F56" s="847">
        <f t="shared" si="0"/>
        <v>1</v>
      </c>
    </row>
    <row r="57" spans="1:6" ht="12" customHeight="1">
      <c r="A57" s="127">
        <v>1122</v>
      </c>
      <c r="B57" s="116" t="s">
        <v>466</v>
      </c>
      <c r="C57" s="665">
        <v>183600</v>
      </c>
      <c r="D57" s="665">
        <v>183600</v>
      </c>
      <c r="E57" s="665">
        <v>183600</v>
      </c>
      <c r="F57" s="847">
        <f t="shared" si="0"/>
        <v>1</v>
      </c>
    </row>
    <row r="58" spans="1:6" ht="12" customHeight="1">
      <c r="A58" s="127">
        <v>1123</v>
      </c>
      <c r="B58" s="123" t="s">
        <v>333</v>
      </c>
      <c r="C58" s="665">
        <v>219078</v>
      </c>
      <c r="D58" s="665">
        <v>219078</v>
      </c>
      <c r="E58" s="665">
        <v>219078</v>
      </c>
      <c r="F58" s="847">
        <f t="shared" si="0"/>
        <v>1</v>
      </c>
    </row>
    <row r="59" spans="1:6" ht="12" customHeight="1">
      <c r="A59" s="121">
        <v>1130</v>
      </c>
      <c r="B59" s="120" t="s">
        <v>238</v>
      </c>
      <c r="C59" s="664"/>
      <c r="D59" s="664"/>
      <c r="E59" s="664"/>
      <c r="F59" s="291"/>
    </row>
    <row r="60" spans="1:6" ht="12" customHeight="1">
      <c r="A60" s="121">
        <v>1140</v>
      </c>
      <c r="B60" s="122" t="s">
        <v>488</v>
      </c>
      <c r="C60" s="664">
        <f>SUM(C61)</f>
        <v>15000</v>
      </c>
      <c r="D60" s="664">
        <f>SUM(D61)</f>
        <v>15000</v>
      </c>
      <c r="E60" s="664">
        <f>SUM(E61)</f>
        <v>15000</v>
      </c>
      <c r="F60" s="291">
        <f t="shared" si="0"/>
        <v>1</v>
      </c>
    </row>
    <row r="61" spans="1:6" ht="12" customHeight="1">
      <c r="A61" s="127">
        <v>1141</v>
      </c>
      <c r="B61" s="124" t="s">
        <v>102</v>
      </c>
      <c r="C61" s="665">
        <v>15000</v>
      </c>
      <c r="D61" s="665">
        <v>15000</v>
      </c>
      <c r="E61" s="665">
        <v>15000</v>
      </c>
      <c r="F61" s="847">
        <f t="shared" si="0"/>
        <v>1</v>
      </c>
    </row>
    <row r="62" spans="1:6" ht="12" customHeight="1">
      <c r="A62" s="119">
        <v>1150</v>
      </c>
      <c r="B62" s="129" t="s">
        <v>239</v>
      </c>
      <c r="C62" s="664">
        <v>10000</v>
      </c>
      <c r="D62" s="664">
        <v>34601</v>
      </c>
      <c r="E62" s="664">
        <v>34601</v>
      </c>
      <c r="F62" s="291">
        <f t="shared" si="0"/>
        <v>1</v>
      </c>
    </row>
    <row r="63" spans="1:6" ht="12" customHeight="1" thickBot="1">
      <c r="A63" s="143">
        <v>1151</v>
      </c>
      <c r="B63" s="657" t="s">
        <v>465</v>
      </c>
      <c r="C63" s="672">
        <v>11000</v>
      </c>
      <c r="D63" s="672">
        <v>11000</v>
      </c>
      <c r="E63" s="672">
        <v>11000</v>
      </c>
      <c r="F63" s="849">
        <f t="shared" si="0"/>
        <v>1</v>
      </c>
    </row>
    <row r="64" spans="1:6" ht="18.75" customHeight="1" thickBot="1">
      <c r="A64" s="144"/>
      <c r="B64" s="244" t="s">
        <v>366</v>
      </c>
      <c r="C64" s="667">
        <f>SUM(C60+C62+C59+C55+C54+C49+C40+C53+C63)</f>
        <v>2250118</v>
      </c>
      <c r="D64" s="667">
        <f>SUM(D60+D62+D59+D55+D54+D49+D40+D53+D63)</f>
        <v>2274719</v>
      </c>
      <c r="E64" s="667">
        <f>SUM(E60+E62+E59+E55+E54+E49+E40+E53+E63)</f>
        <v>2274719</v>
      </c>
      <c r="F64" s="850">
        <f t="shared" si="0"/>
        <v>1</v>
      </c>
    </row>
    <row r="65" spans="1:6" ht="12" customHeight="1">
      <c r="A65" s="139"/>
      <c r="B65" s="236"/>
      <c r="C65" s="663"/>
      <c r="D65" s="663"/>
      <c r="E65" s="663"/>
      <c r="F65" s="848"/>
    </row>
    <row r="66" spans="1:6" ht="15" customHeight="1" thickBot="1">
      <c r="A66" s="131">
        <v>1160</v>
      </c>
      <c r="B66" s="149" t="s">
        <v>240</v>
      </c>
      <c r="C66" s="668"/>
      <c r="D66" s="668">
        <v>8105</v>
      </c>
      <c r="E66" s="668">
        <v>8105</v>
      </c>
      <c r="F66" s="859">
        <f t="shared" si="0"/>
        <v>1</v>
      </c>
    </row>
    <row r="67" spans="1:6" ht="18" customHeight="1" thickBot="1">
      <c r="A67" s="144"/>
      <c r="B67" s="234" t="s">
        <v>241</v>
      </c>
      <c r="C67" s="672"/>
      <c r="D67" s="672">
        <f>SUM(D66)</f>
        <v>8105</v>
      </c>
      <c r="E67" s="672">
        <f>SUM(E66)</f>
        <v>8105</v>
      </c>
      <c r="F67" s="850">
        <f t="shared" si="0"/>
        <v>1</v>
      </c>
    </row>
    <row r="68" spans="1:6" ht="12" customHeight="1" thickBot="1">
      <c r="A68" s="144"/>
      <c r="B68" s="180"/>
      <c r="C68" s="670"/>
      <c r="D68" s="670"/>
      <c r="E68" s="670"/>
      <c r="F68" s="850"/>
    </row>
    <row r="69" spans="1:6" ht="18.75" customHeight="1" thickBot="1">
      <c r="A69" s="144"/>
      <c r="B69" s="237" t="s">
        <v>72</v>
      </c>
      <c r="C69" s="671">
        <f>SUM(C64+C38+C19+C67)</f>
        <v>12539477</v>
      </c>
      <c r="D69" s="671">
        <f>SUM(D64+D38+D19+D67)</f>
        <v>12641200</v>
      </c>
      <c r="E69" s="671">
        <f>SUM(E64+E38+E19+E67)</f>
        <v>12815772</v>
      </c>
      <c r="F69" s="850">
        <f t="shared" si="0"/>
        <v>1.0138097648957378</v>
      </c>
    </row>
    <row r="70" spans="1:6" ht="12" customHeight="1">
      <c r="A70" s="127"/>
      <c r="B70" s="215"/>
      <c r="C70" s="663"/>
      <c r="D70" s="663"/>
      <c r="E70" s="663"/>
      <c r="F70" s="848"/>
    </row>
    <row r="71" spans="1:6" ht="12" customHeight="1">
      <c r="A71" s="119">
        <v>1165</v>
      </c>
      <c r="B71" s="129" t="s">
        <v>242</v>
      </c>
      <c r="C71" s="664">
        <v>50000</v>
      </c>
      <c r="D71" s="664">
        <v>50000</v>
      </c>
      <c r="E71" s="664">
        <v>52680</v>
      </c>
      <c r="F71" s="291">
        <f t="shared" si="0"/>
        <v>1.0536</v>
      </c>
    </row>
    <row r="72" spans="1:6" ht="12" customHeight="1">
      <c r="A72" s="119">
        <v>1170</v>
      </c>
      <c r="B72" s="118" t="s">
        <v>243</v>
      </c>
      <c r="C72" s="664">
        <f>SUM(C73)</f>
        <v>209034</v>
      </c>
      <c r="D72" s="664">
        <f>SUM(D73)</f>
        <v>209034</v>
      </c>
      <c r="E72" s="664">
        <f>SUM(E73)</f>
        <v>209034</v>
      </c>
      <c r="F72" s="291">
        <f t="shared" si="0"/>
        <v>1</v>
      </c>
    </row>
    <row r="73" spans="1:6" ht="12" customHeight="1">
      <c r="A73" s="126">
        <v>1175</v>
      </c>
      <c r="B73" s="733" t="s">
        <v>430</v>
      </c>
      <c r="C73" s="665">
        <v>209034</v>
      </c>
      <c r="D73" s="665">
        <v>209034</v>
      </c>
      <c r="E73" s="665">
        <v>209034</v>
      </c>
      <c r="F73" s="847">
        <f t="shared" si="0"/>
        <v>1</v>
      </c>
    </row>
    <row r="74" spans="1:6" ht="12" customHeight="1">
      <c r="A74" s="119">
        <v>1180</v>
      </c>
      <c r="B74" s="135" t="s">
        <v>425</v>
      </c>
      <c r="C74" s="664">
        <f>SUM(C75:C76)</f>
        <v>250000</v>
      </c>
      <c r="D74" s="664">
        <f>SUM(D75:D76)</f>
        <v>250000</v>
      </c>
      <c r="E74" s="664">
        <f>SUM(E75:E76)</f>
        <v>250000</v>
      </c>
      <c r="F74" s="291">
        <f t="shared" si="0"/>
        <v>1</v>
      </c>
    </row>
    <row r="75" spans="1:6" ht="12" customHeight="1">
      <c r="A75" s="126">
        <v>1181</v>
      </c>
      <c r="B75" s="124" t="s">
        <v>296</v>
      </c>
      <c r="C75" s="665"/>
      <c r="D75" s="665"/>
      <c r="E75" s="665"/>
      <c r="F75" s="291"/>
    </row>
    <row r="76" spans="1:6" ht="12" customHeight="1">
      <c r="A76" s="126">
        <v>1182</v>
      </c>
      <c r="B76" s="124" t="s">
        <v>525</v>
      </c>
      <c r="C76" s="665">
        <v>250000</v>
      </c>
      <c r="D76" s="665">
        <v>250000</v>
      </c>
      <c r="E76" s="665">
        <v>250000</v>
      </c>
      <c r="F76" s="847">
        <f aca="true" t="shared" si="1" ref="F76:F139">SUM(E76/D76)</f>
        <v>1</v>
      </c>
    </row>
    <row r="77" spans="1:6" ht="12" customHeight="1" thickBot="1">
      <c r="A77" s="143">
        <v>1185</v>
      </c>
      <c r="B77" s="292" t="s">
        <v>494</v>
      </c>
      <c r="C77" s="672">
        <v>280000</v>
      </c>
      <c r="D77" s="672">
        <v>283729</v>
      </c>
      <c r="E77" s="672">
        <v>283729</v>
      </c>
      <c r="F77" s="849">
        <f t="shared" si="1"/>
        <v>1</v>
      </c>
    </row>
    <row r="78" spans="1:6" ht="15" customHeight="1" thickBot="1">
      <c r="A78" s="134"/>
      <c r="B78" s="180" t="s">
        <v>467</v>
      </c>
      <c r="C78" s="672">
        <f>SUM(C72+C74+C71+C77)</f>
        <v>789034</v>
      </c>
      <c r="D78" s="672">
        <f>SUM(D72+D74+D71+D77)</f>
        <v>792763</v>
      </c>
      <c r="E78" s="672">
        <f>SUM(E72+E74+E71+E77)</f>
        <v>795443</v>
      </c>
      <c r="F78" s="850">
        <f t="shared" si="1"/>
        <v>1.0033805815861738</v>
      </c>
    </row>
    <row r="79" spans="1:6" ht="12" customHeight="1">
      <c r="A79" s="121"/>
      <c r="B79" s="128"/>
      <c r="C79" s="663"/>
      <c r="D79" s="663"/>
      <c r="E79" s="663"/>
      <c r="F79" s="848"/>
    </row>
    <row r="80" spans="1:6" ht="12" customHeight="1">
      <c r="A80" s="119">
        <v>1190</v>
      </c>
      <c r="B80" s="122" t="s">
        <v>246</v>
      </c>
      <c r="C80" s="664">
        <f>SUM(C81+C82+C83)</f>
        <v>2444000</v>
      </c>
      <c r="D80" s="664">
        <f>SUM(D81+D82+D83)</f>
        <v>2444000</v>
      </c>
      <c r="E80" s="664">
        <f>SUM(E81+E82+E83)</f>
        <v>2444000</v>
      </c>
      <c r="F80" s="291">
        <f t="shared" si="1"/>
        <v>1</v>
      </c>
    </row>
    <row r="81" spans="1:6" ht="12" customHeight="1">
      <c r="A81" s="126">
        <v>1191</v>
      </c>
      <c r="B81" s="116" t="s">
        <v>1123</v>
      </c>
      <c r="C81" s="665">
        <v>1844000</v>
      </c>
      <c r="D81" s="665">
        <v>1844000</v>
      </c>
      <c r="E81" s="665">
        <v>1844000</v>
      </c>
      <c r="F81" s="847">
        <f t="shared" si="1"/>
        <v>1</v>
      </c>
    </row>
    <row r="82" spans="1:6" ht="12" customHeight="1">
      <c r="A82" s="126">
        <v>1194</v>
      </c>
      <c r="B82" s="116" t="s">
        <v>193</v>
      </c>
      <c r="C82" s="665">
        <v>200000</v>
      </c>
      <c r="D82" s="665">
        <v>200000</v>
      </c>
      <c r="E82" s="665">
        <v>200000</v>
      </c>
      <c r="F82" s="847">
        <f t="shared" si="1"/>
        <v>1</v>
      </c>
    </row>
    <row r="83" spans="1:6" ht="12" customHeight="1" thickBot="1">
      <c r="A83" s="126">
        <v>1195</v>
      </c>
      <c r="B83" s="116" t="s">
        <v>301</v>
      </c>
      <c r="C83" s="668">
        <v>400000</v>
      </c>
      <c r="D83" s="668">
        <v>400000</v>
      </c>
      <c r="E83" s="668">
        <v>400000</v>
      </c>
      <c r="F83" s="859">
        <f t="shared" si="1"/>
        <v>1</v>
      </c>
    </row>
    <row r="84" spans="1:6" ht="15.75" customHeight="1" thickBot="1">
      <c r="A84" s="134"/>
      <c r="B84" s="244" t="s">
        <v>247</v>
      </c>
      <c r="C84" s="669">
        <f>SUM(C80)</f>
        <v>2444000</v>
      </c>
      <c r="D84" s="669">
        <f>SUM(D80)</f>
        <v>2444000</v>
      </c>
      <c r="E84" s="669">
        <f>SUM(E80)</f>
        <v>2444000</v>
      </c>
      <c r="F84" s="850">
        <f t="shared" si="1"/>
        <v>1</v>
      </c>
    </row>
    <row r="85" spans="1:6" ht="12" customHeight="1">
      <c r="A85" s="119">
        <v>1200</v>
      </c>
      <c r="B85" s="129" t="s">
        <v>495</v>
      </c>
      <c r="C85" s="664">
        <f>SUM(C86:C87)</f>
        <v>15000</v>
      </c>
      <c r="D85" s="664">
        <f>SUM(D86:D87)</f>
        <v>15000</v>
      </c>
      <c r="E85" s="664">
        <f>SUM(E86:E87)</f>
        <v>15000</v>
      </c>
      <c r="F85" s="848">
        <f t="shared" si="1"/>
        <v>1</v>
      </c>
    </row>
    <row r="86" spans="1:6" ht="12" customHeight="1">
      <c r="A86" s="126">
        <v>1201</v>
      </c>
      <c r="B86" s="116" t="s">
        <v>338</v>
      </c>
      <c r="C86" s="665"/>
      <c r="D86" s="665"/>
      <c r="E86" s="665"/>
      <c r="F86" s="291"/>
    </row>
    <row r="87" spans="1:6" ht="12" customHeight="1">
      <c r="A87" s="126">
        <v>1202</v>
      </c>
      <c r="B87" s="116" t="s">
        <v>339</v>
      </c>
      <c r="C87" s="665">
        <v>15000</v>
      </c>
      <c r="D87" s="665">
        <v>15000</v>
      </c>
      <c r="E87" s="665">
        <v>15000</v>
      </c>
      <c r="F87" s="847">
        <f t="shared" si="1"/>
        <v>1</v>
      </c>
    </row>
    <row r="88" spans="1:6" ht="12" customHeight="1">
      <c r="A88" s="119">
        <v>1210</v>
      </c>
      <c r="B88" s="129" t="s">
        <v>254</v>
      </c>
      <c r="C88" s="664">
        <v>235000</v>
      </c>
      <c r="D88" s="664">
        <v>235000</v>
      </c>
      <c r="E88" s="664">
        <v>235000</v>
      </c>
      <c r="F88" s="291">
        <f t="shared" si="1"/>
        <v>1</v>
      </c>
    </row>
    <row r="89" spans="1:6" ht="12" customHeight="1" thickBot="1">
      <c r="A89" s="785">
        <v>1211</v>
      </c>
      <c r="B89" s="572" t="s">
        <v>394</v>
      </c>
      <c r="C89" s="664"/>
      <c r="D89" s="664"/>
      <c r="E89" s="664"/>
      <c r="F89" s="849"/>
    </row>
    <row r="90" spans="1:6" ht="15.75" customHeight="1" thickBot="1">
      <c r="A90" s="134"/>
      <c r="B90" s="180" t="s">
        <v>255</v>
      </c>
      <c r="C90" s="669">
        <f>SUM(C85+C88+C89)</f>
        <v>250000</v>
      </c>
      <c r="D90" s="669">
        <f>SUM(D85+D88+D89)</f>
        <v>250000</v>
      </c>
      <c r="E90" s="669">
        <f>SUM(E85+E88+E89)</f>
        <v>250000</v>
      </c>
      <c r="F90" s="850">
        <f t="shared" si="1"/>
        <v>1</v>
      </c>
    </row>
    <row r="91" spans="1:6" ht="12" customHeight="1" thickBot="1">
      <c r="A91" s="134"/>
      <c r="B91" s="133"/>
      <c r="C91" s="670"/>
      <c r="D91" s="670"/>
      <c r="E91" s="670"/>
      <c r="F91" s="850"/>
    </row>
    <row r="92" spans="1:6" ht="24" customHeight="1" thickBot="1">
      <c r="A92" s="134"/>
      <c r="B92" s="240" t="s">
        <v>73</v>
      </c>
      <c r="C92" s="673">
        <f>SUM(C78+C84+C90)</f>
        <v>3483034</v>
      </c>
      <c r="D92" s="673">
        <f>SUM(D78+D84+D90)</f>
        <v>3486763</v>
      </c>
      <c r="E92" s="673">
        <f>SUM(E78+E84+E90)</f>
        <v>3489443</v>
      </c>
      <c r="F92" s="850">
        <f t="shared" si="1"/>
        <v>1.0007686212111349</v>
      </c>
    </row>
    <row r="93" spans="1:6" ht="12.75" customHeight="1">
      <c r="A93" s="141"/>
      <c r="B93" s="238"/>
      <c r="C93" s="663"/>
      <c r="D93" s="663"/>
      <c r="E93" s="663"/>
      <c r="F93" s="848"/>
    </row>
    <row r="94" spans="1:6" ht="12" customHeight="1">
      <c r="A94" s="126">
        <v>1215</v>
      </c>
      <c r="B94" s="124" t="s">
        <v>470</v>
      </c>
      <c r="C94" s="665">
        <v>108360</v>
      </c>
      <c r="D94" s="665">
        <v>3278080</v>
      </c>
      <c r="E94" s="665">
        <v>3278080</v>
      </c>
      <c r="F94" s="847">
        <f t="shared" si="1"/>
        <v>1</v>
      </c>
    </row>
    <row r="95" spans="1:6" ht="12" customHeight="1" thickBot="1">
      <c r="A95" s="142">
        <v>1216</v>
      </c>
      <c r="B95" s="132" t="s">
        <v>452</v>
      </c>
      <c r="C95" s="666">
        <v>2000000</v>
      </c>
      <c r="D95" s="666">
        <v>2000000</v>
      </c>
      <c r="E95" s="666">
        <v>2000000</v>
      </c>
      <c r="F95" s="859">
        <f t="shared" si="1"/>
        <v>1</v>
      </c>
    </row>
    <row r="96" spans="1:6" ht="21.75" customHeight="1" thickBot="1">
      <c r="A96" s="134"/>
      <c r="B96" s="234" t="s">
        <v>49</v>
      </c>
      <c r="C96" s="669">
        <f>SUM(C94:C95)</f>
        <v>2108360</v>
      </c>
      <c r="D96" s="669">
        <f>SUM(D94:D95)</f>
        <v>5278080</v>
      </c>
      <c r="E96" s="669">
        <f>SUM(E94:E95)</f>
        <v>5278080</v>
      </c>
      <c r="F96" s="860">
        <f t="shared" si="1"/>
        <v>1</v>
      </c>
    </row>
    <row r="97" spans="1:6" ht="12" customHeight="1">
      <c r="A97" s="141"/>
      <c r="B97" s="189"/>
      <c r="C97" s="663"/>
      <c r="D97" s="663"/>
      <c r="E97" s="663"/>
      <c r="F97" s="848"/>
    </row>
    <row r="98" spans="1:6" ht="12" customHeight="1" thickBot="1">
      <c r="A98" s="126">
        <v>1221</v>
      </c>
      <c r="B98" s="132" t="s">
        <v>470</v>
      </c>
      <c r="C98" s="668">
        <v>2130468</v>
      </c>
      <c r="D98" s="668">
        <v>2679008</v>
      </c>
      <c r="E98" s="668">
        <v>2679008</v>
      </c>
      <c r="F98" s="859">
        <f t="shared" si="1"/>
        <v>1</v>
      </c>
    </row>
    <row r="99" spans="1:6" ht="18" customHeight="1" thickBot="1">
      <c r="A99" s="134"/>
      <c r="B99" s="179" t="s">
        <v>256</v>
      </c>
      <c r="C99" s="672">
        <f>SUM(C98:C98)</f>
        <v>2130468</v>
      </c>
      <c r="D99" s="672">
        <f>SUM(D98:D98)</f>
        <v>2679008</v>
      </c>
      <c r="E99" s="672">
        <f>SUM(E98:E98)</f>
        <v>2679008</v>
      </c>
      <c r="F99" s="850">
        <f t="shared" si="1"/>
        <v>1</v>
      </c>
    </row>
    <row r="100" spans="1:6" ht="12" customHeight="1" thickBot="1">
      <c r="A100" s="134"/>
      <c r="B100" s="152"/>
      <c r="C100" s="670"/>
      <c r="D100" s="670"/>
      <c r="E100" s="670"/>
      <c r="F100" s="850"/>
    </row>
    <row r="101" spans="1:6" ht="16.5" customHeight="1" thickBot="1">
      <c r="A101" s="134"/>
      <c r="B101" s="239" t="s">
        <v>362</v>
      </c>
      <c r="C101" s="673">
        <f>SUM(C99+C92+C69+C96)</f>
        <v>20261339</v>
      </c>
      <c r="D101" s="673">
        <f>SUM(D99+D92+D69+D96)</f>
        <v>24085051</v>
      </c>
      <c r="E101" s="673">
        <f>SUM(E99+E92+E69+E96)</f>
        <v>24262303</v>
      </c>
      <c r="F101" s="850">
        <f t="shared" si="1"/>
        <v>1.0073594197496198</v>
      </c>
    </row>
    <row r="102" spans="1:6" ht="12" customHeight="1">
      <c r="A102" s="141"/>
      <c r="B102" s="152"/>
      <c r="C102" s="674"/>
      <c r="D102" s="674"/>
      <c r="E102" s="674"/>
      <c r="F102" s="848"/>
    </row>
    <row r="103" spans="1:6" ht="15.75" customHeight="1">
      <c r="A103" s="119"/>
      <c r="B103" s="243" t="s">
        <v>320</v>
      </c>
      <c r="C103" s="675"/>
      <c r="D103" s="675"/>
      <c r="E103" s="675"/>
      <c r="F103" s="291"/>
    </row>
    <row r="104" spans="1:6" ht="12" customHeight="1">
      <c r="A104" s="119"/>
      <c r="B104" s="241"/>
      <c r="C104" s="676"/>
      <c r="D104" s="676"/>
      <c r="E104" s="676"/>
      <c r="F104" s="291"/>
    </row>
    <row r="105" spans="1:6" ht="12" customHeight="1">
      <c r="A105" s="126">
        <v>1230</v>
      </c>
      <c r="B105" s="124" t="s">
        <v>221</v>
      </c>
      <c r="C105" s="675"/>
      <c r="D105" s="675"/>
      <c r="E105" s="675"/>
      <c r="F105" s="291"/>
    </row>
    <row r="106" spans="1:6" ht="12" customHeight="1" thickBot="1">
      <c r="A106" s="131">
        <v>1231</v>
      </c>
      <c r="B106" s="132" t="s">
        <v>460</v>
      </c>
      <c r="C106" s="661">
        <v>11672</v>
      </c>
      <c r="D106" s="661">
        <v>14127</v>
      </c>
      <c r="E106" s="661">
        <v>14127</v>
      </c>
      <c r="F106" s="859">
        <f t="shared" si="1"/>
        <v>1</v>
      </c>
    </row>
    <row r="107" spans="1:6" ht="12" customHeight="1" thickBot="1">
      <c r="A107" s="134"/>
      <c r="B107" s="133" t="s">
        <v>468</v>
      </c>
      <c r="C107" s="662">
        <f>SUM(C106)</f>
        <v>11672</v>
      </c>
      <c r="D107" s="662">
        <f>SUM(D106)</f>
        <v>14127</v>
      </c>
      <c r="E107" s="662">
        <f>SUM(E106)</f>
        <v>14127</v>
      </c>
      <c r="F107" s="850">
        <f t="shared" si="1"/>
        <v>1</v>
      </c>
    </row>
    <row r="108" spans="1:6" ht="12" customHeight="1">
      <c r="A108" s="121">
        <v>1240</v>
      </c>
      <c r="B108" s="235" t="s">
        <v>232</v>
      </c>
      <c r="C108" s="677">
        <f>C109+C110</f>
        <v>8150</v>
      </c>
      <c r="D108" s="677">
        <f>D109+D110</f>
        <v>8150</v>
      </c>
      <c r="E108" s="677">
        <f>E109+E110</f>
        <v>8150</v>
      </c>
      <c r="F108" s="848">
        <f t="shared" si="1"/>
        <v>1</v>
      </c>
    </row>
    <row r="109" spans="1:6" ht="12" customHeight="1">
      <c r="A109" s="126">
        <v>1241</v>
      </c>
      <c r="B109" s="124" t="s">
        <v>100</v>
      </c>
      <c r="C109" s="659">
        <v>8000</v>
      </c>
      <c r="D109" s="659">
        <v>8000</v>
      </c>
      <c r="E109" s="659">
        <v>8000</v>
      </c>
      <c r="F109" s="847">
        <f t="shared" si="1"/>
        <v>1</v>
      </c>
    </row>
    <row r="110" spans="1:6" ht="12" customHeight="1">
      <c r="A110" s="126">
        <v>1242</v>
      </c>
      <c r="B110" s="124" t="s">
        <v>101</v>
      </c>
      <c r="C110" s="659">
        <v>150</v>
      </c>
      <c r="D110" s="659">
        <v>150</v>
      </c>
      <c r="E110" s="659">
        <v>150</v>
      </c>
      <c r="F110" s="847">
        <f t="shared" si="1"/>
        <v>1</v>
      </c>
    </row>
    <row r="111" spans="1:6" ht="12" customHeight="1">
      <c r="A111" s="126">
        <v>1250</v>
      </c>
      <c r="B111" s="196" t="s">
        <v>233</v>
      </c>
      <c r="C111" s="659">
        <v>15000</v>
      </c>
      <c r="D111" s="659">
        <v>15000</v>
      </c>
      <c r="E111" s="659">
        <v>15000</v>
      </c>
      <c r="F111" s="847">
        <f t="shared" si="1"/>
        <v>1</v>
      </c>
    </row>
    <row r="112" spans="1:6" ht="12" customHeight="1">
      <c r="A112" s="126">
        <v>1255</v>
      </c>
      <c r="B112" s="124" t="s">
        <v>236</v>
      </c>
      <c r="C112" s="659"/>
      <c r="D112" s="659"/>
      <c r="E112" s="659"/>
      <c r="F112" s="847"/>
    </row>
    <row r="113" spans="1:6" ht="12" customHeight="1">
      <c r="A113" s="126">
        <v>1260</v>
      </c>
      <c r="B113" s="124" t="s">
        <v>237</v>
      </c>
      <c r="C113" s="659">
        <v>6250</v>
      </c>
      <c r="D113" s="659">
        <v>6250</v>
      </c>
      <c r="E113" s="659">
        <v>6250</v>
      </c>
      <c r="F113" s="847">
        <f t="shared" si="1"/>
        <v>1</v>
      </c>
    </row>
    <row r="114" spans="1:6" ht="12" customHeight="1">
      <c r="A114" s="126">
        <v>1261</v>
      </c>
      <c r="B114" s="128" t="s">
        <v>238</v>
      </c>
      <c r="C114" s="659"/>
      <c r="D114" s="659"/>
      <c r="E114" s="659"/>
      <c r="F114" s="847"/>
    </row>
    <row r="115" spans="1:6" ht="12" customHeight="1">
      <c r="A115" s="126">
        <v>1262</v>
      </c>
      <c r="B115" s="123" t="s">
        <v>488</v>
      </c>
      <c r="C115" s="659">
        <v>5</v>
      </c>
      <c r="D115" s="659">
        <v>5</v>
      </c>
      <c r="E115" s="659">
        <v>5</v>
      </c>
      <c r="F115" s="847">
        <f t="shared" si="1"/>
        <v>1</v>
      </c>
    </row>
    <row r="116" spans="1:6" ht="12" customHeight="1" thickBot="1">
      <c r="A116" s="131">
        <v>1270</v>
      </c>
      <c r="B116" s="132" t="s">
        <v>239</v>
      </c>
      <c r="C116" s="661">
        <v>1000</v>
      </c>
      <c r="D116" s="661">
        <v>1000</v>
      </c>
      <c r="E116" s="661">
        <v>1000</v>
      </c>
      <c r="F116" s="859">
        <f t="shared" si="1"/>
        <v>1</v>
      </c>
    </row>
    <row r="117" spans="1:6" ht="16.5" customHeight="1" thickBot="1">
      <c r="A117" s="143"/>
      <c r="B117" s="180" t="s">
        <v>366</v>
      </c>
      <c r="C117" s="678">
        <f>SUM(C108+C111+C113+C115+C112+C116)</f>
        <v>30405</v>
      </c>
      <c r="D117" s="678">
        <f>SUM(D108+D111+D113+D115+D112+D116)</f>
        <v>30405</v>
      </c>
      <c r="E117" s="678">
        <f>SUM(E108+E111+E113+E115+E112+E116)</f>
        <v>30405</v>
      </c>
      <c r="F117" s="850">
        <f t="shared" si="1"/>
        <v>1</v>
      </c>
    </row>
    <row r="118" spans="1:6" ht="12" customHeight="1">
      <c r="A118" s="141"/>
      <c r="B118" s="122"/>
      <c r="C118" s="674"/>
      <c r="D118" s="674"/>
      <c r="E118" s="674"/>
      <c r="F118" s="848"/>
    </row>
    <row r="119" spans="1:6" ht="12" customHeight="1" thickBot="1">
      <c r="A119" s="142">
        <v>1280</v>
      </c>
      <c r="B119" s="149" t="s">
        <v>240</v>
      </c>
      <c r="C119" s="679"/>
      <c r="D119" s="679"/>
      <c r="E119" s="679"/>
      <c r="F119" s="849"/>
    </row>
    <row r="120" spans="1:6" ht="15.75" customHeight="1" thickBot="1">
      <c r="A120" s="134"/>
      <c r="B120" s="234" t="s">
        <v>241</v>
      </c>
      <c r="C120" s="680"/>
      <c r="D120" s="680"/>
      <c r="E120" s="680"/>
      <c r="F120" s="850"/>
    </row>
    <row r="121" spans="1:6" ht="15.75" customHeight="1" thickBot="1">
      <c r="A121" s="134"/>
      <c r="B121" s="215"/>
      <c r="C121" s="680"/>
      <c r="D121" s="680"/>
      <c r="E121" s="680"/>
      <c r="F121" s="850"/>
    </row>
    <row r="122" spans="1:6" ht="15.75" customHeight="1" thickBot="1">
      <c r="A122" s="134"/>
      <c r="B122" s="237" t="s">
        <v>72</v>
      </c>
      <c r="C122" s="681">
        <f>SUM(C117+C120+C107)</f>
        <v>42077</v>
      </c>
      <c r="D122" s="681">
        <f>SUM(D117+D120+D107)</f>
        <v>44532</v>
      </c>
      <c r="E122" s="681">
        <f>SUM(E117+E120+E107)</f>
        <v>44532</v>
      </c>
      <c r="F122" s="850">
        <f t="shared" si="1"/>
        <v>1</v>
      </c>
    </row>
    <row r="123" spans="1:6" ht="13.5" customHeight="1">
      <c r="A123" s="121"/>
      <c r="B123" s="215"/>
      <c r="C123" s="674"/>
      <c r="D123" s="674"/>
      <c r="E123" s="674"/>
      <c r="F123" s="848"/>
    </row>
    <row r="124" spans="1:6" ht="12" customHeight="1">
      <c r="A124" s="126">
        <v>1285</v>
      </c>
      <c r="B124" s="124" t="s">
        <v>242</v>
      </c>
      <c r="C124" s="675"/>
      <c r="D124" s="675"/>
      <c r="E124" s="675"/>
      <c r="F124" s="291"/>
    </row>
    <row r="125" spans="1:6" ht="12" customHeight="1" thickBot="1">
      <c r="A125" s="126">
        <v>1286</v>
      </c>
      <c r="B125" s="124" t="s">
        <v>494</v>
      </c>
      <c r="C125" s="682"/>
      <c r="D125" s="682"/>
      <c r="E125" s="682"/>
      <c r="F125" s="849"/>
    </row>
    <row r="126" spans="1:6" ht="16.5" customHeight="1" thickBot="1">
      <c r="A126" s="134"/>
      <c r="B126" s="180" t="s">
        <v>467</v>
      </c>
      <c r="C126" s="680"/>
      <c r="D126" s="680"/>
      <c r="E126" s="680"/>
      <c r="F126" s="850"/>
    </row>
    <row r="127" spans="1:6" ht="12.75" customHeight="1">
      <c r="A127" s="141"/>
      <c r="B127" s="236"/>
      <c r="C127" s="674"/>
      <c r="D127" s="674"/>
      <c r="E127" s="674"/>
      <c r="F127" s="848"/>
    </row>
    <row r="128" spans="1:6" ht="12.75" customHeight="1" thickBot="1">
      <c r="A128" s="131">
        <v>1290</v>
      </c>
      <c r="B128" s="132" t="s">
        <v>257</v>
      </c>
      <c r="C128" s="661"/>
      <c r="D128" s="661"/>
      <c r="E128" s="661"/>
      <c r="F128" s="849"/>
    </row>
    <row r="129" spans="1:6" ht="16.5" customHeight="1" thickBot="1">
      <c r="A129" s="143"/>
      <c r="B129" s="234" t="s">
        <v>247</v>
      </c>
      <c r="C129" s="684"/>
      <c r="D129" s="684"/>
      <c r="E129" s="684"/>
      <c r="F129" s="850"/>
    </row>
    <row r="130" spans="1:6" ht="9" customHeight="1">
      <c r="A130" s="141"/>
      <c r="B130" s="236"/>
      <c r="C130" s="683"/>
      <c r="D130" s="683"/>
      <c r="E130" s="683"/>
      <c r="F130" s="848"/>
    </row>
    <row r="131" spans="1:6" ht="12.75" customHeight="1">
      <c r="A131" s="119"/>
      <c r="B131" s="129" t="s">
        <v>469</v>
      </c>
      <c r="C131" s="675"/>
      <c r="D131" s="675"/>
      <c r="E131" s="675"/>
      <c r="F131" s="291"/>
    </row>
    <row r="132" spans="1:6" ht="13.5" customHeight="1" thickBot="1">
      <c r="A132" s="131">
        <v>1291</v>
      </c>
      <c r="B132" s="830" t="s">
        <v>70</v>
      </c>
      <c r="C132" s="661">
        <v>8000</v>
      </c>
      <c r="D132" s="661">
        <v>8000</v>
      </c>
      <c r="E132" s="661">
        <v>8000</v>
      </c>
      <c r="F132" s="859">
        <f t="shared" si="1"/>
        <v>1</v>
      </c>
    </row>
    <row r="133" spans="1:6" ht="16.5" customHeight="1" thickBot="1">
      <c r="A133" s="134"/>
      <c r="B133" s="180" t="s">
        <v>255</v>
      </c>
      <c r="C133" s="684">
        <f>SUM(C132)</f>
        <v>8000</v>
      </c>
      <c r="D133" s="684">
        <f>SUM(D132)</f>
        <v>8000</v>
      </c>
      <c r="E133" s="684">
        <f>SUM(E132)</f>
        <v>8000</v>
      </c>
      <c r="F133" s="850">
        <f t="shared" si="1"/>
        <v>1</v>
      </c>
    </row>
    <row r="134" spans="1:6" ht="12.75" customHeight="1">
      <c r="A134" s="141"/>
      <c r="B134" s="236"/>
      <c r="C134" s="685"/>
      <c r="D134" s="685"/>
      <c r="E134" s="685"/>
      <c r="F134" s="848"/>
    </row>
    <row r="135" spans="1:6" ht="12.75" customHeight="1">
      <c r="A135" s="126">
        <v>1292</v>
      </c>
      <c r="B135" s="124" t="s">
        <v>470</v>
      </c>
      <c r="C135" s="659"/>
      <c r="D135" s="659">
        <v>230755</v>
      </c>
      <c r="E135" s="659">
        <v>230755</v>
      </c>
      <c r="F135" s="847">
        <f t="shared" si="1"/>
        <v>1</v>
      </c>
    </row>
    <row r="136" spans="1:6" ht="12.75" customHeight="1" thickBot="1">
      <c r="A136" s="126">
        <v>1293</v>
      </c>
      <c r="B136" s="124" t="s">
        <v>507</v>
      </c>
      <c r="C136" s="800">
        <v>1901255</v>
      </c>
      <c r="D136" s="800">
        <v>1807817</v>
      </c>
      <c r="E136" s="800">
        <v>1811571</v>
      </c>
      <c r="F136" s="859">
        <f t="shared" si="1"/>
        <v>1.00207653761415</v>
      </c>
    </row>
    <row r="137" spans="1:6" ht="17.25" customHeight="1" thickBot="1">
      <c r="A137" s="134"/>
      <c r="B137" s="180" t="s">
        <v>49</v>
      </c>
      <c r="C137" s="684">
        <f>SUM(C135:C136)</f>
        <v>1901255</v>
      </c>
      <c r="D137" s="684">
        <f>SUM(D135:D136)</f>
        <v>2038572</v>
      </c>
      <c r="E137" s="684">
        <f>SUM(E135:E136)</f>
        <v>2042326</v>
      </c>
      <c r="F137" s="850">
        <f t="shared" si="1"/>
        <v>1.001841485118014</v>
      </c>
    </row>
    <row r="138" spans="1:6" ht="12" customHeight="1">
      <c r="A138" s="141"/>
      <c r="B138" s="202"/>
      <c r="C138" s="685"/>
      <c r="D138" s="685"/>
      <c r="E138" s="685"/>
      <c r="F138" s="848"/>
    </row>
    <row r="139" spans="1:6" ht="12" customHeight="1" thickBot="1">
      <c r="A139" s="126">
        <v>1294</v>
      </c>
      <c r="B139" s="124" t="s">
        <v>471</v>
      </c>
      <c r="C139" s="800"/>
      <c r="D139" s="800">
        <v>50834</v>
      </c>
      <c r="E139" s="800">
        <v>50834</v>
      </c>
      <c r="F139" s="859">
        <f t="shared" si="1"/>
        <v>1</v>
      </c>
    </row>
    <row r="140" spans="1:6" ht="17.25" customHeight="1" thickBot="1">
      <c r="A140" s="134"/>
      <c r="B140" s="244" t="s">
        <v>256</v>
      </c>
      <c r="C140" s="684"/>
      <c r="D140" s="684">
        <f>SUM(D139)</f>
        <v>50834</v>
      </c>
      <c r="E140" s="684">
        <f>SUM(E139)</f>
        <v>50834</v>
      </c>
      <c r="F140" s="850">
        <f>SUM(E140/D140)</f>
        <v>1</v>
      </c>
    </row>
    <row r="141" spans="1:6" ht="12" customHeight="1" thickBot="1">
      <c r="A141" s="134"/>
      <c r="B141" s="125"/>
      <c r="C141" s="687"/>
      <c r="D141" s="687"/>
      <c r="E141" s="687"/>
      <c r="F141" s="850"/>
    </row>
    <row r="142" spans="1:6" ht="18" customHeight="1" thickBot="1">
      <c r="A142" s="134"/>
      <c r="B142" s="239" t="s">
        <v>363</v>
      </c>
      <c r="C142" s="678">
        <f>SUM(C140+C137+C122+C129+C133)</f>
        <v>1951332</v>
      </c>
      <c r="D142" s="678">
        <f>SUM(D140+D137+D122+D129+D133)</f>
        <v>2141938</v>
      </c>
      <c r="E142" s="678">
        <f>SUM(E140+E137+E122+E129+E133)</f>
        <v>2145692</v>
      </c>
      <c r="F142" s="850">
        <f>SUM(E142/D142)</f>
        <v>1.001752618423129</v>
      </c>
    </row>
    <row r="143" spans="1:6" s="109" customFormat="1" ht="12">
      <c r="A143" s="139"/>
      <c r="B143" s="140"/>
      <c r="C143" s="688"/>
      <c r="D143" s="688"/>
      <c r="E143" s="688"/>
      <c r="F143" s="848"/>
    </row>
    <row r="144" spans="1:7" s="109" customFormat="1" ht="15">
      <c r="A144" s="127"/>
      <c r="B144" s="219" t="s">
        <v>328</v>
      </c>
      <c r="C144" s="689"/>
      <c r="D144" s="689"/>
      <c r="E144" s="689"/>
      <c r="F144" s="291"/>
      <c r="G144" s="304"/>
    </row>
    <row r="145" spans="1:6" s="109" customFormat="1" ht="15">
      <c r="A145" s="127"/>
      <c r="B145" s="219"/>
      <c r="C145" s="689"/>
      <c r="D145" s="689"/>
      <c r="E145" s="689"/>
      <c r="F145" s="291"/>
    </row>
    <row r="146" spans="1:6" s="109" customFormat="1" ht="12">
      <c r="A146" s="126">
        <v>1301</v>
      </c>
      <c r="B146" s="124" t="s">
        <v>221</v>
      </c>
      <c r="C146" s="690"/>
      <c r="D146" s="690"/>
      <c r="E146" s="690"/>
      <c r="F146" s="291"/>
    </row>
    <row r="147" spans="1:6" s="109" customFormat="1" ht="12.75" thickBot="1">
      <c r="A147" s="131">
        <v>1302</v>
      </c>
      <c r="B147" s="132" t="s">
        <v>460</v>
      </c>
      <c r="C147" s="691"/>
      <c r="D147" s="691"/>
      <c r="E147" s="691"/>
      <c r="F147" s="849"/>
    </row>
    <row r="148" spans="1:6" s="109" customFormat="1" ht="12.75" thickBot="1">
      <c r="A148" s="134"/>
      <c r="B148" s="133" t="s">
        <v>468</v>
      </c>
      <c r="C148" s="684"/>
      <c r="D148" s="684"/>
      <c r="E148" s="684"/>
      <c r="F148" s="850"/>
    </row>
    <row r="149" spans="1:6" s="109" customFormat="1" ht="12">
      <c r="A149" s="121"/>
      <c r="B149" s="120"/>
      <c r="C149" s="688"/>
      <c r="D149" s="688"/>
      <c r="E149" s="688"/>
      <c r="F149" s="848"/>
    </row>
    <row r="150" spans="1:6" s="109" customFormat="1" ht="12.75">
      <c r="A150" s="119"/>
      <c r="B150" s="619" t="s">
        <v>194</v>
      </c>
      <c r="C150" s="664"/>
      <c r="D150" s="664"/>
      <c r="E150" s="664"/>
      <c r="F150" s="291"/>
    </row>
    <row r="151" spans="1:6" s="109" customFormat="1" ht="12.75" thickBot="1">
      <c r="A151" s="131">
        <v>1305</v>
      </c>
      <c r="B151" s="618" t="s">
        <v>9</v>
      </c>
      <c r="C151" s="569">
        <v>20000</v>
      </c>
      <c r="D151" s="569">
        <v>20000</v>
      </c>
      <c r="E151" s="569">
        <v>20000</v>
      </c>
      <c r="F151" s="859">
        <f>SUM(E151/D151)</f>
        <v>1</v>
      </c>
    </row>
    <row r="152" spans="1:6" s="109" customFormat="1" ht="15.75" thickBot="1">
      <c r="A152" s="142"/>
      <c r="B152" s="620" t="s">
        <v>231</v>
      </c>
      <c r="C152" s="692">
        <f>SUM(C151)</f>
        <v>20000</v>
      </c>
      <c r="D152" s="692">
        <f>SUM(D151)</f>
        <v>20000</v>
      </c>
      <c r="E152" s="692">
        <f>SUM(E151)</f>
        <v>20000</v>
      </c>
      <c r="F152" s="850">
        <f>SUM(E152/D152)</f>
        <v>1</v>
      </c>
    </row>
    <row r="153" spans="1:6" s="109" customFormat="1" ht="12">
      <c r="A153" s="121"/>
      <c r="B153" s="120"/>
      <c r="C153" s="688"/>
      <c r="D153" s="688"/>
      <c r="E153" s="688"/>
      <c r="F153" s="848"/>
    </row>
    <row r="154" spans="1:6" s="109" customFormat="1" ht="12">
      <c r="A154" s="119">
        <v>1310</v>
      </c>
      <c r="B154" s="235" t="s">
        <v>232</v>
      </c>
      <c r="C154" s="664"/>
      <c r="D154" s="664"/>
      <c r="E154" s="664"/>
      <c r="F154" s="291"/>
    </row>
    <row r="155" spans="1:6" s="109" customFormat="1" ht="12">
      <c r="A155" s="126">
        <v>1311</v>
      </c>
      <c r="B155" s="124" t="s">
        <v>100</v>
      </c>
      <c r="C155" s="693"/>
      <c r="D155" s="693"/>
      <c r="E155" s="693"/>
      <c r="F155" s="291"/>
    </row>
    <row r="156" spans="1:6" s="109" customFormat="1" ht="12">
      <c r="A156" s="126">
        <v>1312</v>
      </c>
      <c r="B156" s="124" t="s">
        <v>101</v>
      </c>
      <c r="C156" s="693"/>
      <c r="D156" s="693"/>
      <c r="E156" s="693"/>
      <c r="F156" s="291"/>
    </row>
    <row r="157" spans="1:6" s="109" customFormat="1" ht="12">
      <c r="A157" s="126">
        <v>1320</v>
      </c>
      <c r="B157" s="196" t="s">
        <v>233</v>
      </c>
      <c r="C157" s="690"/>
      <c r="D157" s="690"/>
      <c r="E157" s="690"/>
      <c r="F157" s="291"/>
    </row>
    <row r="158" spans="1:6" s="109" customFormat="1" ht="12">
      <c r="A158" s="126">
        <v>1321</v>
      </c>
      <c r="B158" s="124" t="s">
        <v>236</v>
      </c>
      <c r="C158" s="690"/>
      <c r="D158" s="690"/>
      <c r="E158" s="690"/>
      <c r="F158" s="291"/>
    </row>
    <row r="159" spans="1:6" s="109" customFormat="1" ht="12">
      <c r="A159" s="126">
        <v>1322</v>
      </c>
      <c r="B159" s="124" t="s">
        <v>237</v>
      </c>
      <c r="C159" s="690"/>
      <c r="D159" s="690"/>
      <c r="E159" s="690"/>
      <c r="F159" s="291"/>
    </row>
    <row r="160" spans="1:6" s="109" customFormat="1" ht="12">
      <c r="A160" s="126">
        <v>1323</v>
      </c>
      <c r="B160" s="128" t="s">
        <v>238</v>
      </c>
      <c r="C160" s="690"/>
      <c r="D160" s="690"/>
      <c r="E160" s="690"/>
      <c r="F160" s="291"/>
    </row>
    <row r="161" spans="1:6" s="109" customFormat="1" ht="12">
      <c r="A161" s="126">
        <v>1324</v>
      </c>
      <c r="B161" s="123" t="s">
        <v>488</v>
      </c>
      <c r="C161" s="690"/>
      <c r="D161" s="690"/>
      <c r="E161" s="690"/>
      <c r="F161" s="291"/>
    </row>
    <row r="162" spans="1:6" s="109" customFormat="1" ht="12.75" thickBot="1">
      <c r="A162" s="131">
        <v>1325</v>
      </c>
      <c r="B162" s="132" t="s">
        <v>239</v>
      </c>
      <c r="C162" s="694"/>
      <c r="D162" s="694"/>
      <c r="E162" s="694"/>
      <c r="F162" s="849"/>
    </row>
    <row r="163" spans="1:6" s="109" customFormat="1" ht="15.75" thickBot="1">
      <c r="A163" s="143"/>
      <c r="B163" s="180" t="s">
        <v>366</v>
      </c>
      <c r="C163" s="684"/>
      <c r="D163" s="684"/>
      <c r="E163" s="684"/>
      <c r="F163" s="850"/>
    </row>
    <row r="164" spans="1:6" s="109" customFormat="1" ht="12">
      <c r="A164" s="141"/>
      <c r="B164" s="122"/>
      <c r="C164" s="674"/>
      <c r="D164" s="674"/>
      <c r="E164" s="674"/>
      <c r="F164" s="848"/>
    </row>
    <row r="165" spans="1:6" s="109" customFormat="1" ht="12.75" thickBot="1">
      <c r="A165" s="142">
        <v>1330</v>
      </c>
      <c r="B165" s="149" t="s">
        <v>240</v>
      </c>
      <c r="C165" s="679"/>
      <c r="D165" s="679"/>
      <c r="E165" s="679"/>
      <c r="F165" s="849"/>
    </row>
    <row r="166" spans="1:6" s="109" customFormat="1" ht="15.75" thickBot="1">
      <c r="A166" s="134"/>
      <c r="B166" s="234" t="s">
        <v>241</v>
      </c>
      <c r="C166" s="680"/>
      <c r="D166" s="680"/>
      <c r="E166" s="680"/>
      <c r="F166" s="850"/>
    </row>
    <row r="167" spans="1:6" s="109" customFormat="1" ht="15.75" thickBot="1">
      <c r="A167" s="134"/>
      <c r="B167" s="215"/>
      <c r="C167" s="695"/>
      <c r="D167" s="695"/>
      <c r="E167" s="695"/>
      <c r="F167" s="850"/>
    </row>
    <row r="168" spans="1:6" s="109" customFormat="1" ht="16.5" thickBot="1">
      <c r="A168" s="134"/>
      <c r="B168" s="237" t="s">
        <v>72</v>
      </c>
      <c r="C168" s="681">
        <f>SUM(C152+C163)</f>
        <v>20000</v>
      </c>
      <c r="D168" s="681">
        <f>SUM(D152+D163)</f>
        <v>20000</v>
      </c>
      <c r="E168" s="681">
        <f>SUM(E152+E163)</f>
        <v>20000</v>
      </c>
      <c r="F168" s="850">
        <f>SUM(E168/D168)</f>
        <v>1</v>
      </c>
    </row>
    <row r="169" spans="1:6" s="109" customFormat="1" ht="15">
      <c r="A169" s="121"/>
      <c r="B169" s="215"/>
      <c r="C169" s="674"/>
      <c r="D169" s="674"/>
      <c r="E169" s="674"/>
      <c r="F169" s="848"/>
    </row>
    <row r="170" spans="1:6" s="109" customFormat="1" ht="12">
      <c r="A170" s="126">
        <v>1335</v>
      </c>
      <c r="B170" s="124" t="s">
        <v>242</v>
      </c>
      <c r="C170" s="675"/>
      <c r="D170" s="675"/>
      <c r="E170" s="675"/>
      <c r="F170" s="291"/>
    </row>
    <row r="171" spans="1:6" s="109" customFormat="1" ht="12.75" thickBot="1">
      <c r="A171" s="126">
        <v>1336</v>
      </c>
      <c r="B171" s="124" t="s">
        <v>496</v>
      </c>
      <c r="C171" s="682"/>
      <c r="D171" s="682"/>
      <c r="E171" s="682"/>
      <c r="F171" s="849"/>
    </row>
    <row r="172" spans="1:6" s="109" customFormat="1" ht="15.75" thickBot="1">
      <c r="A172" s="134"/>
      <c r="B172" s="180" t="s">
        <v>467</v>
      </c>
      <c r="C172" s="680"/>
      <c r="D172" s="680"/>
      <c r="E172" s="680"/>
      <c r="F172" s="850"/>
    </row>
    <row r="173" spans="1:6" s="109" customFormat="1" ht="12.75" thickBot="1">
      <c r="A173" s="144">
        <v>1340</v>
      </c>
      <c r="B173" s="252" t="s">
        <v>257</v>
      </c>
      <c r="C173" s="680"/>
      <c r="D173" s="680"/>
      <c r="E173" s="680"/>
      <c r="F173" s="850"/>
    </row>
    <row r="174" spans="1:6" s="109" customFormat="1" ht="15.75" thickBot="1">
      <c r="A174" s="143"/>
      <c r="B174" s="234" t="s">
        <v>247</v>
      </c>
      <c r="C174" s="695"/>
      <c r="D174" s="695"/>
      <c r="E174" s="695"/>
      <c r="F174" s="850"/>
    </row>
    <row r="175" spans="1:6" s="109" customFormat="1" ht="12">
      <c r="A175" s="1132"/>
      <c r="B175" s="130"/>
      <c r="C175" s="676"/>
      <c r="D175" s="676"/>
      <c r="E175" s="676"/>
      <c r="F175" s="848"/>
    </row>
    <row r="176" spans="1:6" s="109" customFormat="1" ht="12.75" thickBot="1">
      <c r="A176" s="131">
        <v>1345</v>
      </c>
      <c r="B176" s="132" t="s">
        <v>254</v>
      </c>
      <c r="C176" s="679"/>
      <c r="D176" s="679"/>
      <c r="E176" s="679"/>
      <c r="F176" s="849"/>
    </row>
    <row r="177" spans="1:6" s="109" customFormat="1" ht="15.75" thickBot="1">
      <c r="A177" s="143"/>
      <c r="B177" s="234" t="s">
        <v>255</v>
      </c>
      <c r="C177" s="695"/>
      <c r="D177" s="695"/>
      <c r="E177" s="695"/>
      <c r="F177" s="850"/>
    </row>
    <row r="178" spans="1:6" s="109" customFormat="1" ht="15">
      <c r="A178" s="141"/>
      <c r="B178" s="236"/>
      <c r="C178" s="685"/>
      <c r="D178" s="685"/>
      <c r="E178" s="685"/>
      <c r="F178" s="848"/>
    </row>
    <row r="179" spans="1:6" s="109" customFormat="1" ht="12">
      <c r="A179" s="126">
        <v>1350</v>
      </c>
      <c r="B179" s="124" t="s">
        <v>470</v>
      </c>
      <c r="C179" s="659"/>
      <c r="D179" s="659">
        <v>42001</v>
      </c>
      <c r="E179" s="659">
        <v>42001</v>
      </c>
      <c r="F179" s="847">
        <f>SUM(E179/D179)</f>
        <v>1</v>
      </c>
    </row>
    <row r="180" spans="1:6" s="109" customFormat="1" ht="12">
      <c r="A180" s="126">
        <v>1351</v>
      </c>
      <c r="B180" s="124" t="s">
        <v>507</v>
      </c>
      <c r="C180" s="659">
        <v>698998</v>
      </c>
      <c r="D180" s="659">
        <v>719255</v>
      </c>
      <c r="E180" s="659">
        <v>719298</v>
      </c>
      <c r="F180" s="847">
        <f>SUM(E180/D180)</f>
        <v>1.0000597840821406</v>
      </c>
    </row>
    <row r="181" spans="1:6" s="109" customFormat="1" ht="12.75" thickBot="1">
      <c r="A181" s="142">
        <v>1352</v>
      </c>
      <c r="B181" s="130" t="s">
        <v>485</v>
      </c>
      <c r="C181" s="686"/>
      <c r="D181" s="686">
        <v>474</v>
      </c>
      <c r="E181" s="686">
        <v>474</v>
      </c>
      <c r="F181" s="859">
        <f>SUM(E181/D181)</f>
        <v>1</v>
      </c>
    </row>
    <row r="182" spans="1:6" s="109" customFormat="1" ht="15.75" thickBot="1">
      <c r="A182" s="134"/>
      <c r="B182" s="180" t="s">
        <v>49</v>
      </c>
      <c r="C182" s="684">
        <f>SUM(C179:C181)</f>
        <v>698998</v>
      </c>
      <c r="D182" s="684">
        <f>SUM(D179:D181)</f>
        <v>761730</v>
      </c>
      <c r="E182" s="684">
        <f>SUM(E179:E181)</f>
        <v>761773</v>
      </c>
      <c r="F182" s="850">
        <f>SUM(E182/D182)</f>
        <v>1.0000564504483216</v>
      </c>
    </row>
    <row r="183" spans="1:6" s="109" customFormat="1" ht="12">
      <c r="A183" s="141"/>
      <c r="B183" s="202"/>
      <c r="C183" s="685"/>
      <c r="D183" s="685"/>
      <c r="E183" s="685"/>
      <c r="F183" s="848"/>
    </row>
    <row r="184" spans="1:6" s="109" customFormat="1" ht="12.75" thickBot="1">
      <c r="A184" s="126">
        <v>1355</v>
      </c>
      <c r="B184" s="124" t="s">
        <v>471</v>
      </c>
      <c r="C184" s="800"/>
      <c r="D184" s="800">
        <v>14500</v>
      </c>
      <c r="E184" s="800">
        <v>14500</v>
      </c>
      <c r="F184" s="859">
        <f>SUM(E184/D184)</f>
        <v>1</v>
      </c>
    </row>
    <row r="185" spans="1:6" s="109" customFormat="1" ht="15.75" thickBot="1">
      <c r="A185" s="134"/>
      <c r="B185" s="244" t="s">
        <v>256</v>
      </c>
      <c r="C185" s="684"/>
      <c r="D185" s="684">
        <f>SUM(D184)</f>
        <v>14500</v>
      </c>
      <c r="E185" s="684">
        <f>SUM(E184)</f>
        <v>14500</v>
      </c>
      <c r="F185" s="850">
        <f>SUM(E185/D185)</f>
        <v>1</v>
      </c>
    </row>
    <row r="186" spans="1:6" s="109" customFormat="1" ht="12.75" thickBot="1">
      <c r="A186" s="134"/>
      <c r="B186" s="125"/>
      <c r="C186" s="687"/>
      <c r="D186" s="687"/>
      <c r="E186" s="687"/>
      <c r="F186" s="850"/>
    </row>
    <row r="187" spans="1:6" s="109" customFormat="1" ht="16.5" thickBot="1">
      <c r="A187" s="134"/>
      <c r="B187" s="239" t="s">
        <v>74</v>
      </c>
      <c r="C187" s="787">
        <f>SUM(C185+C182+C168)</f>
        <v>718998</v>
      </c>
      <c r="D187" s="787">
        <f>SUM(D185+D182+D168)</f>
        <v>796230</v>
      </c>
      <c r="E187" s="787">
        <f>SUM(E185+E182+E168)</f>
        <v>796273</v>
      </c>
      <c r="F187" s="850">
        <f>SUM(E187/D187)</f>
        <v>1.0000540044961883</v>
      </c>
    </row>
    <row r="188" spans="1:6" s="109" customFormat="1" ht="12" customHeight="1">
      <c r="A188" s="141"/>
      <c r="B188" s="245"/>
      <c r="C188" s="689"/>
      <c r="D188" s="689"/>
      <c r="E188" s="689"/>
      <c r="F188" s="848"/>
    </row>
    <row r="189" spans="1:6" s="109" customFormat="1" ht="15" customHeight="1">
      <c r="A189" s="119"/>
      <c r="B189" s="242" t="s">
        <v>53</v>
      </c>
      <c r="C189" s="658"/>
      <c r="D189" s="658"/>
      <c r="E189" s="658"/>
      <c r="F189" s="291"/>
    </row>
    <row r="190" spans="1:6" s="109" customFormat="1" ht="12.75" customHeight="1">
      <c r="A190" s="119"/>
      <c r="B190" s="246"/>
      <c r="C190" s="658"/>
      <c r="D190" s="658"/>
      <c r="E190" s="658"/>
      <c r="F190" s="291"/>
    </row>
    <row r="191" spans="1:6" s="109" customFormat="1" ht="12">
      <c r="A191" s="126">
        <v>1400</v>
      </c>
      <c r="B191" s="124" t="s">
        <v>221</v>
      </c>
      <c r="C191" s="675"/>
      <c r="D191" s="675"/>
      <c r="E191" s="675"/>
      <c r="F191" s="291"/>
    </row>
    <row r="192" spans="1:6" s="109" customFormat="1" ht="12.75" thickBot="1">
      <c r="A192" s="131">
        <v>1401</v>
      </c>
      <c r="B192" s="132" t="s">
        <v>460</v>
      </c>
      <c r="C192" s="668">
        <f>SUM('2.mell'!C577)</f>
        <v>8812</v>
      </c>
      <c r="D192" s="668">
        <f>SUM('2.mell'!D577)</f>
        <v>10162</v>
      </c>
      <c r="E192" s="668">
        <f>SUM('2.mell'!E577)</f>
        <v>13418</v>
      </c>
      <c r="F192" s="859">
        <f>SUM(E192/D192)</f>
        <v>1.3204093682345994</v>
      </c>
    </row>
    <row r="193" spans="1:6" s="109" customFormat="1" ht="12.75" thickBot="1">
      <c r="A193" s="134"/>
      <c r="B193" s="133" t="s">
        <v>468</v>
      </c>
      <c r="C193" s="662">
        <f>SUM(C192)</f>
        <v>8812</v>
      </c>
      <c r="D193" s="662">
        <f>SUM(D192)</f>
        <v>10162</v>
      </c>
      <c r="E193" s="662">
        <f>SUM(E192)</f>
        <v>13418</v>
      </c>
      <c r="F193" s="850">
        <f>SUM(E193/D193)</f>
        <v>1.3204093682345994</v>
      </c>
    </row>
    <row r="194" spans="1:6" s="109" customFormat="1" ht="12">
      <c r="A194" s="139">
        <v>1409</v>
      </c>
      <c r="B194" s="130" t="s">
        <v>446</v>
      </c>
      <c r="C194" s="834">
        <f>SUM('2.mell'!C579)</f>
        <v>0</v>
      </c>
      <c r="D194" s="834">
        <f>SUM('2.mell'!D579)</f>
        <v>0</v>
      </c>
      <c r="E194" s="834">
        <f>SUM('2.mell'!E579)</f>
        <v>0</v>
      </c>
      <c r="F194" s="848"/>
    </row>
    <row r="195" spans="1:6" s="109" customFormat="1" ht="12">
      <c r="A195" s="121">
        <v>1410</v>
      </c>
      <c r="B195" s="235" t="s">
        <v>232</v>
      </c>
      <c r="C195" s="689">
        <f>SUM(C196:C197)</f>
        <v>78886</v>
      </c>
      <c r="D195" s="689">
        <f>SUM(D196:D197)</f>
        <v>78886</v>
      </c>
      <c r="E195" s="689">
        <f>SUM(E196:E197)</f>
        <v>78886</v>
      </c>
      <c r="F195" s="291">
        <f aca="true" t="shared" si="2" ref="F195:F200">SUM(E195/D195)</f>
        <v>1</v>
      </c>
    </row>
    <row r="196" spans="1:6" s="109" customFormat="1" ht="12">
      <c r="A196" s="126">
        <v>1411</v>
      </c>
      <c r="B196" s="124" t="s">
        <v>100</v>
      </c>
      <c r="C196" s="659">
        <f>SUM('2.mell'!C581)</f>
        <v>41971</v>
      </c>
      <c r="D196" s="659">
        <f>SUM('2.mell'!D581)</f>
        <v>41971</v>
      </c>
      <c r="E196" s="659">
        <f>SUM('2.mell'!E581)</f>
        <v>41971</v>
      </c>
      <c r="F196" s="847">
        <f t="shared" si="2"/>
        <v>1</v>
      </c>
    </row>
    <row r="197" spans="1:6" s="109" customFormat="1" ht="12">
      <c r="A197" s="126">
        <v>1412</v>
      </c>
      <c r="B197" s="124" t="s">
        <v>101</v>
      </c>
      <c r="C197" s="659">
        <f>SUM('2.mell'!C582)</f>
        <v>36915</v>
      </c>
      <c r="D197" s="659">
        <f>SUM('2.mell'!D582)</f>
        <v>36915</v>
      </c>
      <c r="E197" s="659">
        <f>SUM('2.mell'!E582)</f>
        <v>36915</v>
      </c>
      <c r="F197" s="847">
        <f t="shared" si="2"/>
        <v>1</v>
      </c>
    </row>
    <row r="198" spans="1:6" s="109" customFormat="1" ht="12">
      <c r="A198" s="126">
        <v>1420</v>
      </c>
      <c r="B198" s="196" t="s">
        <v>233</v>
      </c>
      <c r="C198" s="659">
        <f>SUM('2.mell'!C583)</f>
        <v>8225</v>
      </c>
      <c r="D198" s="659">
        <f>SUM('2.mell'!D583)</f>
        <v>8225</v>
      </c>
      <c r="E198" s="659">
        <f>SUM('2.mell'!E583)</f>
        <v>8331</v>
      </c>
      <c r="F198" s="847">
        <f t="shared" si="2"/>
        <v>1.012887537993921</v>
      </c>
    </row>
    <row r="199" spans="1:6" s="109" customFormat="1" ht="12">
      <c r="A199" s="126">
        <v>1421</v>
      </c>
      <c r="B199" s="124" t="s">
        <v>236</v>
      </c>
      <c r="C199" s="659">
        <f>SUM('2.mell'!C584)</f>
        <v>178375</v>
      </c>
      <c r="D199" s="659">
        <f>SUM('2.mell'!D584)</f>
        <v>178375</v>
      </c>
      <c r="E199" s="659">
        <f>SUM('2.mell'!E584)</f>
        <v>178375</v>
      </c>
      <c r="F199" s="847">
        <f t="shared" si="2"/>
        <v>1</v>
      </c>
    </row>
    <row r="200" spans="1:6" s="109" customFormat="1" ht="12">
      <c r="A200" s="126">
        <v>1422</v>
      </c>
      <c r="B200" s="124" t="s">
        <v>237</v>
      </c>
      <c r="C200" s="659">
        <f>SUM('2.mell'!C585)</f>
        <v>68879</v>
      </c>
      <c r="D200" s="659">
        <f>SUM('2.mell'!D585)</f>
        <v>68879</v>
      </c>
      <c r="E200" s="659">
        <f>SUM('2.mell'!E585)</f>
        <v>68879</v>
      </c>
      <c r="F200" s="847">
        <f t="shared" si="2"/>
        <v>1</v>
      </c>
    </row>
    <row r="201" spans="1:6" s="109" customFormat="1" ht="12">
      <c r="A201" s="126">
        <v>1423</v>
      </c>
      <c r="B201" s="128" t="s">
        <v>238</v>
      </c>
      <c r="C201" s="659">
        <f>SUM('2.mell'!C586)</f>
        <v>0</v>
      </c>
      <c r="D201" s="659">
        <f>SUM('2.mell'!D586)</f>
        <v>0</v>
      </c>
      <c r="E201" s="659">
        <f>SUM('2.mell'!E586)</f>
        <v>0</v>
      </c>
      <c r="F201" s="291"/>
    </row>
    <row r="202" spans="1:6" s="109" customFormat="1" ht="12">
      <c r="A202" s="126">
        <v>1424</v>
      </c>
      <c r="B202" s="123" t="s">
        <v>488</v>
      </c>
      <c r="C202" s="659">
        <f>SUM('2.mell'!C587)</f>
        <v>0</v>
      </c>
      <c r="D202" s="659">
        <f>SUM('2.mell'!D587)</f>
        <v>0</v>
      </c>
      <c r="E202" s="659">
        <f>SUM('2.mell'!E587)</f>
        <v>0</v>
      </c>
      <c r="F202" s="291"/>
    </row>
    <row r="203" spans="1:6" s="109" customFormat="1" ht="12.75" thickBot="1">
      <c r="A203" s="131">
        <v>1425</v>
      </c>
      <c r="B203" s="132" t="s">
        <v>239</v>
      </c>
      <c r="C203" s="659">
        <f>SUM('2.mell'!C588)</f>
        <v>0</v>
      </c>
      <c r="D203" s="659">
        <f>SUM('2.mell'!D588)</f>
        <v>0</v>
      </c>
      <c r="E203" s="659">
        <f>SUM('2.mell'!E588)</f>
        <v>328</v>
      </c>
      <c r="F203" s="849"/>
    </row>
    <row r="204" spans="1:6" s="109" customFormat="1" ht="15.75" thickBot="1">
      <c r="A204" s="143"/>
      <c r="B204" s="180" t="s">
        <v>366</v>
      </c>
      <c r="C204" s="684">
        <f>SUM(C195+C198+C200+C199+C203+C201+C194)</f>
        <v>334365</v>
      </c>
      <c r="D204" s="684">
        <f>SUM(D195+D198+D200+D199+D203+D201+D194)</f>
        <v>334365</v>
      </c>
      <c r="E204" s="684">
        <f>SUM(E195+E198+E200+E199+E203+E201+E194)</f>
        <v>334799</v>
      </c>
      <c r="F204" s="850">
        <f aca="true" t="shared" si="3" ref="F204:F267">SUM(E204/D204)</f>
        <v>1.0012979827434092</v>
      </c>
    </row>
    <row r="205" spans="1:6" s="109" customFormat="1" ht="12">
      <c r="A205" s="141"/>
      <c r="B205" s="122"/>
      <c r="C205" s="674"/>
      <c r="D205" s="674"/>
      <c r="E205" s="674"/>
      <c r="F205" s="848"/>
    </row>
    <row r="206" spans="1:6" s="109" customFormat="1" ht="12.75" thickBot="1">
      <c r="A206" s="142">
        <v>1430</v>
      </c>
      <c r="B206" s="149" t="s">
        <v>240</v>
      </c>
      <c r="C206" s="679"/>
      <c r="D206" s="679"/>
      <c r="E206" s="679"/>
      <c r="F206" s="849"/>
    </row>
    <row r="207" spans="1:6" s="109" customFormat="1" ht="15.75" thickBot="1">
      <c r="A207" s="134"/>
      <c r="B207" s="234" t="s">
        <v>241</v>
      </c>
      <c r="C207" s="680"/>
      <c r="D207" s="680"/>
      <c r="E207" s="680"/>
      <c r="F207" s="850"/>
    </row>
    <row r="208" spans="1:6" s="109" customFormat="1" ht="12" customHeight="1" thickBot="1">
      <c r="A208" s="134"/>
      <c r="B208" s="215"/>
      <c r="C208" s="680"/>
      <c r="D208" s="680"/>
      <c r="E208" s="680"/>
      <c r="F208" s="850"/>
    </row>
    <row r="209" spans="1:6" s="109" customFormat="1" ht="16.5" thickBot="1">
      <c r="A209" s="134"/>
      <c r="B209" s="237" t="s">
        <v>72</v>
      </c>
      <c r="C209" s="681">
        <f>SUM(C204+C207+C193)</f>
        <v>343177</v>
      </c>
      <c r="D209" s="681">
        <f>SUM(D204+D207+D193)</f>
        <v>344527</v>
      </c>
      <c r="E209" s="681">
        <f>SUM(E204+E207+E193)</f>
        <v>348217</v>
      </c>
      <c r="F209" s="850">
        <f t="shared" si="3"/>
        <v>1.0107103362000656</v>
      </c>
    </row>
    <row r="210" spans="1:6" s="109" customFormat="1" ht="10.5" customHeight="1">
      <c r="A210" s="121"/>
      <c r="B210" s="790"/>
      <c r="C210" s="674"/>
      <c r="D210" s="674"/>
      <c r="E210" s="674"/>
      <c r="F210" s="848"/>
    </row>
    <row r="211" spans="1:6" s="109" customFormat="1" ht="12">
      <c r="A211" s="126">
        <v>1435</v>
      </c>
      <c r="B211" s="124" t="s">
        <v>242</v>
      </c>
      <c r="C211" s="675"/>
      <c r="D211" s="675"/>
      <c r="E211" s="675"/>
      <c r="F211" s="291"/>
    </row>
    <row r="212" spans="1:6" s="109" customFormat="1" ht="12.75" thickBot="1">
      <c r="A212" s="126">
        <v>1436</v>
      </c>
      <c r="B212" s="124" t="s">
        <v>472</v>
      </c>
      <c r="C212" s="800">
        <f>SUM('2.mell'!C592)</f>
        <v>0</v>
      </c>
      <c r="D212" s="800">
        <f>SUM('2.mell'!D592)</f>
        <v>0</v>
      </c>
      <c r="E212" s="800">
        <f>SUM('2.mell'!E592)</f>
        <v>1885</v>
      </c>
      <c r="F212" s="849"/>
    </row>
    <row r="213" spans="1:6" s="109" customFormat="1" ht="15.75" thickBot="1">
      <c r="A213" s="134"/>
      <c r="B213" s="180" t="s">
        <v>467</v>
      </c>
      <c r="C213" s="684">
        <f>SUM(C212)</f>
        <v>0</v>
      </c>
      <c r="D213" s="684">
        <f>SUM(D212)</f>
        <v>0</v>
      </c>
      <c r="E213" s="684">
        <f>SUM(E212)</f>
        <v>1885</v>
      </c>
      <c r="F213" s="850"/>
    </row>
    <row r="214" spans="1:6" s="109" customFormat="1" ht="9.75" customHeight="1">
      <c r="A214" s="141"/>
      <c r="B214" s="236"/>
      <c r="C214" s="674"/>
      <c r="D214" s="674"/>
      <c r="E214" s="674"/>
      <c r="F214" s="848"/>
    </row>
    <row r="215" spans="1:6" s="109" customFormat="1" ht="12.75" thickBot="1">
      <c r="A215" s="131">
        <v>1440</v>
      </c>
      <c r="B215" s="132" t="s">
        <v>257</v>
      </c>
      <c r="C215" s="661">
        <f>SUM('2.mell'!C593)</f>
        <v>0</v>
      </c>
      <c r="D215" s="661">
        <f>SUM('2.mell'!D593)</f>
        <v>0</v>
      </c>
      <c r="E215" s="661">
        <f>SUM('2.mell'!E593)</f>
        <v>0</v>
      </c>
      <c r="F215" s="849"/>
    </row>
    <row r="216" spans="1:6" s="109" customFormat="1" ht="15.75" thickBot="1">
      <c r="A216" s="143"/>
      <c r="B216" s="234" t="s">
        <v>247</v>
      </c>
      <c r="C216" s="684">
        <f>SUM(C215)</f>
        <v>0</v>
      </c>
      <c r="D216" s="684">
        <f>SUM(D215)</f>
        <v>0</v>
      </c>
      <c r="E216" s="684">
        <f>SUM(E215)</f>
        <v>0</v>
      </c>
      <c r="F216" s="850"/>
    </row>
    <row r="217" spans="1:6" s="109" customFormat="1" ht="15">
      <c r="A217" s="141"/>
      <c r="B217" s="236"/>
      <c r="C217" s="674"/>
      <c r="D217" s="674"/>
      <c r="E217" s="674"/>
      <c r="F217" s="848"/>
    </row>
    <row r="218" spans="1:6" s="109" customFormat="1" ht="12.75" thickBot="1">
      <c r="A218" s="217">
        <v>1445</v>
      </c>
      <c r="B218" s="136" t="s">
        <v>254</v>
      </c>
      <c r="C218" s="800">
        <f>SUM('2.mell'!C590)</f>
        <v>0</v>
      </c>
      <c r="D218" s="800">
        <f>SUM('2.mell'!D590)</f>
        <v>0</v>
      </c>
      <c r="E218" s="800">
        <f>SUM('2.mell'!E590)</f>
        <v>0</v>
      </c>
      <c r="F218" s="849"/>
    </row>
    <row r="219" spans="1:6" s="109" customFormat="1" ht="15.75" thickBot="1">
      <c r="A219" s="134"/>
      <c r="B219" s="180" t="s">
        <v>255</v>
      </c>
      <c r="C219" s="684">
        <f>SUM(C218)</f>
        <v>0</v>
      </c>
      <c r="D219" s="684">
        <f>SUM(D218)</f>
        <v>0</v>
      </c>
      <c r="E219" s="684">
        <f>SUM(E218)</f>
        <v>0</v>
      </c>
      <c r="F219" s="850"/>
    </row>
    <row r="220" spans="1:6" s="109" customFormat="1" ht="15">
      <c r="A220" s="141"/>
      <c r="B220" s="236"/>
      <c r="C220" s="685"/>
      <c r="D220" s="685"/>
      <c r="E220" s="685"/>
      <c r="F220" s="848"/>
    </row>
    <row r="221" spans="1:6" s="109" customFormat="1" ht="12">
      <c r="A221" s="126">
        <v>1450</v>
      </c>
      <c r="B221" s="124" t="s">
        <v>470</v>
      </c>
      <c r="C221" s="659">
        <f>SUM('2.mell'!C595)</f>
        <v>0</v>
      </c>
      <c r="D221" s="659">
        <f>SUM('2.mell'!D595)</f>
        <v>31711</v>
      </c>
      <c r="E221" s="659">
        <f>SUM('2.mell'!E595)</f>
        <v>31711</v>
      </c>
      <c r="F221" s="847">
        <f t="shared" si="3"/>
        <v>1</v>
      </c>
    </row>
    <row r="222" spans="1:6" s="109" customFormat="1" ht="12.75" thickBot="1">
      <c r="A222" s="142">
        <v>1451</v>
      </c>
      <c r="B222" s="130" t="s">
        <v>507</v>
      </c>
      <c r="C222" s="686">
        <f>SUM('2.mell'!C596+'2.mell'!C597)</f>
        <v>3978656</v>
      </c>
      <c r="D222" s="686">
        <f>SUM('2.mell'!D596+'2.mell'!D597)</f>
        <v>4113279</v>
      </c>
      <c r="E222" s="686">
        <f>SUM('2.mell'!E596+'2.mell'!E597)</f>
        <v>4160520</v>
      </c>
      <c r="F222" s="859">
        <f t="shared" si="3"/>
        <v>1.0114849977353835</v>
      </c>
    </row>
    <row r="223" spans="1:6" s="109" customFormat="1" ht="15.75" thickBot="1">
      <c r="A223" s="134"/>
      <c r="B223" s="180" t="s">
        <v>49</v>
      </c>
      <c r="C223" s="684">
        <f>SUM(C221:C222)</f>
        <v>3978656</v>
      </c>
      <c r="D223" s="684">
        <f>SUM(D221:D222)</f>
        <v>4144990</v>
      </c>
      <c r="E223" s="684">
        <f>SUM(E221:E222)</f>
        <v>4192231</v>
      </c>
      <c r="F223" s="850">
        <f t="shared" si="3"/>
        <v>1.0113971324418154</v>
      </c>
    </row>
    <row r="224" spans="1:6" s="147" customFormat="1" ht="13.5" customHeight="1">
      <c r="A224" s="141"/>
      <c r="B224" s="202"/>
      <c r="C224" s="685"/>
      <c r="D224" s="685"/>
      <c r="E224" s="685"/>
      <c r="F224" s="848"/>
    </row>
    <row r="225" spans="1:6" s="147" customFormat="1" ht="13.5" thickBot="1">
      <c r="A225" s="126">
        <v>1455</v>
      </c>
      <c r="B225" s="124" t="s">
        <v>471</v>
      </c>
      <c r="C225" s="659">
        <f>SUM('2.mell'!C600)</f>
        <v>0</v>
      </c>
      <c r="D225" s="659">
        <f>SUM('2.mell'!D600)</f>
        <v>524</v>
      </c>
      <c r="E225" s="659">
        <f>SUM('2.mell'!E600)</f>
        <v>524</v>
      </c>
      <c r="F225" s="859">
        <f t="shared" si="3"/>
        <v>1</v>
      </c>
    </row>
    <row r="226" spans="1:6" s="109" customFormat="1" ht="15.75" thickBot="1">
      <c r="A226" s="134"/>
      <c r="B226" s="244" t="s">
        <v>256</v>
      </c>
      <c r="C226" s="684">
        <f>SUM(C225)</f>
        <v>0</v>
      </c>
      <c r="D226" s="684">
        <f>SUM(D225)</f>
        <v>524</v>
      </c>
      <c r="E226" s="684">
        <f>SUM(E225)</f>
        <v>524</v>
      </c>
      <c r="F226" s="850">
        <f t="shared" si="3"/>
        <v>1</v>
      </c>
    </row>
    <row r="227" spans="1:6" s="109" customFormat="1" ht="12.75" thickBot="1">
      <c r="A227" s="134"/>
      <c r="B227" s="125"/>
      <c r="C227" s="687"/>
      <c r="D227" s="687"/>
      <c r="E227" s="687"/>
      <c r="F227" s="850"/>
    </row>
    <row r="228" spans="1:6" s="109" customFormat="1" ht="16.5" thickBot="1">
      <c r="A228" s="134"/>
      <c r="B228" s="239" t="s">
        <v>54</v>
      </c>
      <c r="C228" s="787">
        <f>SUM(C226+C223+C209+C219+C213+C216)</f>
        <v>4321833</v>
      </c>
      <c r="D228" s="787">
        <f>SUM(D226+D223+D209+D219+D213+D216)</f>
        <v>4490041</v>
      </c>
      <c r="E228" s="787">
        <f>SUM(E226+E223+E209+E219+E213+E216)</f>
        <v>4542857</v>
      </c>
      <c r="F228" s="850">
        <f t="shared" si="3"/>
        <v>1.011762921541251</v>
      </c>
    </row>
    <row r="229" spans="1:6" s="147" customFormat="1" ht="12.75">
      <c r="A229" s="146"/>
      <c r="B229" s="169"/>
      <c r="C229" s="696"/>
      <c r="D229" s="696"/>
      <c r="E229" s="696"/>
      <c r="F229" s="848"/>
    </row>
    <row r="230" spans="1:6" s="147" customFormat="1" ht="17.25" customHeight="1">
      <c r="A230" s="148"/>
      <c r="B230" s="242" t="s">
        <v>364</v>
      </c>
      <c r="C230" s="697"/>
      <c r="D230" s="697"/>
      <c r="E230" s="697"/>
      <c r="F230" s="291"/>
    </row>
    <row r="231" spans="1:6" s="147" customFormat="1" ht="12.75">
      <c r="A231" s="148"/>
      <c r="B231" s="113"/>
      <c r="C231" s="697"/>
      <c r="D231" s="697"/>
      <c r="E231" s="697"/>
      <c r="F231" s="291"/>
    </row>
    <row r="232" spans="1:6" s="147" customFormat="1" ht="12.75">
      <c r="A232" s="126">
        <v>1500</v>
      </c>
      <c r="B232" s="124" t="s">
        <v>217</v>
      </c>
      <c r="C232" s="660">
        <f>SUM(C10)</f>
        <v>1701515</v>
      </c>
      <c r="D232" s="660">
        <f>SUM(D10)</f>
        <v>1766182</v>
      </c>
      <c r="E232" s="660">
        <f>SUM(E10)</f>
        <v>1936177</v>
      </c>
      <c r="F232" s="847">
        <f t="shared" si="3"/>
        <v>1.0962499900916214</v>
      </c>
    </row>
    <row r="233" spans="1:6" s="147" customFormat="1" ht="12.75">
      <c r="A233" s="126">
        <v>1501</v>
      </c>
      <c r="B233" s="124" t="s">
        <v>221</v>
      </c>
      <c r="C233" s="660">
        <f>SUM(C17)</f>
        <v>0</v>
      </c>
      <c r="D233" s="660">
        <f>SUM(D17)</f>
        <v>31</v>
      </c>
      <c r="E233" s="660">
        <f>SUM(E17)</f>
        <v>31</v>
      </c>
      <c r="F233" s="847">
        <f t="shared" si="3"/>
        <v>1</v>
      </c>
    </row>
    <row r="234" spans="1:6" s="147" customFormat="1" ht="13.5" thickBot="1">
      <c r="A234" s="131">
        <v>1502</v>
      </c>
      <c r="B234" s="132" t="s">
        <v>460</v>
      </c>
      <c r="C234" s="660">
        <f>SUM(C192+C18+C106+C147)</f>
        <v>20484</v>
      </c>
      <c r="D234" s="660">
        <f>SUM(D192+D18+D106+D147)</f>
        <v>28608</v>
      </c>
      <c r="E234" s="660">
        <f>SUM(E192+E18+E106+E147)</f>
        <v>36441</v>
      </c>
      <c r="F234" s="859">
        <f t="shared" si="3"/>
        <v>1.2738045302013423</v>
      </c>
    </row>
    <row r="235" spans="1:6" s="147" customFormat="1" ht="13.5" thickBot="1">
      <c r="A235" s="134"/>
      <c r="B235" s="137" t="s">
        <v>461</v>
      </c>
      <c r="C235" s="698">
        <f>SUM(C232:C234)</f>
        <v>1721999</v>
      </c>
      <c r="D235" s="698">
        <f>SUM(D232:D234)</f>
        <v>1794821</v>
      </c>
      <c r="E235" s="698">
        <f>SUM(E232:E234)</f>
        <v>1972649</v>
      </c>
      <c r="F235" s="850">
        <f t="shared" si="3"/>
        <v>1.0990784039188308</v>
      </c>
    </row>
    <row r="236" spans="1:6" s="147" customFormat="1" ht="12.75">
      <c r="A236" s="127">
        <v>1510</v>
      </c>
      <c r="B236" s="128" t="s">
        <v>224</v>
      </c>
      <c r="C236" s="699">
        <f>SUM(C21)</f>
        <v>3630000</v>
      </c>
      <c r="D236" s="699">
        <f>SUM(D21)</f>
        <v>3630000</v>
      </c>
      <c r="E236" s="699">
        <f>SUM(E21)</f>
        <v>3630000</v>
      </c>
      <c r="F236" s="1140">
        <f t="shared" si="3"/>
        <v>1</v>
      </c>
    </row>
    <row r="237" spans="1:6" s="147" customFormat="1" ht="12.75">
      <c r="A237" s="126">
        <v>1511</v>
      </c>
      <c r="B237" s="128" t="s">
        <v>225</v>
      </c>
      <c r="C237" s="660">
        <f>SUM(C24)</f>
        <v>4629284</v>
      </c>
      <c r="D237" s="660">
        <f>SUM(D24)</f>
        <v>4629284</v>
      </c>
      <c r="E237" s="660">
        <f>SUM(E24)</f>
        <v>4629284</v>
      </c>
      <c r="F237" s="847">
        <f t="shared" si="3"/>
        <v>1</v>
      </c>
    </row>
    <row r="238" spans="1:6" s="147" customFormat="1" ht="13.5" thickBot="1">
      <c r="A238" s="131">
        <v>1514</v>
      </c>
      <c r="B238" s="132" t="s">
        <v>194</v>
      </c>
      <c r="C238" s="700">
        <f>SUM(C28+C152)</f>
        <v>348560</v>
      </c>
      <c r="D238" s="700">
        <f>SUM(D28+D152)</f>
        <v>348560</v>
      </c>
      <c r="E238" s="700">
        <f>SUM(E28+E152)</f>
        <v>348560</v>
      </c>
      <c r="F238" s="859">
        <f t="shared" si="3"/>
        <v>1</v>
      </c>
    </row>
    <row r="239" spans="1:6" s="147" customFormat="1" ht="13.5" thickBot="1">
      <c r="A239" s="134"/>
      <c r="B239" s="247" t="s">
        <v>231</v>
      </c>
      <c r="C239" s="698">
        <f>SUM(C236:C238)</f>
        <v>8607844</v>
      </c>
      <c r="D239" s="698">
        <f>SUM(D236:D238)</f>
        <v>8607844</v>
      </c>
      <c r="E239" s="698">
        <f>SUM(E236:E238)</f>
        <v>8607844</v>
      </c>
      <c r="F239" s="850">
        <f t="shared" si="3"/>
        <v>1</v>
      </c>
    </row>
    <row r="240" spans="1:6" s="147" customFormat="1" ht="12.75">
      <c r="A240" s="127">
        <v>1519</v>
      </c>
      <c r="B240" s="212" t="s">
        <v>446</v>
      </c>
      <c r="C240" s="699">
        <f>SUM(C194)</f>
        <v>0</v>
      </c>
      <c r="D240" s="699">
        <f>SUM(D194)</f>
        <v>0</v>
      </c>
      <c r="E240" s="699">
        <f>SUM(E194)</f>
        <v>0</v>
      </c>
      <c r="F240" s="848"/>
    </row>
    <row r="241" spans="1:6" s="147" customFormat="1" ht="12.75">
      <c r="A241" s="127">
        <v>1520</v>
      </c>
      <c r="B241" s="212" t="s">
        <v>232</v>
      </c>
      <c r="C241" s="699">
        <f>SUM(C40+C108+C154+C195)</f>
        <v>1633436</v>
      </c>
      <c r="D241" s="699">
        <f>SUM(D40+D108+D154+D195)</f>
        <v>1633436</v>
      </c>
      <c r="E241" s="699">
        <f>SUM(E40+E108+E154+E195)</f>
        <v>1633436</v>
      </c>
      <c r="F241" s="847">
        <f t="shared" si="3"/>
        <v>1</v>
      </c>
    </row>
    <row r="242" spans="1:6" s="147" customFormat="1" ht="12.75">
      <c r="A242" s="126">
        <v>1521</v>
      </c>
      <c r="B242" s="196" t="s">
        <v>233</v>
      </c>
      <c r="C242" s="660">
        <f>SUM(C49+C111+C157+C198)</f>
        <v>220225</v>
      </c>
      <c r="D242" s="660">
        <f>SUM(D49+D111+D157+D198)</f>
        <v>220225</v>
      </c>
      <c r="E242" s="660">
        <f>SUM(E49+E111+E157+E198)</f>
        <v>220331</v>
      </c>
      <c r="F242" s="847">
        <f t="shared" si="3"/>
        <v>1.000481325916676</v>
      </c>
    </row>
    <row r="243" spans="1:6" s="147" customFormat="1" ht="12.75">
      <c r="A243" s="574">
        <v>1522</v>
      </c>
      <c r="B243" s="571" t="s">
        <v>368</v>
      </c>
      <c r="C243" s="660">
        <f>SUM(C53)</f>
        <v>0</v>
      </c>
      <c r="D243" s="660">
        <f>SUM(D53)</f>
        <v>0</v>
      </c>
      <c r="E243" s="660">
        <f>SUM(E53)</f>
        <v>0</v>
      </c>
      <c r="F243" s="847"/>
    </row>
    <row r="244" spans="1:6" s="147" customFormat="1" ht="12.75">
      <c r="A244" s="126">
        <v>1523</v>
      </c>
      <c r="B244" s="124" t="s">
        <v>236</v>
      </c>
      <c r="C244" s="660">
        <f>SUM(C112+C158+C199+C54)</f>
        <v>178375</v>
      </c>
      <c r="D244" s="660">
        <f>SUM(D112+D158+D199+D54)</f>
        <v>178375</v>
      </c>
      <c r="E244" s="660">
        <f>SUM(E112+E158+E199+E54)</f>
        <v>178375</v>
      </c>
      <c r="F244" s="847">
        <f t="shared" si="3"/>
        <v>1</v>
      </c>
    </row>
    <row r="245" spans="1:6" s="147" customFormat="1" ht="12.75">
      <c r="A245" s="126">
        <v>1524</v>
      </c>
      <c r="B245" s="124" t="s">
        <v>237</v>
      </c>
      <c r="C245" s="660">
        <f>SUM(C55+C113+C159+C200)</f>
        <v>545847</v>
      </c>
      <c r="D245" s="660">
        <f>SUM(D55+D113+D159+D200)</f>
        <v>545847</v>
      </c>
      <c r="E245" s="660">
        <f>SUM(E55+E113+E159+E200)</f>
        <v>545847</v>
      </c>
      <c r="F245" s="847">
        <f t="shared" si="3"/>
        <v>1</v>
      </c>
    </row>
    <row r="246" spans="1:6" s="147" customFormat="1" ht="12.75">
      <c r="A246" s="126">
        <v>1525</v>
      </c>
      <c r="B246" s="128" t="s">
        <v>238</v>
      </c>
      <c r="C246" s="660">
        <f aca="true" t="shared" si="4" ref="C246:E247">SUM(C59+C114+C160+C201)</f>
        <v>0</v>
      </c>
      <c r="D246" s="660">
        <f t="shared" si="4"/>
        <v>0</v>
      </c>
      <c r="E246" s="660">
        <f t="shared" si="4"/>
        <v>0</v>
      </c>
      <c r="F246" s="847"/>
    </row>
    <row r="247" spans="1:6" s="147" customFormat="1" ht="12.75">
      <c r="A247" s="126">
        <v>1526</v>
      </c>
      <c r="B247" s="123" t="s">
        <v>488</v>
      </c>
      <c r="C247" s="660">
        <f t="shared" si="4"/>
        <v>15005</v>
      </c>
      <c r="D247" s="660">
        <f t="shared" si="4"/>
        <v>15005</v>
      </c>
      <c r="E247" s="660">
        <f t="shared" si="4"/>
        <v>15005</v>
      </c>
      <c r="F247" s="847">
        <f t="shared" si="3"/>
        <v>1</v>
      </c>
    </row>
    <row r="248" spans="1:6" s="147" customFormat="1" ht="13.5" thickBot="1">
      <c r="A248" s="131">
        <v>1528</v>
      </c>
      <c r="B248" s="132" t="s">
        <v>239</v>
      </c>
      <c r="C248" s="700">
        <f>SUM(C62+C116+C162+C203+C63)</f>
        <v>22000</v>
      </c>
      <c r="D248" s="700">
        <f>SUM(D62+D116+D162+D203+D63)</f>
        <v>46601</v>
      </c>
      <c r="E248" s="700">
        <f>SUM(E62+E116+E162+E203+E63)</f>
        <v>46929</v>
      </c>
      <c r="F248" s="859">
        <f t="shared" si="3"/>
        <v>1.007038475569194</v>
      </c>
    </row>
    <row r="249" spans="1:6" s="147" customFormat="1" ht="13.5" thickBot="1">
      <c r="A249" s="134"/>
      <c r="B249" s="137" t="s">
        <v>366</v>
      </c>
      <c r="C249" s="698">
        <f>SUM(C240:C248)</f>
        <v>2614888</v>
      </c>
      <c r="D249" s="698">
        <f>SUM(D240:D248)</f>
        <v>2639489</v>
      </c>
      <c r="E249" s="698">
        <f>SUM(E240:E248)</f>
        <v>2639923</v>
      </c>
      <c r="F249" s="850">
        <f t="shared" si="3"/>
        <v>1.0001644257657447</v>
      </c>
    </row>
    <row r="250" spans="1:6" s="147" customFormat="1" ht="13.5" thickBot="1">
      <c r="A250" s="144">
        <v>1530</v>
      </c>
      <c r="B250" s="252" t="s">
        <v>240</v>
      </c>
      <c r="C250" s="701">
        <f>SUM(C66+C219)</f>
        <v>0</v>
      </c>
      <c r="D250" s="701">
        <f>SUM(D66+D219)</f>
        <v>8105</v>
      </c>
      <c r="E250" s="701">
        <f>SUM(E66+E219)</f>
        <v>8105</v>
      </c>
      <c r="F250" s="870">
        <f t="shared" si="3"/>
        <v>1</v>
      </c>
    </row>
    <row r="251" spans="1:6" s="147" customFormat="1" ht="13.5" thickBot="1">
      <c r="A251" s="267"/>
      <c r="B251" s="250" t="s">
        <v>241</v>
      </c>
      <c r="C251" s="702">
        <f>SUM(C250)</f>
        <v>0</v>
      </c>
      <c r="D251" s="702">
        <f>SUM(D250)</f>
        <v>8105</v>
      </c>
      <c r="E251" s="702">
        <f>SUM(E250)</f>
        <v>8105</v>
      </c>
      <c r="F251" s="1141">
        <f t="shared" si="3"/>
        <v>1</v>
      </c>
    </row>
    <row r="252" spans="1:6" s="147" customFormat="1" ht="17.25" thickBot="1" thickTop="1">
      <c r="A252" s="268"/>
      <c r="B252" s="249" t="s">
        <v>72</v>
      </c>
      <c r="C252" s="703">
        <f>SUM(C235+C239+C249+C251)</f>
        <v>12944731</v>
      </c>
      <c r="D252" s="703">
        <f>SUM(D235+D239+D249+D251)</f>
        <v>13050259</v>
      </c>
      <c r="E252" s="703">
        <f>SUM(E235+E239+E249+E251)</f>
        <v>13228521</v>
      </c>
      <c r="F252" s="861">
        <f t="shared" si="3"/>
        <v>1.0136596522720354</v>
      </c>
    </row>
    <row r="253" spans="1:6" s="147" customFormat="1" ht="13.5" thickTop="1">
      <c r="A253" s="127">
        <v>1540</v>
      </c>
      <c r="B253" s="128" t="s">
        <v>242</v>
      </c>
      <c r="C253" s="699">
        <f aca="true" t="shared" si="5" ref="C253:E254">SUM(C71)</f>
        <v>50000</v>
      </c>
      <c r="D253" s="699">
        <f t="shared" si="5"/>
        <v>50000</v>
      </c>
      <c r="E253" s="699">
        <f t="shared" si="5"/>
        <v>52680</v>
      </c>
      <c r="F253" s="1142">
        <f t="shared" si="3"/>
        <v>1.0536</v>
      </c>
    </row>
    <row r="254" spans="1:6" s="147" customFormat="1" ht="12.75">
      <c r="A254" s="126">
        <v>1541</v>
      </c>
      <c r="B254" s="124" t="s">
        <v>473</v>
      </c>
      <c r="C254" s="660">
        <f t="shared" si="5"/>
        <v>209034</v>
      </c>
      <c r="D254" s="660">
        <f t="shared" si="5"/>
        <v>209034</v>
      </c>
      <c r="E254" s="660">
        <f t="shared" si="5"/>
        <v>209034</v>
      </c>
      <c r="F254" s="847">
        <f t="shared" si="3"/>
        <v>1</v>
      </c>
    </row>
    <row r="255" spans="1:6" s="147" customFormat="1" ht="12.75">
      <c r="A255" s="126">
        <v>1542</v>
      </c>
      <c r="B255" s="124" t="s">
        <v>474</v>
      </c>
      <c r="C255" s="660">
        <f>SUM(C74)</f>
        <v>250000</v>
      </c>
      <c r="D255" s="660">
        <f>SUM(D74)</f>
        <v>250000</v>
      </c>
      <c r="E255" s="660">
        <f>SUM(E74)</f>
        <v>250000</v>
      </c>
      <c r="F255" s="847">
        <f t="shared" si="3"/>
        <v>1</v>
      </c>
    </row>
    <row r="256" spans="1:6" s="147" customFormat="1" ht="13.5" thickBot="1">
      <c r="A256" s="131">
        <v>1543</v>
      </c>
      <c r="B256" s="132" t="s">
        <v>472</v>
      </c>
      <c r="C256" s="700">
        <f>SUM(C77+C212)</f>
        <v>280000</v>
      </c>
      <c r="D256" s="700">
        <f>SUM(D77+D212)</f>
        <v>283729</v>
      </c>
      <c r="E256" s="700">
        <f>SUM(E77+E212)</f>
        <v>285614</v>
      </c>
      <c r="F256" s="859">
        <f t="shared" si="3"/>
        <v>1.0066436634958005</v>
      </c>
    </row>
    <row r="257" spans="1:6" s="147" customFormat="1" ht="13.5" thickBot="1">
      <c r="A257" s="143"/>
      <c r="B257" s="590" t="s">
        <v>467</v>
      </c>
      <c r="C257" s="704">
        <f>SUM(C253:C256)</f>
        <v>789034</v>
      </c>
      <c r="D257" s="704">
        <f>SUM(D253:D256)</f>
        <v>792763</v>
      </c>
      <c r="E257" s="704">
        <f>SUM(E253:E256)</f>
        <v>797328</v>
      </c>
      <c r="F257" s="850">
        <f t="shared" si="3"/>
        <v>1.0057583413958522</v>
      </c>
    </row>
    <row r="258" spans="1:6" s="147" customFormat="1" ht="12.75">
      <c r="A258" s="127">
        <v>1550</v>
      </c>
      <c r="B258" s="128" t="s">
        <v>246</v>
      </c>
      <c r="C258" s="699">
        <f>SUM(C80)</f>
        <v>2444000</v>
      </c>
      <c r="D258" s="699">
        <f>SUM(D80)</f>
        <v>2444000</v>
      </c>
      <c r="E258" s="699">
        <f>SUM(E80)</f>
        <v>2444000</v>
      </c>
      <c r="F258" s="869">
        <f t="shared" si="3"/>
        <v>1</v>
      </c>
    </row>
    <row r="259" spans="1:6" s="147" customFormat="1" ht="13.5" thickBot="1">
      <c r="A259" s="126">
        <v>1551</v>
      </c>
      <c r="B259" s="124" t="s">
        <v>257</v>
      </c>
      <c r="C259" s="660">
        <f>SUM(C215+C173+C128)</f>
        <v>0</v>
      </c>
      <c r="D259" s="660">
        <f>SUM(D215+D173+D128)</f>
        <v>0</v>
      </c>
      <c r="E259" s="660">
        <f>SUM(E215+E173+E128)</f>
        <v>0</v>
      </c>
      <c r="F259" s="849"/>
    </row>
    <row r="260" spans="1:6" s="147" customFormat="1" ht="13.5" thickBot="1">
      <c r="A260" s="134"/>
      <c r="B260" s="137" t="s">
        <v>247</v>
      </c>
      <c r="C260" s="698">
        <f>SUM(C258:C259)</f>
        <v>2444000</v>
      </c>
      <c r="D260" s="698">
        <f>SUM(D258:D259)</f>
        <v>2444000</v>
      </c>
      <c r="E260" s="698">
        <f>SUM(E258:E259)</f>
        <v>2444000</v>
      </c>
      <c r="F260" s="850">
        <f t="shared" si="3"/>
        <v>1</v>
      </c>
    </row>
    <row r="261" spans="1:6" s="147" customFormat="1" ht="12.75">
      <c r="A261" s="127">
        <v>1560</v>
      </c>
      <c r="B261" s="140" t="s">
        <v>475</v>
      </c>
      <c r="C261" s="699">
        <f>SUM(C85+C132)</f>
        <v>23000</v>
      </c>
      <c r="D261" s="699">
        <f>SUM(D85+D132)</f>
        <v>23000</v>
      </c>
      <c r="E261" s="699">
        <f>SUM(E85+E132)</f>
        <v>23000</v>
      </c>
      <c r="F261" s="869">
        <f t="shared" si="3"/>
        <v>1</v>
      </c>
    </row>
    <row r="262" spans="1:6" s="147" customFormat="1" ht="12.75">
      <c r="A262" s="217">
        <v>1561</v>
      </c>
      <c r="B262" s="130" t="s">
        <v>254</v>
      </c>
      <c r="C262" s="706">
        <f>SUM(C88)</f>
        <v>235000</v>
      </c>
      <c r="D262" s="706">
        <f>SUM(D88)</f>
        <v>235000</v>
      </c>
      <c r="E262" s="706">
        <f>SUM(E88)</f>
        <v>235000</v>
      </c>
      <c r="F262" s="847">
        <f t="shared" si="3"/>
        <v>1</v>
      </c>
    </row>
    <row r="263" spans="1:6" s="147" customFormat="1" ht="13.5" thickBot="1">
      <c r="A263" s="569">
        <v>1562</v>
      </c>
      <c r="B263" s="570" t="s">
        <v>394</v>
      </c>
      <c r="C263" s="700">
        <f>C89</f>
        <v>0</v>
      </c>
      <c r="D263" s="700">
        <f>D89</f>
        <v>0</v>
      </c>
      <c r="E263" s="700">
        <f>E89</f>
        <v>0</v>
      </c>
      <c r="F263" s="849"/>
    </row>
    <row r="264" spans="1:6" s="147" customFormat="1" ht="13.5" thickBot="1">
      <c r="A264" s="269"/>
      <c r="B264" s="248" t="s">
        <v>255</v>
      </c>
      <c r="C264" s="703">
        <f>SUM(C261:C263)</f>
        <v>258000</v>
      </c>
      <c r="D264" s="703">
        <f>SUM(D261:D263)</f>
        <v>258000</v>
      </c>
      <c r="E264" s="703">
        <f>SUM(E261:E263)</f>
        <v>258000</v>
      </c>
      <c r="F264" s="1141">
        <f t="shared" si="3"/>
        <v>1</v>
      </c>
    </row>
    <row r="265" spans="1:6" s="147" customFormat="1" ht="17.25" thickBot="1" thickTop="1">
      <c r="A265" s="268"/>
      <c r="B265" s="251" t="s">
        <v>73</v>
      </c>
      <c r="C265" s="707">
        <f>SUM(C257+C260+C264)</f>
        <v>3491034</v>
      </c>
      <c r="D265" s="707">
        <f>SUM(D257+D260+D264)</f>
        <v>3494763</v>
      </c>
      <c r="E265" s="707">
        <f>SUM(E257+E260+E264)</f>
        <v>3499328</v>
      </c>
      <c r="F265" s="861">
        <f t="shared" si="3"/>
        <v>1.0013062402228705</v>
      </c>
    </row>
    <row r="266" spans="1:6" s="147" customFormat="1" ht="13.5" thickTop="1">
      <c r="A266" s="127">
        <v>1570</v>
      </c>
      <c r="B266" s="128" t="s">
        <v>470</v>
      </c>
      <c r="C266" s="699">
        <f>SUM(C179+C135+C94+C221)</f>
        <v>108360</v>
      </c>
      <c r="D266" s="699">
        <f>SUM(D179+D135+D94+D221)</f>
        <v>3582547</v>
      </c>
      <c r="E266" s="699">
        <f>SUM(E179+E135+E94+E221)</f>
        <v>3582547</v>
      </c>
      <c r="F266" s="869">
        <f t="shared" si="3"/>
        <v>1</v>
      </c>
    </row>
    <row r="267" spans="1:6" s="147" customFormat="1" ht="12.75">
      <c r="A267" s="126">
        <v>1571</v>
      </c>
      <c r="B267" s="124" t="s">
        <v>507</v>
      </c>
      <c r="C267" s="660">
        <f>SUM(C222+C180+C136)</f>
        <v>6578909</v>
      </c>
      <c r="D267" s="660">
        <f>SUM(D222+D180+D136)</f>
        <v>6640351</v>
      </c>
      <c r="E267" s="660">
        <f>SUM(E222+E180+E136)</f>
        <v>6691389</v>
      </c>
      <c r="F267" s="847">
        <f t="shared" si="3"/>
        <v>1.0076860394879728</v>
      </c>
    </row>
    <row r="268" spans="1:6" s="147" customFormat="1" ht="12.75">
      <c r="A268" s="126">
        <v>1572</v>
      </c>
      <c r="B268" s="124" t="s">
        <v>452</v>
      </c>
      <c r="C268" s="660">
        <v>2000000</v>
      </c>
      <c r="D268" s="660">
        <v>2000000</v>
      </c>
      <c r="E268" s="660">
        <v>2000000</v>
      </c>
      <c r="F268" s="847">
        <f aca="true" t="shared" si="6" ref="F268:F273">SUM(E268/D268)</f>
        <v>1</v>
      </c>
    </row>
    <row r="269" spans="1:6" s="147" customFormat="1" ht="13.5" thickBot="1">
      <c r="A269" s="142">
        <v>1573</v>
      </c>
      <c r="B269" s="130" t="s">
        <v>485</v>
      </c>
      <c r="C269" s="705"/>
      <c r="D269" s="705">
        <f>SUM(D181)</f>
        <v>474</v>
      </c>
      <c r="E269" s="705">
        <f>SUM(E181)</f>
        <v>474</v>
      </c>
      <c r="F269" s="859">
        <f t="shared" si="6"/>
        <v>1</v>
      </c>
    </row>
    <row r="270" spans="1:6" s="147" customFormat="1" ht="15" thickBot="1">
      <c r="A270" s="134"/>
      <c r="B270" s="266" t="s">
        <v>66</v>
      </c>
      <c r="C270" s="698">
        <f>SUM(C266:C269)</f>
        <v>8687269</v>
      </c>
      <c r="D270" s="698">
        <f>SUM(D266:D269)</f>
        <v>12223372</v>
      </c>
      <c r="E270" s="698">
        <f>SUM(E266:E269)</f>
        <v>12274410</v>
      </c>
      <c r="F270" s="850">
        <f t="shared" si="6"/>
        <v>1.0041754435682724</v>
      </c>
    </row>
    <row r="271" spans="1:6" s="147" customFormat="1" ht="12" customHeight="1" thickBot="1">
      <c r="A271" s="126">
        <v>1581</v>
      </c>
      <c r="B271" s="124" t="s">
        <v>470</v>
      </c>
      <c r="C271" s="660">
        <f>SUM(C98+C139+C184+C225)</f>
        <v>2130468</v>
      </c>
      <c r="D271" s="660">
        <f>SUM(D98+D139+D184+D226)</f>
        <v>2744866</v>
      </c>
      <c r="E271" s="660">
        <f>SUM(E98+E139+E184+E226)</f>
        <v>2744866</v>
      </c>
      <c r="F271" s="870">
        <f t="shared" si="6"/>
        <v>1</v>
      </c>
    </row>
    <row r="272" spans="1:6" s="147" customFormat="1" ht="13.5" thickBot="1">
      <c r="A272" s="134"/>
      <c r="B272" s="178" t="s">
        <v>256</v>
      </c>
      <c r="C272" s="698">
        <f>SUM(C271:C271)</f>
        <v>2130468</v>
      </c>
      <c r="D272" s="698">
        <f>SUM(D271:D271)</f>
        <v>2744866</v>
      </c>
      <c r="E272" s="698">
        <f>SUM(E271:E271)</f>
        <v>2744866</v>
      </c>
      <c r="F272" s="860">
        <f t="shared" si="6"/>
        <v>1</v>
      </c>
    </row>
    <row r="273" spans="1:7" s="147" customFormat="1" ht="18.75" customHeight="1" thickBot="1">
      <c r="A273" s="134"/>
      <c r="B273" s="186" t="s">
        <v>438</v>
      </c>
      <c r="C273" s="708">
        <f>SUM(C252+C265+C271+C266+C268+C269)</f>
        <v>20674593</v>
      </c>
      <c r="D273" s="708">
        <f>SUM(D252+D265+D271+D266+D268+D269)</f>
        <v>24872909</v>
      </c>
      <c r="E273" s="708">
        <f>SUM(E252+E265+E271+E266+E268+E269)</f>
        <v>25055736</v>
      </c>
      <c r="F273" s="1197">
        <f t="shared" si="6"/>
        <v>1.007350447026522</v>
      </c>
      <c r="G273" s="300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4" manualBreakCount="4">
    <brk id="46" max="255" man="1"/>
    <brk id="88" max="255" man="1"/>
    <brk id="129" max="255" man="1"/>
    <brk id="1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4">
      <selection activeCell="C27" sqref="C27:C29"/>
    </sheetView>
  </sheetViews>
  <sheetFormatPr defaultColWidth="9.00390625" defaultRowHeight="12.75"/>
  <cols>
    <col min="1" max="1" width="9.125" style="1076" customWidth="1"/>
    <col min="2" max="2" width="31.875" style="1076" customWidth="1"/>
    <col min="3" max="3" width="13.875" style="1076" customWidth="1"/>
    <col min="4" max="4" width="12.875" style="1076" customWidth="1"/>
    <col min="5" max="5" width="13.125" style="1076" customWidth="1"/>
    <col min="6" max="6" width="13.875" style="1076" customWidth="1"/>
    <col min="7" max="16384" width="9.125" style="1076" customWidth="1"/>
  </cols>
  <sheetData>
    <row r="2" spans="2:6" ht="12.75">
      <c r="B2" s="1449" t="s">
        <v>868</v>
      </c>
      <c r="C2" s="1255"/>
      <c r="D2" s="1255"/>
      <c r="E2" s="1255"/>
      <c r="F2" s="1255"/>
    </row>
    <row r="3" spans="2:6" ht="12.75">
      <c r="B3" s="1450" t="s">
        <v>869</v>
      </c>
      <c r="C3" s="1451"/>
      <c r="D3" s="1451"/>
      <c r="E3" s="1451"/>
      <c r="F3" s="1451"/>
    </row>
    <row r="4" spans="2:6" ht="12.75">
      <c r="B4" s="1451"/>
      <c r="C4" s="1451"/>
      <c r="D4" s="1451"/>
      <c r="E4" s="1451"/>
      <c r="F4" s="1451"/>
    </row>
    <row r="5" spans="2:6" ht="12.75">
      <c r="B5" s="1077"/>
      <c r="C5" s="1077"/>
      <c r="D5" s="1077"/>
      <c r="E5" s="1077"/>
      <c r="F5" s="1077"/>
    </row>
    <row r="6" ht="12.75">
      <c r="F6" s="1078" t="s">
        <v>385</v>
      </c>
    </row>
    <row r="7" spans="2:6" ht="12.75" customHeight="1">
      <c r="B7" s="1452" t="s">
        <v>870</v>
      </c>
      <c r="C7" s="1453" t="s">
        <v>1105</v>
      </c>
      <c r="D7" s="1453" t="s">
        <v>871</v>
      </c>
      <c r="E7" s="1453" t="s">
        <v>872</v>
      </c>
      <c r="F7" s="1453" t="s">
        <v>1106</v>
      </c>
    </row>
    <row r="8" spans="2:6" ht="30.75" customHeight="1">
      <c r="B8" s="1452"/>
      <c r="C8" s="1453"/>
      <c r="D8" s="1453"/>
      <c r="E8" s="1453"/>
      <c r="F8" s="1453"/>
    </row>
    <row r="9" spans="2:6" ht="12.75" customHeight="1">
      <c r="B9" s="1454" t="s">
        <v>873</v>
      </c>
      <c r="C9" s="1455">
        <v>8059284</v>
      </c>
      <c r="D9" s="1455">
        <v>8059284</v>
      </c>
      <c r="E9" s="1455">
        <v>8059284</v>
      </c>
      <c r="F9" s="1455">
        <v>8059284</v>
      </c>
    </row>
    <row r="10" spans="2:6" ht="12.75" customHeight="1">
      <c r="B10" s="1454"/>
      <c r="C10" s="1455"/>
      <c r="D10" s="1455"/>
      <c r="E10" s="1455"/>
      <c r="F10" s="1455"/>
    </row>
    <row r="11" spans="2:6" ht="27" customHeight="1">
      <c r="B11" s="1454"/>
      <c r="C11" s="1455"/>
      <c r="D11" s="1455"/>
      <c r="E11" s="1455"/>
      <c r="F11" s="1455"/>
    </row>
    <row r="12" spans="2:6" ht="12.75">
      <c r="B12" s="1454" t="s">
        <v>874</v>
      </c>
      <c r="C12" s="1455">
        <v>573000</v>
      </c>
      <c r="D12" s="1455">
        <v>573000</v>
      </c>
      <c r="E12" s="1455">
        <v>573000</v>
      </c>
      <c r="F12" s="1455">
        <v>573000</v>
      </c>
    </row>
    <row r="13" spans="2:6" ht="12.75">
      <c r="B13" s="1454"/>
      <c r="C13" s="1455"/>
      <c r="D13" s="1455"/>
      <c r="E13" s="1455"/>
      <c r="F13" s="1455"/>
    </row>
    <row r="14" spans="2:6" ht="60" customHeight="1">
      <c r="B14" s="1454"/>
      <c r="C14" s="1455"/>
      <c r="D14" s="1455"/>
      <c r="E14" s="1455"/>
      <c r="F14" s="1455"/>
    </row>
    <row r="15" spans="2:6" ht="12.75" customHeight="1">
      <c r="B15" s="1454" t="s">
        <v>875</v>
      </c>
      <c r="C15" s="1456" t="s">
        <v>876</v>
      </c>
      <c r="D15" s="1456" t="s">
        <v>876</v>
      </c>
      <c r="E15" s="1456" t="s">
        <v>876</v>
      </c>
      <c r="F15" s="1456" t="s">
        <v>876</v>
      </c>
    </row>
    <row r="16" spans="2:6" ht="12.75" customHeight="1">
      <c r="B16" s="1454"/>
      <c r="C16" s="1457"/>
      <c r="D16" s="1457"/>
      <c r="E16" s="1457"/>
      <c r="F16" s="1457"/>
    </row>
    <row r="17" spans="2:6" ht="27" customHeight="1">
      <c r="B17" s="1454"/>
      <c r="C17" s="1458"/>
      <c r="D17" s="1458"/>
      <c r="E17" s="1458"/>
      <c r="F17" s="1458"/>
    </row>
    <row r="18" spans="2:6" ht="12.75" customHeight="1">
      <c r="B18" s="1454" t="s">
        <v>877</v>
      </c>
      <c r="C18" s="1455">
        <v>2444000</v>
      </c>
      <c r="D18" s="1455">
        <v>2444000</v>
      </c>
      <c r="E18" s="1455">
        <v>2444000</v>
      </c>
      <c r="F18" s="1455">
        <v>2444000</v>
      </c>
    </row>
    <row r="19" spans="2:6" ht="15.75" customHeight="1">
      <c r="B19" s="1454"/>
      <c r="C19" s="1455"/>
      <c r="D19" s="1455"/>
      <c r="E19" s="1455"/>
      <c r="F19" s="1455"/>
    </row>
    <row r="20" spans="2:6" ht="43.5" customHeight="1">
      <c r="B20" s="1454"/>
      <c r="C20" s="1455"/>
      <c r="D20" s="1455"/>
      <c r="E20" s="1455"/>
      <c r="F20" s="1455"/>
    </row>
    <row r="21" spans="2:6" ht="12.75" customHeight="1">
      <c r="B21" s="1454" t="s">
        <v>878</v>
      </c>
      <c r="C21" s="1455">
        <v>318560</v>
      </c>
      <c r="D21" s="1455">
        <v>318560</v>
      </c>
      <c r="E21" s="1455">
        <v>318560</v>
      </c>
      <c r="F21" s="1455">
        <v>318560</v>
      </c>
    </row>
    <row r="22" spans="2:6" ht="12.75" customHeight="1">
      <c r="B22" s="1454"/>
      <c r="C22" s="1455"/>
      <c r="D22" s="1455"/>
      <c r="E22" s="1455"/>
      <c r="F22" s="1455"/>
    </row>
    <row r="23" spans="2:6" ht="27" customHeight="1">
      <c r="B23" s="1454"/>
      <c r="C23" s="1455"/>
      <c r="D23" s="1455"/>
      <c r="E23" s="1455"/>
      <c r="F23" s="1455"/>
    </row>
    <row r="24" spans="2:6" ht="12.75" customHeight="1">
      <c r="B24" s="1454" t="s">
        <v>879</v>
      </c>
      <c r="C24" s="1456" t="s">
        <v>876</v>
      </c>
      <c r="D24" s="1456" t="s">
        <v>876</v>
      </c>
      <c r="E24" s="1456" t="s">
        <v>876</v>
      </c>
      <c r="F24" s="1456" t="s">
        <v>876</v>
      </c>
    </row>
    <row r="25" spans="2:6" ht="12.75" customHeight="1">
      <c r="B25" s="1454"/>
      <c r="C25" s="1457"/>
      <c r="D25" s="1457"/>
      <c r="E25" s="1457"/>
      <c r="F25" s="1457"/>
    </row>
    <row r="26" spans="2:6" ht="27" customHeight="1">
      <c r="B26" s="1454"/>
      <c r="C26" s="1458"/>
      <c r="D26" s="1458"/>
      <c r="E26" s="1458"/>
      <c r="F26" s="1458"/>
    </row>
    <row r="27" spans="2:6" ht="12.75" customHeight="1">
      <c r="B27" s="1459" t="s">
        <v>186</v>
      </c>
      <c r="C27" s="1461">
        <f>SUM(C9:C26)</f>
        <v>11394844</v>
      </c>
      <c r="D27" s="1461">
        <f>SUM(D9:D26)</f>
        <v>11394844</v>
      </c>
      <c r="E27" s="1461">
        <f>SUM(E9:E26)</f>
        <v>11394844</v>
      </c>
      <c r="F27" s="1461">
        <f>SUM(F9:F26)</f>
        <v>11394844</v>
      </c>
    </row>
    <row r="28" spans="2:6" ht="12.75" customHeight="1">
      <c r="B28" s="1459"/>
      <c r="C28" s="1461"/>
      <c r="D28" s="1461"/>
      <c r="E28" s="1461"/>
      <c r="F28" s="1461"/>
    </row>
    <row r="29" spans="2:6" ht="27.75" customHeight="1" thickBot="1">
      <c r="B29" s="1460"/>
      <c r="C29" s="1462"/>
      <c r="D29" s="1462"/>
      <c r="E29" s="1462"/>
      <c r="F29" s="1462"/>
    </row>
    <row r="30" spans="2:6" ht="21" customHeight="1" thickTop="1">
      <c r="B30" s="1463" t="s">
        <v>880</v>
      </c>
      <c r="C30" s="1464">
        <v>49591</v>
      </c>
      <c r="D30" s="1464">
        <v>49331</v>
      </c>
      <c r="E30" s="1464">
        <v>49075</v>
      </c>
      <c r="F30" s="1464">
        <v>48812</v>
      </c>
    </row>
    <row r="31" spans="1:6" ht="18.75" customHeight="1">
      <c r="A31" s="1079"/>
      <c r="B31" s="1459"/>
      <c r="C31" s="1461"/>
      <c r="D31" s="1461"/>
      <c r="E31" s="1461"/>
      <c r="F31" s="1461"/>
    </row>
    <row r="32" spans="2:6" ht="18.75" customHeight="1" thickBot="1">
      <c r="B32" s="1460"/>
      <c r="C32" s="1462"/>
      <c r="D32" s="1462"/>
      <c r="E32" s="1462"/>
      <c r="F32" s="1462"/>
    </row>
    <row r="33" ht="13.5" thickTop="1"/>
  </sheetData>
  <sheetProtection/>
  <mergeCells count="47">
    <mergeCell ref="B27:B29"/>
    <mergeCell ref="C27:C29"/>
    <mergeCell ref="D27:D29"/>
    <mergeCell ref="E27:E29"/>
    <mergeCell ref="F27:F29"/>
    <mergeCell ref="B30:B32"/>
    <mergeCell ref="C30:C32"/>
    <mergeCell ref="D30:D32"/>
    <mergeCell ref="E30:E32"/>
    <mergeCell ref="F30:F32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F24:F26"/>
    <mergeCell ref="B15:B17"/>
    <mergeCell ref="C15:C17"/>
    <mergeCell ref="D15:D17"/>
    <mergeCell ref="E15:E17"/>
    <mergeCell ref="F15:F17"/>
    <mergeCell ref="B18:B20"/>
    <mergeCell ref="C18:C20"/>
    <mergeCell ref="D18:D20"/>
    <mergeCell ref="E18:E20"/>
    <mergeCell ref="F18:F20"/>
    <mergeCell ref="B9:B11"/>
    <mergeCell ref="C9:C11"/>
    <mergeCell ref="D9:D11"/>
    <mergeCell ref="E9:E11"/>
    <mergeCell ref="F9:F11"/>
    <mergeCell ref="B12:B14"/>
    <mergeCell ref="C12:C14"/>
    <mergeCell ref="D12:D14"/>
    <mergeCell ref="E12:E14"/>
    <mergeCell ref="F12:F14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3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394"/>
  <sheetViews>
    <sheetView tabSelected="1" view="pageBreakPreview" zoomScale="60" zoomScalePageLayoutView="0" workbookViewId="0" topLeftCell="A217">
      <selection activeCell="F230" sqref="F230"/>
    </sheetView>
  </sheetViews>
  <sheetFormatPr defaultColWidth="9.00390625" defaultRowHeight="12.75"/>
  <cols>
    <col min="3" max="3" width="16.625" style="0" customWidth="1"/>
    <col min="4" max="5" width="19.125" style="0" customWidth="1"/>
    <col min="6" max="6" width="11.625" style="0" customWidth="1"/>
    <col min="7" max="7" width="9.875" style="0" bestFit="1" customWidth="1"/>
    <col min="8" max="8" width="8.875" style="0" bestFit="1" customWidth="1"/>
  </cols>
  <sheetData>
    <row r="1" spans="1:6" ht="12.75">
      <c r="A1" s="1473" t="s">
        <v>881</v>
      </c>
      <c r="B1" s="1473"/>
      <c r="C1" s="1473"/>
      <c r="D1" s="1473"/>
      <c r="E1" s="1473"/>
      <c r="F1" s="1473"/>
    </row>
    <row r="2" spans="1:6" ht="12.75">
      <c r="A2" s="1473" t="s">
        <v>882</v>
      </c>
      <c r="B2" s="1473"/>
      <c r="C2" s="1473"/>
      <c r="D2" s="1473"/>
      <c r="E2" s="1473"/>
      <c r="F2" s="1473"/>
    </row>
    <row r="3" spans="1:6" ht="12.75">
      <c r="A3" s="1473" t="s">
        <v>1088</v>
      </c>
      <c r="B3" s="1473"/>
      <c r="C3" s="1473"/>
      <c r="D3" s="1473"/>
      <c r="E3" s="1473"/>
      <c r="F3" s="1473"/>
    </row>
    <row r="4" ht="12.75">
      <c r="F4" s="1080" t="s">
        <v>385</v>
      </c>
    </row>
    <row r="5" spans="1:7" ht="15">
      <c r="A5" s="1474" t="s">
        <v>883</v>
      </c>
      <c r="B5" s="1475" t="s">
        <v>884</v>
      </c>
      <c r="C5" s="1475"/>
      <c r="D5" s="1475"/>
      <c r="E5" s="1475"/>
      <c r="F5" s="1476">
        <f>SUM(F8:F22)</f>
        <v>2881726</v>
      </c>
      <c r="G5" s="1081"/>
    </row>
    <row r="6" spans="1:7" ht="15">
      <c r="A6" s="1474"/>
      <c r="B6" s="1475"/>
      <c r="C6" s="1475"/>
      <c r="D6" s="1475"/>
      <c r="E6" s="1475"/>
      <c r="F6" s="1477"/>
      <c r="G6" s="1081"/>
    </row>
    <row r="7" spans="1:7" ht="15">
      <c r="A7" s="1474"/>
      <c r="B7" s="1475"/>
      <c r="C7" s="1475"/>
      <c r="D7" s="1475"/>
      <c r="E7" s="1475"/>
      <c r="F7" s="1478"/>
      <c r="G7" s="1081"/>
    </row>
    <row r="8" spans="1:7" ht="15">
      <c r="A8" s="1469">
        <v>3125</v>
      </c>
      <c r="B8" s="1469"/>
      <c r="C8" s="1470" t="s">
        <v>822</v>
      </c>
      <c r="D8" s="1471"/>
      <c r="E8" s="1472"/>
      <c r="F8" s="1085">
        <f>SUM('3c.m.'!E135)</f>
        <v>23375</v>
      </c>
      <c r="G8" s="1081"/>
    </row>
    <row r="9" spans="1:7" ht="15">
      <c r="A9" s="1469">
        <v>3200</v>
      </c>
      <c r="B9" s="1469"/>
      <c r="C9" s="1470" t="s">
        <v>457</v>
      </c>
      <c r="D9" s="1471"/>
      <c r="E9" s="1472"/>
      <c r="F9" s="1126">
        <f>SUM('3c.m.'!E195)</f>
        <v>121779</v>
      </c>
      <c r="G9" s="1086"/>
    </row>
    <row r="10" spans="1:7" ht="15">
      <c r="A10" s="1469">
        <v>3201</v>
      </c>
      <c r="B10" s="1469"/>
      <c r="C10" s="1470" t="s">
        <v>374</v>
      </c>
      <c r="D10" s="1471"/>
      <c r="E10" s="1472"/>
      <c r="F10" s="1126">
        <f>SUM('3c.m.'!E203)</f>
        <v>133167</v>
      </c>
      <c r="G10" s="1086"/>
    </row>
    <row r="11" spans="1:7" ht="15">
      <c r="A11" s="1465">
        <v>3208</v>
      </c>
      <c r="B11" s="1465"/>
      <c r="C11" s="1466" t="s">
        <v>200</v>
      </c>
      <c r="D11" s="1467"/>
      <c r="E11" s="1468"/>
      <c r="F11" s="1126">
        <f>SUM('3c.m.'!E253)</f>
        <v>77939</v>
      </c>
      <c r="G11" s="1086"/>
    </row>
    <row r="12" spans="1:7" ht="15">
      <c r="A12" s="1465">
        <v>3209</v>
      </c>
      <c r="B12" s="1465"/>
      <c r="C12" s="1466" t="s">
        <v>83</v>
      </c>
      <c r="D12" s="1467"/>
      <c r="E12" s="1468"/>
      <c r="F12" s="1126">
        <f>SUM('3c.m.'!E261)</f>
        <v>10000</v>
      </c>
      <c r="G12" s="1081"/>
    </row>
    <row r="13" spans="1:7" ht="15">
      <c r="A13" s="1465">
        <v>3223</v>
      </c>
      <c r="B13" s="1465"/>
      <c r="C13" s="1466" t="s">
        <v>86</v>
      </c>
      <c r="D13" s="1467"/>
      <c r="E13" s="1468"/>
      <c r="F13" s="1126">
        <f>SUM('3c.m.'!E319)</f>
        <v>19102</v>
      </c>
      <c r="G13" s="1081"/>
    </row>
    <row r="14" spans="1:7" ht="15">
      <c r="A14" s="1465">
        <v>3000</v>
      </c>
      <c r="B14" s="1465"/>
      <c r="C14" s="1466" t="s">
        <v>885</v>
      </c>
      <c r="D14" s="1467"/>
      <c r="E14" s="1468"/>
      <c r="F14" s="1126">
        <f>SUM('3a.m.'!E65)</f>
        <v>2145692</v>
      </c>
      <c r="G14" s="1081"/>
    </row>
    <row r="15" spans="1:7" ht="15">
      <c r="A15" s="1465">
        <v>5044</v>
      </c>
      <c r="B15" s="1465"/>
      <c r="C15" s="1162" t="s">
        <v>451</v>
      </c>
      <c r="D15" s="1088"/>
      <c r="E15" s="1089"/>
      <c r="F15" s="1126">
        <f>SUM('5.mell. '!E34)</f>
        <v>594</v>
      </c>
      <c r="G15" s="1081"/>
    </row>
    <row r="16" spans="1:7" ht="15">
      <c r="A16" s="1465">
        <v>5045</v>
      </c>
      <c r="B16" s="1465"/>
      <c r="C16" s="1087" t="s">
        <v>1144</v>
      </c>
      <c r="D16" s="1088"/>
      <c r="E16" s="1089"/>
      <c r="F16" s="1126">
        <f>SUM('5.mell. '!E35)</f>
        <v>6105</v>
      </c>
      <c r="G16" s="1081"/>
    </row>
    <row r="17" spans="1:7" ht="15">
      <c r="A17" s="1465">
        <v>5046</v>
      </c>
      <c r="B17" s="1465"/>
      <c r="C17" s="1087" t="s">
        <v>1157</v>
      </c>
      <c r="D17" s="1088"/>
      <c r="E17" s="1089"/>
      <c r="F17" s="1126">
        <f>SUM('5.mell. '!E39)</f>
        <v>4277</v>
      </c>
      <c r="G17" s="1081"/>
    </row>
    <row r="18" spans="1:7" ht="15">
      <c r="A18" s="1465">
        <v>1801</v>
      </c>
      <c r="B18" s="1465"/>
      <c r="C18" s="1466" t="s">
        <v>886</v>
      </c>
      <c r="D18" s="1467"/>
      <c r="E18" s="1468"/>
      <c r="F18" s="1126">
        <f>SUM('1c.mell '!E74)</f>
        <v>30004</v>
      </c>
      <c r="G18" s="1081"/>
    </row>
    <row r="19" spans="1:7" ht="15">
      <c r="A19" s="1465">
        <v>1802</v>
      </c>
      <c r="B19" s="1465"/>
      <c r="C19" s="1466" t="s">
        <v>1215</v>
      </c>
      <c r="D19" s="1467"/>
      <c r="E19" s="1468"/>
      <c r="F19" s="1126">
        <f>SUM('1c.mell '!E76)</f>
        <v>6526</v>
      </c>
      <c r="G19" s="1081"/>
    </row>
    <row r="20" spans="1:7" ht="15">
      <c r="A20" s="1465">
        <v>1806</v>
      </c>
      <c r="B20" s="1465"/>
      <c r="C20" s="1087" t="s">
        <v>1158</v>
      </c>
      <c r="D20" s="1088"/>
      <c r="E20" s="1089"/>
      <c r="F20" s="1126">
        <f>SUM('1c.mell '!E82)</f>
        <v>11366</v>
      </c>
      <c r="G20" s="1081"/>
    </row>
    <row r="21" spans="1:7" ht="15">
      <c r="A21" s="1465">
        <v>1843</v>
      </c>
      <c r="B21" s="1465"/>
      <c r="C21" s="1466" t="s">
        <v>489</v>
      </c>
      <c r="D21" s="1467"/>
      <c r="E21" s="1468"/>
      <c r="F21" s="1126">
        <f>SUM('1c.mell '!E104)</f>
        <v>44400</v>
      </c>
      <c r="G21" s="1081"/>
    </row>
    <row r="22" spans="1:7" ht="15">
      <c r="A22" s="1465">
        <v>1804</v>
      </c>
      <c r="B22" s="1465"/>
      <c r="C22" s="1466" t="s">
        <v>887</v>
      </c>
      <c r="D22" s="1467"/>
      <c r="E22" s="1468"/>
      <c r="F22" s="1126">
        <f>SUM('1c.mell '!E80)</f>
        <v>247400</v>
      </c>
      <c r="G22" s="1081"/>
    </row>
    <row r="23" spans="1:7" ht="15">
      <c r="A23" s="1474" t="s">
        <v>888</v>
      </c>
      <c r="B23" s="1475" t="s">
        <v>889</v>
      </c>
      <c r="C23" s="1475"/>
      <c r="D23" s="1475"/>
      <c r="E23" s="1475"/>
      <c r="F23" s="1480">
        <f>SUM(F26:F67)</f>
        <v>6596503</v>
      </c>
      <c r="G23" s="1081"/>
    </row>
    <row r="24" spans="1:7" ht="15">
      <c r="A24" s="1474"/>
      <c r="B24" s="1475"/>
      <c r="C24" s="1475"/>
      <c r="D24" s="1475"/>
      <c r="E24" s="1475"/>
      <c r="F24" s="1481"/>
      <c r="G24" s="1081"/>
    </row>
    <row r="25" spans="1:7" ht="15">
      <c r="A25" s="1479"/>
      <c r="B25" s="1475"/>
      <c r="C25" s="1475"/>
      <c r="D25" s="1475"/>
      <c r="E25" s="1475"/>
      <c r="F25" s="1482"/>
      <c r="G25" s="1081"/>
    </row>
    <row r="26" spans="1:7" ht="15">
      <c r="A26" s="1465">
        <v>3054</v>
      </c>
      <c r="B26" s="1465"/>
      <c r="C26" s="1466" t="s">
        <v>250</v>
      </c>
      <c r="D26" s="1467"/>
      <c r="E26" s="1468"/>
      <c r="F26" s="1127">
        <f>SUM('3c.m.'!E25)</f>
        <v>3000</v>
      </c>
      <c r="G26" s="1081"/>
    </row>
    <row r="27" spans="1:7" ht="15">
      <c r="A27" s="1465">
        <v>3055</v>
      </c>
      <c r="B27" s="1465"/>
      <c r="C27" s="1163" t="s">
        <v>1145</v>
      </c>
      <c r="D27" s="1088"/>
      <c r="E27" s="1089"/>
      <c r="F27" s="1127">
        <f>SUM('3c.m.'!E33)</f>
        <v>15000</v>
      </c>
      <c r="G27" s="1081"/>
    </row>
    <row r="28" spans="1:7" ht="15">
      <c r="A28" s="1465">
        <v>3111</v>
      </c>
      <c r="B28" s="1465"/>
      <c r="C28" s="1466" t="s">
        <v>166</v>
      </c>
      <c r="D28" s="1467"/>
      <c r="E28" s="1468"/>
      <c r="F28" s="1128">
        <f>SUM('3c.m.'!E69)</f>
        <v>1209943</v>
      </c>
      <c r="G28" s="1081"/>
    </row>
    <row r="29" spans="1:7" ht="15">
      <c r="A29" s="1465">
        <v>3114</v>
      </c>
      <c r="B29" s="1465"/>
      <c r="C29" s="1466" t="s">
        <v>128</v>
      </c>
      <c r="D29" s="1467"/>
      <c r="E29" s="1468"/>
      <c r="F29" s="1128">
        <f>SUM('3c.m.'!E86)</f>
        <v>173662</v>
      </c>
      <c r="G29" s="1081"/>
    </row>
    <row r="30" spans="1:7" ht="15">
      <c r="A30" s="1465">
        <v>3121</v>
      </c>
      <c r="B30" s="1465"/>
      <c r="C30" s="1466" t="s">
        <v>195</v>
      </c>
      <c r="D30" s="1467"/>
      <c r="E30" s="1468"/>
      <c r="F30" s="1128">
        <f>SUM('3c.m.'!E103)</f>
        <v>25294</v>
      </c>
      <c r="G30" s="1081"/>
    </row>
    <row r="31" spans="1:7" ht="15">
      <c r="A31" s="1465">
        <v>3122</v>
      </c>
      <c r="B31" s="1465"/>
      <c r="C31" s="1466" t="s">
        <v>188</v>
      </c>
      <c r="D31" s="1467"/>
      <c r="E31" s="1468"/>
      <c r="F31" s="1128">
        <f>SUM('3c.m.'!E111)</f>
        <v>26661</v>
      </c>
      <c r="G31" s="1081"/>
    </row>
    <row r="32" spans="1:7" ht="15">
      <c r="A32" s="1465">
        <v>3123</v>
      </c>
      <c r="B32" s="1465"/>
      <c r="C32" s="1466" t="s">
        <v>127</v>
      </c>
      <c r="D32" s="1467"/>
      <c r="E32" s="1468"/>
      <c r="F32" s="1126">
        <f>SUM('3c.m.'!E119)</f>
        <v>32787</v>
      </c>
      <c r="G32" s="1081"/>
    </row>
    <row r="33" spans="1:7" ht="15">
      <c r="A33" s="1465">
        <v>3124</v>
      </c>
      <c r="B33" s="1465"/>
      <c r="C33" s="1466" t="s">
        <v>130</v>
      </c>
      <c r="D33" s="1467"/>
      <c r="E33" s="1468"/>
      <c r="F33" s="1126">
        <f>SUM('3c.m.'!E127)</f>
        <v>10522</v>
      </c>
      <c r="G33" s="1081"/>
    </row>
    <row r="34" spans="1:6" ht="15">
      <c r="A34" s="1465">
        <v>3211</v>
      </c>
      <c r="B34" s="1465"/>
      <c r="C34" s="1466" t="s">
        <v>27</v>
      </c>
      <c r="D34" s="1467"/>
      <c r="E34" s="1468"/>
      <c r="F34" s="1126">
        <f>SUM('3c.m.'!E278)</f>
        <v>313754</v>
      </c>
    </row>
    <row r="35" spans="1:6" ht="15">
      <c r="A35" s="1465">
        <v>3213</v>
      </c>
      <c r="B35" s="1465"/>
      <c r="C35" s="1466" t="s">
        <v>365</v>
      </c>
      <c r="D35" s="1467"/>
      <c r="E35" s="1468"/>
      <c r="F35" s="1130">
        <f>SUM('3c.m.'!E294)</f>
        <v>547767</v>
      </c>
    </row>
    <row r="36" spans="1:6" ht="15">
      <c r="A36" s="1465">
        <v>3925</v>
      </c>
      <c r="B36" s="1465"/>
      <c r="C36" s="1466" t="s">
        <v>28</v>
      </c>
      <c r="D36" s="1467"/>
      <c r="E36" s="1468"/>
      <c r="F36" s="1130">
        <f>SUM('3d.m.'!E15)</f>
        <v>471274</v>
      </c>
    </row>
    <row r="37" spans="1:6" ht="15">
      <c r="A37" s="1465">
        <v>4018</v>
      </c>
      <c r="B37" s="1465"/>
      <c r="C37" s="1164" t="s">
        <v>1142</v>
      </c>
      <c r="D37" s="1088"/>
      <c r="E37" s="1089"/>
      <c r="F37" s="1130">
        <f>SUM('4.mell.'!E17)</f>
        <v>54716</v>
      </c>
    </row>
    <row r="38" spans="1:6" ht="15">
      <c r="A38" s="1465">
        <v>4112</v>
      </c>
      <c r="B38" s="1465"/>
      <c r="C38" s="1466" t="s">
        <v>248</v>
      </c>
      <c r="D38" s="1467"/>
      <c r="E38" s="1468"/>
      <c r="F38" s="1130">
        <f>SUM('4.mell.'!E23)</f>
        <v>675000</v>
      </c>
    </row>
    <row r="39" spans="1:6" ht="15">
      <c r="A39" s="1465">
        <v>4114</v>
      </c>
      <c r="B39" s="1465"/>
      <c r="C39" s="1466" t="s">
        <v>189</v>
      </c>
      <c r="D39" s="1467"/>
      <c r="E39" s="1468"/>
      <c r="F39" s="1130">
        <f>SUM('4.mell.'!E24)</f>
        <v>144982</v>
      </c>
    </row>
    <row r="40" spans="1:6" ht="15">
      <c r="A40" s="1465">
        <v>4115</v>
      </c>
      <c r="B40" s="1465"/>
      <c r="C40" s="1466" t="s">
        <v>427</v>
      </c>
      <c r="D40" s="1467"/>
      <c r="E40" s="1468"/>
      <c r="F40" s="1130">
        <f>SUM('4.mell.'!E25)</f>
        <v>266001</v>
      </c>
    </row>
    <row r="41" spans="1:6" ht="15">
      <c r="A41" s="1465">
        <v>4121</v>
      </c>
      <c r="B41" s="1465"/>
      <c r="C41" s="1466" t="s">
        <v>890</v>
      </c>
      <c r="D41" s="1467"/>
      <c r="E41" s="1468"/>
      <c r="F41" s="1130">
        <f>SUM('4.mell.'!E29)</f>
        <v>70658</v>
      </c>
    </row>
    <row r="42" spans="1:6" ht="15">
      <c r="A42" s="1465">
        <v>4124</v>
      </c>
      <c r="B42" s="1465"/>
      <c r="C42" s="1087" t="s">
        <v>1156</v>
      </c>
      <c r="D42" s="1088"/>
      <c r="E42" s="1089"/>
      <c r="F42" s="1130">
        <f>SUM('4.mell.'!E33)</f>
        <v>1143</v>
      </c>
    </row>
    <row r="43" spans="1:6" ht="15">
      <c r="A43" s="1465">
        <v>4125</v>
      </c>
      <c r="B43" s="1465"/>
      <c r="C43" s="1466" t="s">
        <v>249</v>
      </c>
      <c r="D43" s="1467"/>
      <c r="E43" s="1468"/>
      <c r="F43" s="1130">
        <f>SUM('4.mell.'!E34)</f>
        <v>101939</v>
      </c>
    </row>
    <row r="44" spans="1:6" ht="15">
      <c r="A44" s="1465">
        <v>4122</v>
      </c>
      <c r="B44" s="1465"/>
      <c r="C44" s="1466" t="s">
        <v>891</v>
      </c>
      <c r="D44" s="1467"/>
      <c r="E44" s="1468"/>
      <c r="F44" s="1130">
        <f>SUM('4.mell.'!E32)</f>
        <v>190231</v>
      </c>
    </row>
    <row r="45" spans="1:6" ht="15">
      <c r="A45" s="1465">
        <v>3115</v>
      </c>
      <c r="B45" s="1465"/>
      <c r="C45" s="1466" t="s">
        <v>413</v>
      </c>
      <c r="D45" s="1467"/>
      <c r="E45" s="1468"/>
      <c r="F45" s="1130">
        <f>SUM('3c.m.'!E94)</f>
        <v>73829</v>
      </c>
    </row>
    <row r="46" spans="1:6" ht="15">
      <c r="A46" s="1465">
        <v>4131</v>
      </c>
      <c r="B46" s="1465"/>
      <c r="C46" s="1466" t="s">
        <v>303</v>
      </c>
      <c r="D46" s="1467"/>
      <c r="E46" s="1468"/>
      <c r="F46" s="1130">
        <f>SUM('4.mell.'!E36)</f>
        <v>70179</v>
      </c>
    </row>
    <row r="47" spans="1:6" ht="15">
      <c r="A47" s="1465">
        <v>4133</v>
      </c>
      <c r="B47" s="1465"/>
      <c r="C47" s="1466" t="s">
        <v>304</v>
      </c>
      <c r="D47" s="1467"/>
      <c r="E47" s="1468"/>
      <c r="F47" s="1130">
        <f>SUM('4.mell.'!E40)</f>
        <v>180562</v>
      </c>
    </row>
    <row r="48" spans="1:6" ht="15">
      <c r="A48" s="1465">
        <v>4141</v>
      </c>
      <c r="B48" s="1465"/>
      <c r="C48" s="1466" t="s">
        <v>404</v>
      </c>
      <c r="D48" s="1467"/>
      <c r="E48" s="1468"/>
      <c r="F48" s="1130">
        <f>SUM('4.mell.'!E45)</f>
        <v>70640</v>
      </c>
    </row>
    <row r="49" spans="1:6" ht="15">
      <c r="A49" s="1465">
        <v>4136</v>
      </c>
      <c r="B49" s="1465"/>
      <c r="C49" s="1466" t="s">
        <v>419</v>
      </c>
      <c r="D49" s="1467"/>
      <c r="E49" s="1468"/>
      <c r="F49" s="1130">
        <f>SUM('4.mell.'!E41)</f>
        <v>139544</v>
      </c>
    </row>
    <row r="50" spans="1:6" ht="15">
      <c r="A50" s="1465">
        <v>4137</v>
      </c>
      <c r="B50" s="1465"/>
      <c r="C50" s="1087" t="s">
        <v>1143</v>
      </c>
      <c r="D50" s="1088"/>
      <c r="E50" s="1089"/>
      <c r="F50" s="1130">
        <f>SUM('4.mell.'!E44)</f>
        <v>4000</v>
      </c>
    </row>
    <row r="51" spans="1:6" ht="15">
      <c r="A51" s="1465">
        <v>4265</v>
      </c>
      <c r="B51" s="1465"/>
      <c r="C51" s="1466" t="s">
        <v>36</v>
      </c>
      <c r="D51" s="1467"/>
      <c r="E51" s="1468"/>
      <c r="F51" s="1130">
        <f>SUM('4.mell.'!E59)</f>
        <v>258000</v>
      </c>
    </row>
    <row r="52" spans="1:6" ht="15">
      <c r="A52" s="1465">
        <v>4310</v>
      </c>
      <c r="B52" s="1465"/>
      <c r="C52" s="1466" t="s">
        <v>392</v>
      </c>
      <c r="D52" s="1467"/>
      <c r="E52" s="1468"/>
      <c r="F52" s="1130">
        <f>SUM('4.mell.'!E62)</f>
        <v>77015</v>
      </c>
    </row>
    <row r="53" spans="1:6" ht="15">
      <c r="A53" s="1465">
        <v>4311</v>
      </c>
      <c r="B53" s="1465"/>
      <c r="C53" s="1466" t="s">
        <v>1127</v>
      </c>
      <c r="D53" s="1467"/>
      <c r="E53" s="1468"/>
      <c r="F53" s="1130">
        <f>SUM('4.mell.'!E63)</f>
        <v>120000</v>
      </c>
    </row>
    <row r="54" spans="1:6" ht="15">
      <c r="A54" s="1465">
        <v>4321</v>
      </c>
      <c r="B54" s="1465"/>
      <c r="C54" s="1164" t="s">
        <v>432</v>
      </c>
      <c r="D54" s="1088"/>
      <c r="E54" s="1089"/>
      <c r="F54" s="1130">
        <f>SUM('4.mell.'!E64)</f>
        <v>2996</v>
      </c>
    </row>
    <row r="55" spans="1:6" ht="15">
      <c r="A55" s="1465">
        <v>5021</v>
      </c>
      <c r="B55" s="1465"/>
      <c r="C55" s="1466" t="s">
        <v>12</v>
      </c>
      <c r="D55" s="1467"/>
      <c r="E55" s="1468"/>
      <c r="F55" s="1130">
        <f>SUM('5.mell. '!E14)</f>
        <v>23560</v>
      </c>
    </row>
    <row r="56" spans="1:6" ht="15">
      <c r="A56" s="1469">
        <v>5023</v>
      </c>
      <c r="B56" s="1469"/>
      <c r="C56" s="1470" t="s">
        <v>892</v>
      </c>
      <c r="D56" s="1471"/>
      <c r="E56" s="1472"/>
      <c r="F56" s="1130">
        <f>SUM('5.mell. '!E15)</f>
        <v>264784</v>
      </c>
    </row>
    <row r="57" spans="1:6" ht="15">
      <c r="A57" s="1469">
        <v>5024</v>
      </c>
      <c r="B57" s="1469"/>
      <c r="C57" s="1470" t="s">
        <v>440</v>
      </c>
      <c r="D57" s="1471"/>
      <c r="E57" s="1472"/>
      <c r="F57" s="1130">
        <f>SUM('5.mell. '!E20)</f>
        <v>734588</v>
      </c>
    </row>
    <row r="58" spans="1:6" ht="15">
      <c r="A58" s="1469">
        <v>5025</v>
      </c>
      <c r="B58" s="1469"/>
      <c r="C58" s="1470" t="s">
        <v>1126</v>
      </c>
      <c r="D58" s="1471"/>
      <c r="E58" s="1472"/>
      <c r="F58" s="1126">
        <f>SUM('5.mell. '!E21)</f>
        <v>60000</v>
      </c>
    </row>
    <row r="59" spans="1:6" ht="15">
      <c r="A59" s="1469">
        <v>5031</v>
      </c>
      <c r="B59" s="1469"/>
      <c r="C59" s="1082" t="s">
        <v>1146</v>
      </c>
      <c r="D59" s="1083"/>
      <c r="E59" s="1084"/>
      <c r="F59" s="1130">
        <f>SUM('5.mell. '!E25)</f>
        <v>8000</v>
      </c>
    </row>
    <row r="60" spans="1:6" ht="15">
      <c r="A60" s="1469">
        <v>5032</v>
      </c>
      <c r="B60" s="1469"/>
      <c r="C60" s="1470" t="s">
        <v>1101</v>
      </c>
      <c r="D60" s="1471"/>
      <c r="E60" s="1472"/>
      <c r="F60" s="1126">
        <f>SUM('5.mell. '!E26)</f>
        <v>28500</v>
      </c>
    </row>
    <row r="61" spans="1:6" ht="15">
      <c r="A61" s="1469">
        <v>5034</v>
      </c>
      <c r="B61" s="1469"/>
      <c r="C61" s="1470" t="s">
        <v>1102</v>
      </c>
      <c r="D61" s="1471"/>
      <c r="E61" s="1472"/>
      <c r="F61" s="1130">
        <f>SUM('5.mell. '!E30)</f>
        <v>6650</v>
      </c>
    </row>
    <row r="62" spans="1:6" ht="15">
      <c r="A62" s="1469">
        <v>5036</v>
      </c>
      <c r="B62" s="1469"/>
      <c r="C62" s="1470" t="s">
        <v>1103</v>
      </c>
      <c r="D62" s="1471"/>
      <c r="E62" s="1472"/>
      <c r="F62" s="1130">
        <f>SUM('5.mell. '!E31)</f>
        <v>15200</v>
      </c>
    </row>
    <row r="63" spans="1:6" ht="15">
      <c r="A63" s="1469">
        <v>5047</v>
      </c>
      <c r="B63" s="1469"/>
      <c r="C63" s="1178" t="s">
        <v>1177</v>
      </c>
      <c r="D63" s="1083"/>
      <c r="E63" s="1084"/>
      <c r="F63" s="1130">
        <f>SUM('5.mell. '!E40)</f>
        <v>5000</v>
      </c>
    </row>
    <row r="64" spans="1:6" ht="15">
      <c r="A64" s="1469">
        <v>5048</v>
      </c>
      <c r="B64" s="1469"/>
      <c r="C64" s="1178" t="s">
        <v>1178</v>
      </c>
      <c r="D64" s="1083"/>
      <c r="E64" s="1084"/>
      <c r="F64" s="1130">
        <f>SUM('5.mell. '!E41)</f>
        <v>8000</v>
      </c>
    </row>
    <row r="65" spans="1:6" ht="15">
      <c r="A65" s="1469">
        <v>5049</v>
      </c>
      <c r="B65" s="1469"/>
      <c r="C65" s="1162" t="s">
        <v>1184</v>
      </c>
      <c r="D65" s="1083"/>
      <c r="E65" s="1084"/>
      <c r="F65" s="1130">
        <f>SUM('5.mell. '!E42)</f>
        <v>45000</v>
      </c>
    </row>
    <row r="66" spans="1:6" ht="15">
      <c r="A66" s="1465">
        <v>1851</v>
      </c>
      <c r="B66" s="1465"/>
      <c r="C66" s="1466" t="s">
        <v>499</v>
      </c>
      <c r="D66" s="1467"/>
      <c r="E66" s="1468"/>
      <c r="F66" s="1130">
        <f>SUM('1c.mell '!E113)</f>
        <v>48000</v>
      </c>
    </row>
    <row r="67" spans="1:6" ht="15">
      <c r="A67" s="1465">
        <v>1790</v>
      </c>
      <c r="B67" s="1465"/>
      <c r="C67" s="1466" t="s">
        <v>893</v>
      </c>
      <c r="D67" s="1467"/>
      <c r="E67" s="1468"/>
      <c r="F67" s="1130">
        <f>SUM('1c.mell '!E71)</f>
        <v>18122</v>
      </c>
    </row>
    <row r="68" spans="1:6" ht="12.75">
      <c r="A68" s="1474" t="s">
        <v>894</v>
      </c>
      <c r="B68" s="1475" t="s">
        <v>895</v>
      </c>
      <c r="C68" s="1475"/>
      <c r="D68" s="1475"/>
      <c r="E68" s="1475"/>
      <c r="F68" s="1480">
        <f>SUM(F71:F71)</f>
        <v>88500</v>
      </c>
    </row>
    <row r="69" spans="1:6" ht="12.75">
      <c r="A69" s="1474"/>
      <c r="B69" s="1475"/>
      <c r="C69" s="1475"/>
      <c r="D69" s="1475"/>
      <c r="E69" s="1475"/>
      <c r="F69" s="1481"/>
    </row>
    <row r="70" spans="1:6" ht="12.75">
      <c r="A70" s="1474"/>
      <c r="B70" s="1475"/>
      <c r="C70" s="1475"/>
      <c r="D70" s="1475"/>
      <c r="E70" s="1475"/>
      <c r="F70" s="1482"/>
    </row>
    <row r="71" spans="1:8" ht="13.5" customHeight="1">
      <c r="A71" s="1465">
        <v>2985</v>
      </c>
      <c r="B71" s="1465"/>
      <c r="C71" s="1466" t="s">
        <v>656</v>
      </c>
      <c r="D71" s="1467"/>
      <c r="E71" s="1468"/>
      <c r="F71" s="1130">
        <v>88500</v>
      </c>
      <c r="G71" s="60"/>
      <c r="H71" s="60"/>
    </row>
    <row r="72" spans="1:7" ht="13.5" customHeight="1">
      <c r="A72" s="1474" t="s">
        <v>896</v>
      </c>
      <c r="B72" s="1475" t="s">
        <v>897</v>
      </c>
      <c r="C72" s="1475"/>
      <c r="D72" s="1475"/>
      <c r="E72" s="1475"/>
      <c r="F72" s="1480">
        <f>SUM(F75:F75)</f>
        <v>276138</v>
      </c>
      <c r="G72" s="60"/>
    </row>
    <row r="73" spans="1:7" ht="13.5" customHeight="1">
      <c r="A73" s="1474"/>
      <c r="B73" s="1475"/>
      <c r="C73" s="1475"/>
      <c r="D73" s="1475"/>
      <c r="E73" s="1475"/>
      <c r="F73" s="1481"/>
      <c r="G73" s="60"/>
    </row>
    <row r="74" spans="1:7" ht="13.5" customHeight="1">
      <c r="A74" s="1474"/>
      <c r="B74" s="1475"/>
      <c r="C74" s="1475"/>
      <c r="D74" s="1475"/>
      <c r="E74" s="1475"/>
      <c r="F74" s="1482"/>
      <c r="G74" s="60"/>
    </row>
    <row r="75" spans="1:7" ht="13.5" customHeight="1">
      <c r="A75" s="1465">
        <v>1803</v>
      </c>
      <c r="B75" s="1465"/>
      <c r="C75" s="1466" t="s">
        <v>898</v>
      </c>
      <c r="D75" s="1467"/>
      <c r="E75" s="1468"/>
      <c r="F75" s="1126">
        <f>SUM('1c.mell '!E78)</f>
        <v>276138</v>
      </c>
      <c r="G75" s="60"/>
    </row>
    <row r="76" spans="1:6" ht="13.5" customHeight="1">
      <c r="A76" s="1474" t="s">
        <v>899</v>
      </c>
      <c r="B76" s="1475" t="s">
        <v>900</v>
      </c>
      <c r="C76" s="1475"/>
      <c r="D76" s="1475"/>
      <c r="E76" s="1475"/>
      <c r="F76" s="1480">
        <f>SUM(F79:F79)</f>
        <v>796273</v>
      </c>
    </row>
    <row r="77" spans="1:6" ht="13.5" customHeight="1">
      <c r="A77" s="1474"/>
      <c r="B77" s="1475"/>
      <c r="C77" s="1475"/>
      <c r="D77" s="1475"/>
      <c r="E77" s="1475"/>
      <c r="F77" s="1481"/>
    </row>
    <row r="78" spans="1:6" ht="12" customHeight="1">
      <c r="A78" s="1474"/>
      <c r="B78" s="1475"/>
      <c r="C78" s="1475"/>
      <c r="D78" s="1475"/>
      <c r="E78" s="1475"/>
      <c r="F78" s="1482"/>
    </row>
    <row r="79" spans="1:6" ht="15">
      <c r="A79" s="1465">
        <v>3030</v>
      </c>
      <c r="B79" s="1465"/>
      <c r="C79" s="1466" t="s">
        <v>901</v>
      </c>
      <c r="D79" s="1467"/>
      <c r="E79" s="1468"/>
      <c r="F79" s="1129">
        <f>SUM('3b.m.'!E48)</f>
        <v>796273</v>
      </c>
    </row>
    <row r="80" spans="1:6" ht="12.75">
      <c r="A80" s="1474" t="s">
        <v>902</v>
      </c>
      <c r="B80" s="1475" t="s">
        <v>43</v>
      </c>
      <c r="C80" s="1475"/>
      <c r="D80" s="1475"/>
      <c r="E80" s="1475"/>
      <c r="F80" s="1480">
        <f>SUM(F83:F85)</f>
        <v>21667</v>
      </c>
    </row>
    <row r="81" spans="1:6" ht="12.75">
      <c r="A81" s="1474"/>
      <c r="B81" s="1475"/>
      <c r="C81" s="1475"/>
      <c r="D81" s="1475"/>
      <c r="E81" s="1475"/>
      <c r="F81" s="1481"/>
    </row>
    <row r="82" spans="1:6" ht="12.75">
      <c r="A82" s="1474"/>
      <c r="B82" s="1475"/>
      <c r="C82" s="1475"/>
      <c r="D82" s="1475"/>
      <c r="E82" s="1475"/>
      <c r="F82" s="1482"/>
    </row>
    <row r="83" spans="1:6" ht="15">
      <c r="A83" s="1465">
        <v>3204</v>
      </c>
      <c r="B83" s="1465"/>
      <c r="C83" s="1466" t="s">
        <v>903</v>
      </c>
      <c r="D83" s="1467"/>
      <c r="E83" s="1468"/>
      <c r="F83" s="1126">
        <f>SUM('3c.m.'!E228)</f>
        <v>10667</v>
      </c>
    </row>
    <row r="84" spans="1:6" ht="15">
      <c r="A84" s="1465">
        <v>3210</v>
      </c>
      <c r="B84" s="1465"/>
      <c r="C84" s="1466" t="s">
        <v>43</v>
      </c>
      <c r="D84" s="1467"/>
      <c r="E84" s="1468"/>
      <c r="F84" s="1126">
        <f>SUM('3c.m.'!E269)</f>
        <v>2000</v>
      </c>
    </row>
    <row r="85" spans="1:6" ht="15">
      <c r="A85" s="1465">
        <v>3924</v>
      </c>
      <c r="B85" s="1465"/>
      <c r="C85" s="1466" t="s">
        <v>444</v>
      </c>
      <c r="D85" s="1467"/>
      <c r="E85" s="1468"/>
      <c r="F85" s="1130">
        <f>SUM('3d.m.'!E14)</f>
        <v>9000</v>
      </c>
    </row>
    <row r="86" spans="1:6" ht="12.75">
      <c r="A86" s="1474" t="s">
        <v>904</v>
      </c>
      <c r="B86" s="1475" t="s">
        <v>905</v>
      </c>
      <c r="C86" s="1475"/>
      <c r="D86" s="1475"/>
      <c r="E86" s="1475"/>
      <c r="F86" s="1480">
        <f>SUM(F89)</f>
        <v>1000</v>
      </c>
    </row>
    <row r="87" spans="1:6" ht="12.75">
      <c r="A87" s="1474"/>
      <c r="B87" s="1475"/>
      <c r="C87" s="1475"/>
      <c r="D87" s="1475"/>
      <c r="E87" s="1475"/>
      <c r="F87" s="1481"/>
    </row>
    <row r="88" spans="1:6" ht="12.75">
      <c r="A88" s="1474"/>
      <c r="B88" s="1475"/>
      <c r="C88" s="1475"/>
      <c r="D88" s="1475"/>
      <c r="E88" s="1475"/>
      <c r="F88" s="1482"/>
    </row>
    <row r="89" spans="1:6" ht="15">
      <c r="A89" s="1465">
        <v>3452</v>
      </c>
      <c r="B89" s="1465"/>
      <c r="C89" s="1466" t="s">
        <v>906</v>
      </c>
      <c r="D89" s="1467"/>
      <c r="E89" s="1468"/>
      <c r="F89" s="1126">
        <f>SUM('3c.m.'!E796)</f>
        <v>1000</v>
      </c>
    </row>
    <row r="90" spans="1:6" ht="12" customHeight="1">
      <c r="A90" s="1474" t="s">
        <v>907</v>
      </c>
      <c r="B90" s="1475" t="s">
        <v>908</v>
      </c>
      <c r="C90" s="1475"/>
      <c r="D90" s="1475"/>
      <c r="E90" s="1475"/>
      <c r="F90" s="1480">
        <f>SUM(F93)</f>
        <v>951386</v>
      </c>
    </row>
    <row r="91" spans="1:6" ht="12" customHeight="1">
      <c r="A91" s="1474"/>
      <c r="B91" s="1475"/>
      <c r="C91" s="1475"/>
      <c r="D91" s="1475"/>
      <c r="E91" s="1475"/>
      <c r="F91" s="1481"/>
    </row>
    <row r="92" spans="1:6" ht="12" customHeight="1">
      <c r="A92" s="1474"/>
      <c r="B92" s="1475"/>
      <c r="C92" s="1475"/>
      <c r="D92" s="1475"/>
      <c r="E92" s="1475"/>
      <c r="F92" s="1482"/>
    </row>
    <row r="93" spans="1:7" ht="15">
      <c r="A93" s="1465">
        <v>2795</v>
      </c>
      <c r="B93" s="1465"/>
      <c r="C93" s="1466" t="s">
        <v>909</v>
      </c>
      <c r="D93" s="1467"/>
      <c r="E93" s="1468"/>
      <c r="F93" s="1126">
        <v>951386</v>
      </c>
      <c r="G93" s="60"/>
    </row>
    <row r="94" spans="1:6" ht="12.75">
      <c r="A94" s="1474" t="s">
        <v>910</v>
      </c>
      <c r="B94" s="1475" t="s">
        <v>911</v>
      </c>
      <c r="C94" s="1475"/>
      <c r="D94" s="1475"/>
      <c r="E94" s="1475"/>
      <c r="F94" s="1480">
        <f>SUM(F97)</f>
        <v>16293</v>
      </c>
    </row>
    <row r="95" spans="1:6" ht="12.75">
      <c r="A95" s="1474"/>
      <c r="B95" s="1475"/>
      <c r="C95" s="1475"/>
      <c r="D95" s="1475"/>
      <c r="E95" s="1475"/>
      <c r="F95" s="1481"/>
    </row>
    <row r="96" spans="1:6" ht="12.75">
      <c r="A96" s="1474"/>
      <c r="B96" s="1475"/>
      <c r="C96" s="1475"/>
      <c r="D96" s="1475"/>
      <c r="E96" s="1475"/>
      <c r="F96" s="1482"/>
    </row>
    <row r="97" spans="1:6" ht="15">
      <c r="A97" s="1465">
        <v>3356</v>
      </c>
      <c r="B97" s="1465"/>
      <c r="C97" s="1466" t="s">
        <v>912</v>
      </c>
      <c r="D97" s="1467"/>
      <c r="E97" s="1468"/>
      <c r="F97" s="1126">
        <f>SUM('3c.m.'!E591)</f>
        <v>16293</v>
      </c>
    </row>
    <row r="98" spans="1:6" ht="12" customHeight="1">
      <c r="A98" s="1474" t="s">
        <v>913</v>
      </c>
      <c r="B98" s="1475" t="s">
        <v>914</v>
      </c>
      <c r="C98" s="1475"/>
      <c r="D98" s="1475"/>
      <c r="E98" s="1475"/>
      <c r="F98" s="1480">
        <f>SUM(F101)</f>
        <v>305160</v>
      </c>
    </row>
    <row r="99" spans="1:6" ht="12" customHeight="1">
      <c r="A99" s="1474"/>
      <c r="B99" s="1475"/>
      <c r="C99" s="1475"/>
      <c r="D99" s="1475"/>
      <c r="E99" s="1475"/>
      <c r="F99" s="1481"/>
    </row>
    <row r="100" spans="1:6" ht="12" customHeight="1">
      <c r="A100" s="1474"/>
      <c r="B100" s="1475"/>
      <c r="C100" s="1475"/>
      <c r="D100" s="1475"/>
      <c r="E100" s="1475"/>
      <c r="F100" s="1482"/>
    </row>
    <row r="101" spans="1:6" ht="15">
      <c r="A101" s="1465">
        <v>3941</v>
      </c>
      <c r="B101" s="1465"/>
      <c r="C101" s="1466" t="s">
        <v>915</v>
      </c>
      <c r="D101" s="1467"/>
      <c r="E101" s="1468"/>
      <c r="F101" s="1126">
        <f>SUM('3d.m.'!E31)</f>
        <v>305160</v>
      </c>
    </row>
    <row r="102" spans="1:6" ht="12.75">
      <c r="A102" s="1474" t="s">
        <v>916</v>
      </c>
      <c r="B102" s="1475" t="s">
        <v>917</v>
      </c>
      <c r="C102" s="1475"/>
      <c r="D102" s="1475"/>
      <c r="E102" s="1475"/>
      <c r="F102" s="1480">
        <f>SUM(F105)</f>
        <v>28590</v>
      </c>
    </row>
    <row r="103" spans="1:6" ht="12.75">
      <c r="A103" s="1474"/>
      <c r="B103" s="1475"/>
      <c r="C103" s="1475"/>
      <c r="D103" s="1475"/>
      <c r="E103" s="1475"/>
      <c r="F103" s="1481"/>
    </row>
    <row r="104" spans="1:6" ht="12.75">
      <c r="A104" s="1474"/>
      <c r="B104" s="1475"/>
      <c r="C104" s="1475"/>
      <c r="D104" s="1475"/>
      <c r="E104" s="1475"/>
      <c r="F104" s="1482"/>
    </row>
    <row r="105" spans="1:6" ht="15">
      <c r="A105" s="1465">
        <v>3207</v>
      </c>
      <c r="B105" s="1465"/>
      <c r="C105" s="1466" t="s">
        <v>305</v>
      </c>
      <c r="D105" s="1467"/>
      <c r="E105" s="1468"/>
      <c r="F105" s="1126">
        <f>SUM('3c.m.'!E245)</f>
        <v>28590</v>
      </c>
    </row>
    <row r="106" spans="1:6" ht="12.75">
      <c r="A106" s="1474" t="s">
        <v>918</v>
      </c>
      <c r="B106" s="1475" t="s">
        <v>919</v>
      </c>
      <c r="C106" s="1475"/>
      <c r="D106" s="1475"/>
      <c r="E106" s="1475"/>
      <c r="F106" s="1480">
        <f>SUM(F109:F110)</f>
        <v>1373701</v>
      </c>
    </row>
    <row r="107" spans="1:6" ht="12.75">
      <c r="A107" s="1474"/>
      <c r="B107" s="1475"/>
      <c r="C107" s="1475"/>
      <c r="D107" s="1475"/>
      <c r="E107" s="1475"/>
      <c r="F107" s="1481"/>
    </row>
    <row r="108" spans="1:6" ht="12.75">
      <c r="A108" s="1474"/>
      <c r="B108" s="1475"/>
      <c r="C108" s="1475"/>
      <c r="D108" s="1475"/>
      <c r="E108" s="1475"/>
      <c r="F108" s="1482"/>
    </row>
    <row r="109" spans="1:6" ht="15">
      <c r="A109" s="1465">
        <v>3212</v>
      </c>
      <c r="B109" s="1465"/>
      <c r="C109" s="1466" t="s">
        <v>920</v>
      </c>
      <c r="D109" s="1467"/>
      <c r="E109" s="1468"/>
      <c r="F109" s="1126">
        <f>SUM('3c.m.'!E286)</f>
        <v>1214006</v>
      </c>
    </row>
    <row r="110" spans="1:6" ht="15">
      <c r="A110" s="1465">
        <v>3926</v>
      </c>
      <c r="B110" s="1465"/>
      <c r="C110" s="1466" t="s">
        <v>1124</v>
      </c>
      <c r="D110" s="1467"/>
      <c r="E110" s="1468"/>
      <c r="F110" s="1130">
        <f>SUM('3d.m.'!E16)</f>
        <v>159695</v>
      </c>
    </row>
    <row r="111" spans="1:6" ht="12" customHeight="1">
      <c r="A111" s="1474" t="s">
        <v>921</v>
      </c>
      <c r="B111" s="1475" t="s">
        <v>922</v>
      </c>
      <c r="C111" s="1475"/>
      <c r="D111" s="1475"/>
      <c r="E111" s="1475"/>
      <c r="F111" s="1480">
        <f>SUM(F114)</f>
        <v>42811</v>
      </c>
    </row>
    <row r="112" spans="1:6" ht="12" customHeight="1">
      <c r="A112" s="1474"/>
      <c r="B112" s="1475"/>
      <c r="C112" s="1475"/>
      <c r="D112" s="1475"/>
      <c r="E112" s="1475"/>
      <c r="F112" s="1481"/>
    </row>
    <row r="113" spans="1:6" ht="12" customHeight="1">
      <c r="A113" s="1474"/>
      <c r="B113" s="1475"/>
      <c r="C113" s="1475"/>
      <c r="D113" s="1475"/>
      <c r="E113" s="1475"/>
      <c r="F113" s="1482"/>
    </row>
    <row r="114" spans="1:6" ht="15">
      <c r="A114" s="1465">
        <v>3205</v>
      </c>
      <c r="B114" s="1465"/>
      <c r="C114" s="1466" t="s">
        <v>376</v>
      </c>
      <c r="D114" s="1467"/>
      <c r="E114" s="1468"/>
      <c r="F114" s="1126">
        <f>SUM('3c.m.'!E237)</f>
        <v>42811</v>
      </c>
    </row>
    <row r="115" spans="1:6" ht="12.75">
      <c r="A115" s="1474" t="s">
        <v>923</v>
      </c>
      <c r="B115" s="1475" t="s">
        <v>924</v>
      </c>
      <c r="C115" s="1475"/>
      <c r="D115" s="1475"/>
      <c r="E115" s="1475"/>
      <c r="F115" s="1480">
        <f>SUM(F118:F119)</f>
        <v>150517</v>
      </c>
    </row>
    <row r="116" spans="1:6" ht="12.75">
      <c r="A116" s="1474"/>
      <c r="B116" s="1475"/>
      <c r="C116" s="1475"/>
      <c r="D116" s="1475"/>
      <c r="E116" s="1475"/>
      <c r="F116" s="1481"/>
    </row>
    <row r="117" spans="1:6" ht="12.75">
      <c r="A117" s="1474"/>
      <c r="B117" s="1475"/>
      <c r="C117" s="1475"/>
      <c r="D117" s="1475"/>
      <c r="E117" s="1475"/>
      <c r="F117" s="1482"/>
    </row>
    <row r="118" spans="1:6" ht="15">
      <c r="A118" s="1465">
        <v>5030</v>
      </c>
      <c r="B118" s="1465"/>
      <c r="C118" s="1087" t="s">
        <v>449</v>
      </c>
      <c r="D118" s="1088"/>
      <c r="E118" s="1089"/>
      <c r="F118" s="1129">
        <f>SUM('5.mell. '!E24)</f>
        <v>16988</v>
      </c>
    </row>
    <row r="119" spans="1:6" ht="15">
      <c r="A119" s="1465">
        <v>5037</v>
      </c>
      <c r="B119" s="1465"/>
      <c r="C119" s="1087" t="s">
        <v>1104</v>
      </c>
      <c r="D119" s="1088"/>
      <c r="E119" s="1089"/>
      <c r="F119" s="1129">
        <f>SUM('5.mell. '!E32)</f>
        <v>133529</v>
      </c>
    </row>
    <row r="120" spans="1:6" ht="12.75">
      <c r="A120" s="1474" t="s">
        <v>925</v>
      </c>
      <c r="B120" s="1475" t="s">
        <v>926</v>
      </c>
      <c r="C120" s="1475"/>
      <c r="D120" s="1475"/>
      <c r="E120" s="1475"/>
      <c r="F120" s="1480">
        <f>SUM(F123)</f>
        <v>440997</v>
      </c>
    </row>
    <row r="121" spans="1:6" ht="12.75">
      <c r="A121" s="1474"/>
      <c r="B121" s="1475"/>
      <c r="C121" s="1475"/>
      <c r="D121" s="1475"/>
      <c r="E121" s="1475"/>
      <c r="F121" s="1481"/>
    </row>
    <row r="122" spans="1:6" ht="12.75">
      <c r="A122" s="1474"/>
      <c r="B122" s="1475"/>
      <c r="C122" s="1475"/>
      <c r="D122" s="1475"/>
      <c r="E122" s="1475"/>
      <c r="F122" s="1482"/>
    </row>
    <row r="123" spans="1:6" ht="15">
      <c r="A123" s="1465">
        <v>3216</v>
      </c>
      <c r="B123" s="1465"/>
      <c r="C123" s="1466" t="s">
        <v>927</v>
      </c>
      <c r="D123" s="1467"/>
      <c r="E123" s="1468"/>
      <c r="F123" s="1126">
        <f>SUM('3c.m.'!E310)</f>
        <v>440997</v>
      </c>
    </row>
    <row r="124" spans="1:6" ht="12.75">
      <c r="A124" s="1474" t="s">
        <v>928</v>
      </c>
      <c r="B124" s="1475" t="s">
        <v>929</v>
      </c>
      <c r="C124" s="1475"/>
      <c r="D124" s="1475"/>
      <c r="E124" s="1475"/>
      <c r="F124" s="1480">
        <f>SUM(F127:F148)</f>
        <v>2254472</v>
      </c>
    </row>
    <row r="125" spans="1:6" ht="12.75">
      <c r="A125" s="1474"/>
      <c r="B125" s="1475"/>
      <c r="C125" s="1475"/>
      <c r="D125" s="1475"/>
      <c r="E125" s="1475"/>
      <c r="F125" s="1481"/>
    </row>
    <row r="126" spans="1:6" ht="12.75">
      <c r="A126" s="1474"/>
      <c r="B126" s="1475"/>
      <c r="C126" s="1475"/>
      <c r="D126" s="1475"/>
      <c r="E126" s="1475"/>
      <c r="F126" s="1482"/>
    </row>
    <row r="127" spans="1:6" ht="15">
      <c r="A127" s="1465">
        <v>3052</v>
      </c>
      <c r="B127" s="1465"/>
      <c r="C127" s="1466" t="s">
        <v>23</v>
      </c>
      <c r="D127" s="1467"/>
      <c r="E127" s="1468"/>
      <c r="F127" s="1126">
        <f>SUM('3c.m.'!E17)</f>
        <v>8258</v>
      </c>
    </row>
    <row r="128" spans="1:6" ht="15">
      <c r="A128" s="1465">
        <v>3061</v>
      </c>
      <c r="B128" s="1465"/>
      <c r="C128" s="1466" t="s">
        <v>126</v>
      </c>
      <c r="D128" s="1467"/>
      <c r="E128" s="1468"/>
      <c r="F128" s="1126">
        <f>SUM('3c.m.'!E42)</f>
        <v>3206</v>
      </c>
    </row>
    <row r="129" spans="1:6" ht="15">
      <c r="A129" s="1465">
        <v>3071</v>
      </c>
      <c r="B129" s="1465"/>
      <c r="C129" s="1466" t="s">
        <v>145</v>
      </c>
      <c r="D129" s="1467"/>
      <c r="E129" s="1468"/>
      <c r="F129" s="1126">
        <f>SUM('3c.m.'!E50)</f>
        <v>7738</v>
      </c>
    </row>
    <row r="130" spans="1:6" ht="15">
      <c r="A130" s="1465">
        <v>3203</v>
      </c>
      <c r="B130" s="1465"/>
      <c r="C130" s="1466" t="s">
        <v>177</v>
      </c>
      <c r="D130" s="1467"/>
      <c r="E130" s="1468"/>
      <c r="F130" s="1126">
        <f>SUM('3c.m.'!E220)</f>
        <v>8000</v>
      </c>
    </row>
    <row r="131" spans="1:6" ht="15">
      <c r="A131" s="1465">
        <v>3214</v>
      </c>
      <c r="B131" s="1465"/>
      <c r="C131" s="1466" t="s">
        <v>380</v>
      </c>
      <c r="D131" s="1467"/>
      <c r="E131" s="1468"/>
      <c r="F131" s="1126">
        <f>SUM('3c.m.'!E302)</f>
        <v>32340</v>
      </c>
    </row>
    <row r="132" spans="1:6" ht="15">
      <c r="A132" s="1465">
        <v>3224</v>
      </c>
      <c r="B132" s="1465"/>
      <c r="C132" s="1466" t="s">
        <v>1131</v>
      </c>
      <c r="D132" s="1467"/>
      <c r="E132" s="1468"/>
      <c r="F132" s="1126">
        <f>SUM('3c.m.'!E327)</f>
        <v>24000</v>
      </c>
    </row>
    <row r="133" spans="1:6" ht="15">
      <c r="A133" s="1465">
        <v>3424</v>
      </c>
      <c r="B133" s="1465"/>
      <c r="C133" s="1466" t="s">
        <v>312</v>
      </c>
      <c r="D133" s="1467"/>
      <c r="E133" s="1468"/>
      <c r="F133" s="1126">
        <f>SUM('3c.m.'!E699)</f>
        <v>28318</v>
      </c>
    </row>
    <row r="134" spans="1:6" ht="15">
      <c r="A134" s="1465">
        <v>3425</v>
      </c>
      <c r="B134" s="1465"/>
      <c r="C134" s="1466" t="s">
        <v>44</v>
      </c>
      <c r="D134" s="1467"/>
      <c r="E134" s="1468"/>
      <c r="F134" s="1126">
        <f>SUM('3c.m.'!E707)</f>
        <v>8564</v>
      </c>
    </row>
    <row r="135" spans="1:6" ht="15">
      <c r="A135" s="1465">
        <v>3427</v>
      </c>
      <c r="B135" s="1465"/>
      <c r="C135" s="1466" t="s">
        <v>45</v>
      </c>
      <c r="D135" s="1467"/>
      <c r="E135" s="1468"/>
      <c r="F135" s="1126">
        <f>SUM('3c.m.'!E723)</f>
        <v>24533</v>
      </c>
    </row>
    <row r="136" spans="1:6" ht="15">
      <c r="A136" s="1465">
        <v>3928</v>
      </c>
      <c r="B136" s="1465"/>
      <c r="C136" s="1466" t="s">
        <v>160</v>
      </c>
      <c r="D136" s="1467"/>
      <c r="E136" s="1468"/>
      <c r="F136" s="1126">
        <f>SUM('3d.m.'!E17)</f>
        <v>392950</v>
      </c>
    </row>
    <row r="137" spans="1:6" ht="15">
      <c r="A137" s="1465">
        <v>3112</v>
      </c>
      <c r="B137" s="1465"/>
      <c r="C137" s="1466" t="s">
        <v>455</v>
      </c>
      <c r="D137" s="1467"/>
      <c r="E137" s="1468"/>
      <c r="F137" s="1126">
        <f>SUM('3c.m.'!E77)</f>
        <v>55856</v>
      </c>
    </row>
    <row r="138" spans="1:6" ht="15">
      <c r="A138" s="1465">
        <v>3911</v>
      </c>
      <c r="B138" s="1465"/>
      <c r="C138" s="1466" t="s">
        <v>930</v>
      </c>
      <c r="D138" s="1467"/>
      <c r="E138" s="1468"/>
      <c r="F138" s="1130">
        <f>SUM('3d.m.'!E9)</f>
        <v>15000</v>
      </c>
    </row>
    <row r="139" spans="1:6" ht="15">
      <c r="A139" s="1465">
        <v>4011</v>
      </c>
      <c r="B139" s="1465"/>
      <c r="C139" s="1466" t="s">
        <v>1167</v>
      </c>
      <c r="D139" s="1467"/>
      <c r="E139" s="1468"/>
      <c r="F139" s="1130">
        <f>SUM('4.mell.'!E11)</f>
        <v>100000</v>
      </c>
    </row>
    <row r="140" spans="1:6" ht="15">
      <c r="A140" s="1465">
        <v>4012</v>
      </c>
      <c r="B140" s="1465"/>
      <c r="C140" s="1466" t="s">
        <v>1176</v>
      </c>
      <c r="D140" s="1467"/>
      <c r="E140" s="1468"/>
      <c r="F140" s="1130">
        <f>SUM('4.mell.'!E12)</f>
        <v>300000</v>
      </c>
    </row>
    <row r="141" spans="1:6" ht="15">
      <c r="A141" s="1465">
        <v>4013</v>
      </c>
      <c r="B141" s="1465"/>
      <c r="C141" s="1466" t="s">
        <v>931</v>
      </c>
      <c r="D141" s="1467"/>
      <c r="E141" s="1468"/>
      <c r="F141" s="1126">
        <f>SUM('4.mell.'!E13)</f>
        <v>6000</v>
      </c>
    </row>
    <row r="142" spans="1:6" ht="15">
      <c r="A142" s="1465">
        <v>4014</v>
      </c>
      <c r="B142" s="1465"/>
      <c r="C142" s="1466" t="s">
        <v>932</v>
      </c>
      <c r="D142" s="1467"/>
      <c r="E142" s="1468"/>
      <c r="F142" s="1126">
        <f>SUM('4.mell.'!E14)</f>
        <v>69886</v>
      </c>
    </row>
    <row r="143" spans="1:6" ht="15">
      <c r="A143" s="1465">
        <v>4019</v>
      </c>
      <c r="B143" s="1465"/>
      <c r="C143" s="1466" t="s">
        <v>1169</v>
      </c>
      <c r="D143" s="1467"/>
      <c r="E143" s="1468"/>
      <c r="F143" s="1126">
        <f>SUM('4.mell.'!E18)</f>
        <v>100000</v>
      </c>
    </row>
    <row r="144" spans="1:6" ht="15">
      <c r="A144" s="1465">
        <v>4120</v>
      </c>
      <c r="B144" s="1465"/>
      <c r="C144" s="1087" t="s">
        <v>252</v>
      </c>
      <c r="D144" s="1088"/>
      <c r="E144" s="1089"/>
      <c r="F144" s="1126">
        <f>SUM('4.mell.'!E26)</f>
        <v>859025</v>
      </c>
    </row>
    <row r="145" spans="1:6" ht="15">
      <c r="A145" s="1465">
        <v>4132</v>
      </c>
      <c r="B145" s="1465"/>
      <c r="C145" s="1466" t="s">
        <v>129</v>
      </c>
      <c r="D145" s="1467"/>
      <c r="E145" s="1468"/>
      <c r="F145" s="1126">
        <f>SUM('4.mell.'!E39)</f>
        <v>50874</v>
      </c>
    </row>
    <row r="146" spans="1:6" ht="15">
      <c r="A146" s="1465">
        <v>5012</v>
      </c>
      <c r="B146" s="1465"/>
      <c r="C146" s="1466" t="s">
        <v>456</v>
      </c>
      <c r="D146" s="1467"/>
      <c r="E146" s="1468"/>
      <c r="F146" s="1126">
        <f>SUM('5.mell. '!E11)</f>
        <v>4000</v>
      </c>
    </row>
    <row r="147" spans="1:6" ht="15">
      <c r="A147" s="1465">
        <v>5033</v>
      </c>
      <c r="B147" s="1465"/>
      <c r="C147" s="1466" t="s">
        <v>29</v>
      </c>
      <c r="D147" s="1467"/>
      <c r="E147" s="1468"/>
      <c r="F147" s="1126">
        <f>SUM('5.mell. '!E27)</f>
        <v>49686</v>
      </c>
    </row>
    <row r="148" spans="1:6" ht="15">
      <c r="A148" s="1465">
        <v>5039</v>
      </c>
      <c r="B148" s="1465"/>
      <c r="C148" s="1466" t="s">
        <v>933</v>
      </c>
      <c r="D148" s="1467"/>
      <c r="E148" s="1468"/>
      <c r="F148" s="1126">
        <f>SUM('5.mell. '!E33)</f>
        <v>106238</v>
      </c>
    </row>
    <row r="149" spans="1:6" ht="12" customHeight="1">
      <c r="A149" s="1474" t="s">
        <v>934</v>
      </c>
      <c r="B149" s="1475" t="s">
        <v>935</v>
      </c>
      <c r="C149" s="1475"/>
      <c r="D149" s="1475"/>
      <c r="E149" s="1475"/>
      <c r="F149" s="1480">
        <f>SUM(F152:F153)</f>
        <v>254365</v>
      </c>
    </row>
    <row r="150" spans="1:6" ht="12" customHeight="1">
      <c r="A150" s="1474"/>
      <c r="B150" s="1475"/>
      <c r="C150" s="1475"/>
      <c r="D150" s="1475"/>
      <c r="E150" s="1475"/>
      <c r="F150" s="1481"/>
    </row>
    <row r="151" spans="1:6" ht="12" customHeight="1">
      <c r="A151" s="1474"/>
      <c r="B151" s="1475"/>
      <c r="C151" s="1475"/>
      <c r="D151" s="1475"/>
      <c r="E151" s="1475"/>
      <c r="F151" s="1482"/>
    </row>
    <row r="152" spans="1:6" ht="12" customHeight="1">
      <c r="A152" s="1465">
        <v>3944</v>
      </c>
      <c r="B152" s="1465"/>
      <c r="C152" s="1466" t="s">
        <v>450</v>
      </c>
      <c r="D152" s="1467"/>
      <c r="E152" s="1468"/>
      <c r="F152" s="1126">
        <f>SUM('3d.m.'!E37)</f>
        <v>57365</v>
      </c>
    </row>
    <row r="153" spans="1:6" ht="15">
      <c r="A153" s="1465">
        <v>3302</v>
      </c>
      <c r="B153" s="1465"/>
      <c r="C153" s="1466" t="s">
        <v>936</v>
      </c>
      <c r="D153" s="1467"/>
      <c r="E153" s="1468"/>
      <c r="F153" s="1126">
        <f>SUM('3c.m.'!E344)</f>
        <v>197000</v>
      </c>
    </row>
    <row r="154" spans="1:6" ht="12" customHeight="1">
      <c r="A154" s="1474" t="s">
        <v>937</v>
      </c>
      <c r="B154" s="1475" t="s">
        <v>938</v>
      </c>
      <c r="C154" s="1475"/>
      <c r="D154" s="1475"/>
      <c r="E154" s="1475"/>
      <c r="F154" s="1480">
        <f>SUM(F157)</f>
        <v>7801</v>
      </c>
    </row>
    <row r="155" spans="1:6" ht="12" customHeight="1">
      <c r="A155" s="1474"/>
      <c r="B155" s="1475"/>
      <c r="C155" s="1475"/>
      <c r="D155" s="1475"/>
      <c r="E155" s="1475"/>
      <c r="F155" s="1481"/>
    </row>
    <row r="156" spans="1:6" ht="12" customHeight="1">
      <c r="A156" s="1474"/>
      <c r="B156" s="1475"/>
      <c r="C156" s="1475"/>
      <c r="D156" s="1475"/>
      <c r="E156" s="1475"/>
      <c r="F156" s="1482"/>
    </row>
    <row r="157" spans="1:6" ht="12" customHeight="1">
      <c r="A157" s="1465">
        <v>3357</v>
      </c>
      <c r="B157" s="1465"/>
      <c r="C157" s="1466" t="s">
        <v>939</v>
      </c>
      <c r="D157" s="1467"/>
      <c r="E157" s="1468"/>
      <c r="F157" s="1126">
        <f>SUM('3c.m.'!E599)</f>
        <v>7801</v>
      </c>
    </row>
    <row r="158" spans="1:6" ht="12.75">
      <c r="A158" s="1474" t="s">
        <v>940</v>
      </c>
      <c r="B158" s="1475" t="s">
        <v>941</v>
      </c>
      <c r="C158" s="1475"/>
      <c r="D158" s="1475"/>
      <c r="E158" s="1475"/>
      <c r="F158" s="1480">
        <f>SUM(F161:F161)</f>
        <v>13315</v>
      </c>
    </row>
    <row r="159" spans="1:6" ht="12.75">
      <c r="A159" s="1474"/>
      <c r="B159" s="1475"/>
      <c r="C159" s="1475"/>
      <c r="D159" s="1475"/>
      <c r="E159" s="1475"/>
      <c r="F159" s="1481"/>
    </row>
    <row r="160" spans="1:6" ht="12.75">
      <c r="A160" s="1474"/>
      <c r="B160" s="1475"/>
      <c r="C160" s="1475"/>
      <c r="D160" s="1475"/>
      <c r="E160" s="1475"/>
      <c r="F160" s="1482"/>
    </row>
    <row r="161" spans="1:6" ht="15">
      <c r="A161" s="1465">
        <v>3301</v>
      </c>
      <c r="B161" s="1465"/>
      <c r="C161" s="1466" t="s">
        <v>157</v>
      </c>
      <c r="D161" s="1467"/>
      <c r="E161" s="1468"/>
      <c r="F161" s="1126">
        <f>SUM('3c.m.'!E336)</f>
        <v>13315</v>
      </c>
    </row>
    <row r="162" spans="1:6" ht="12.75">
      <c r="A162" s="1474" t="s">
        <v>943</v>
      </c>
      <c r="B162" s="1475" t="s">
        <v>944</v>
      </c>
      <c r="C162" s="1475"/>
      <c r="D162" s="1475"/>
      <c r="E162" s="1475"/>
      <c r="F162" s="1480">
        <f>SUM(F165)</f>
        <v>20000</v>
      </c>
    </row>
    <row r="163" spans="1:6" ht="12.75">
      <c r="A163" s="1474"/>
      <c r="B163" s="1475"/>
      <c r="C163" s="1475"/>
      <c r="D163" s="1475"/>
      <c r="E163" s="1475"/>
      <c r="F163" s="1481"/>
    </row>
    <row r="164" spans="1:6" ht="12.75">
      <c r="A164" s="1474"/>
      <c r="B164" s="1475"/>
      <c r="C164" s="1475"/>
      <c r="D164" s="1475"/>
      <c r="E164" s="1475"/>
      <c r="F164" s="1482"/>
    </row>
    <row r="165" spans="1:6" ht="15">
      <c r="A165" s="1465">
        <v>3416</v>
      </c>
      <c r="B165" s="1465"/>
      <c r="C165" s="1466" t="s">
        <v>182</v>
      </c>
      <c r="D165" s="1467"/>
      <c r="E165" s="1468"/>
      <c r="F165" s="1126">
        <f>SUM('3c.m.'!E666)</f>
        <v>20000</v>
      </c>
    </row>
    <row r="166" spans="1:6" ht="12.75">
      <c r="A166" s="1474" t="s">
        <v>945</v>
      </c>
      <c r="B166" s="1475" t="s">
        <v>946</v>
      </c>
      <c r="C166" s="1475"/>
      <c r="D166" s="1475"/>
      <c r="E166" s="1475"/>
      <c r="F166" s="1480">
        <f>SUM(F169:F169)</f>
        <v>11315</v>
      </c>
    </row>
    <row r="167" spans="1:6" ht="12.75">
      <c r="A167" s="1474"/>
      <c r="B167" s="1475"/>
      <c r="C167" s="1475"/>
      <c r="D167" s="1475"/>
      <c r="E167" s="1475"/>
      <c r="F167" s="1481"/>
    </row>
    <row r="168" spans="1:6" ht="12.75">
      <c r="A168" s="1474"/>
      <c r="B168" s="1475"/>
      <c r="C168" s="1475"/>
      <c r="D168" s="1475"/>
      <c r="E168" s="1475"/>
      <c r="F168" s="1482"/>
    </row>
    <row r="169" spans="1:6" ht="15">
      <c r="A169" s="1465">
        <v>3413</v>
      </c>
      <c r="B169" s="1465"/>
      <c r="C169" s="1466" t="s">
        <v>146</v>
      </c>
      <c r="D169" s="1467"/>
      <c r="E169" s="1468"/>
      <c r="F169" s="1126">
        <f>SUM('3c.m.'!E641)</f>
        <v>11315</v>
      </c>
    </row>
    <row r="170" spans="1:6" ht="12.75">
      <c r="A170" s="1474" t="s">
        <v>947</v>
      </c>
      <c r="B170" s="1475" t="s">
        <v>948</v>
      </c>
      <c r="C170" s="1475"/>
      <c r="D170" s="1475"/>
      <c r="E170" s="1475"/>
      <c r="F170" s="1480">
        <f>SUM(F173:F175)</f>
        <v>20439</v>
      </c>
    </row>
    <row r="171" spans="1:6" ht="12.75">
      <c r="A171" s="1474"/>
      <c r="B171" s="1475"/>
      <c r="C171" s="1475"/>
      <c r="D171" s="1475"/>
      <c r="E171" s="1475"/>
      <c r="F171" s="1481"/>
    </row>
    <row r="172" spans="1:6" ht="12.75">
      <c r="A172" s="1474"/>
      <c r="B172" s="1475"/>
      <c r="C172" s="1475"/>
      <c r="D172" s="1475"/>
      <c r="E172" s="1475"/>
      <c r="F172" s="1482"/>
    </row>
    <row r="173" spans="1:6" ht="15">
      <c r="A173" s="1465">
        <v>3412</v>
      </c>
      <c r="B173" s="1465"/>
      <c r="C173" s="1466" t="s">
        <v>411</v>
      </c>
      <c r="D173" s="1467"/>
      <c r="E173" s="1468"/>
      <c r="F173" s="1126">
        <f>SUM('3c.m.'!E633)</f>
        <v>12439</v>
      </c>
    </row>
    <row r="174" spans="1:6" ht="15">
      <c r="A174" s="1465">
        <v>3414</v>
      </c>
      <c r="B174" s="1465"/>
      <c r="C174" s="1466" t="s">
        <v>88</v>
      </c>
      <c r="D174" s="1467"/>
      <c r="E174" s="1468"/>
      <c r="F174" s="1126">
        <f>SUM('3c.m.'!E650)</f>
        <v>4000</v>
      </c>
    </row>
    <row r="175" spans="1:6" ht="15">
      <c r="A175" s="1465">
        <v>3415</v>
      </c>
      <c r="B175" s="1465"/>
      <c r="C175" s="1466" t="s">
        <v>63</v>
      </c>
      <c r="D175" s="1467"/>
      <c r="E175" s="1468"/>
      <c r="F175" s="1126">
        <f>SUM('3c.m.'!E658)</f>
        <v>4000</v>
      </c>
    </row>
    <row r="176" spans="1:6" ht="12.75">
      <c r="A176" s="1474" t="s">
        <v>949</v>
      </c>
      <c r="B176" s="1475" t="s">
        <v>950</v>
      </c>
      <c r="C176" s="1475"/>
      <c r="D176" s="1475"/>
      <c r="E176" s="1475"/>
      <c r="F176" s="1480">
        <f>SUM(F179)</f>
        <v>12000</v>
      </c>
    </row>
    <row r="177" spans="1:6" ht="12.75">
      <c r="A177" s="1474"/>
      <c r="B177" s="1475"/>
      <c r="C177" s="1475"/>
      <c r="D177" s="1475"/>
      <c r="E177" s="1475"/>
      <c r="F177" s="1481"/>
    </row>
    <row r="178" spans="1:6" ht="12.75">
      <c r="A178" s="1474"/>
      <c r="B178" s="1475"/>
      <c r="C178" s="1475"/>
      <c r="D178" s="1475"/>
      <c r="E178" s="1475"/>
      <c r="F178" s="1482"/>
    </row>
    <row r="179" spans="1:6" ht="15">
      <c r="A179" s="1465">
        <v>2795</v>
      </c>
      <c r="B179" s="1465"/>
      <c r="C179" s="1466" t="s">
        <v>942</v>
      </c>
      <c r="D179" s="1467"/>
      <c r="E179" s="1468"/>
      <c r="F179" s="1126">
        <v>12000</v>
      </c>
    </row>
    <row r="180" spans="1:6" ht="12.75">
      <c r="A180" s="1474" t="s">
        <v>951</v>
      </c>
      <c r="B180" s="1475" t="s">
        <v>952</v>
      </c>
      <c r="C180" s="1475"/>
      <c r="D180" s="1475"/>
      <c r="E180" s="1475"/>
      <c r="F180" s="1480">
        <f>SUM(F183:F190)</f>
        <v>38617</v>
      </c>
    </row>
    <row r="181" spans="1:6" ht="12.75">
      <c r="A181" s="1474"/>
      <c r="B181" s="1475"/>
      <c r="C181" s="1475"/>
      <c r="D181" s="1475"/>
      <c r="E181" s="1475"/>
      <c r="F181" s="1481"/>
    </row>
    <row r="182" spans="1:6" ht="12.75">
      <c r="A182" s="1474"/>
      <c r="B182" s="1475"/>
      <c r="C182" s="1475"/>
      <c r="D182" s="1475"/>
      <c r="E182" s="1475"/>
      <c r="F182" s="1482"/>
    </row>
    <row r="183" spans="1:6" ht="15">
      <c r="A183" s="1465">
        <v>3421</v>
      </c>
      <c r="B183" s="1465"/>
      <c r="C183" s="1466" t="s">
        <v>426</v>
      </c>
      <c r="D183" s="1467"/>
      <c r="E183" s="1468"/>
      <c r="F183" s="1126">
        <f>SUM('3c.m.'!E675)</f>
        <v>4000</v>
      </c>
    </row>
    <row r="184" spans="1:6" ht="15">
      <c r="A184" s="1465">
        <v>3429</v>
      </c>
      <c r="B184" s="1465"/>
      <c r="C184" s="1466" t="s">
        <v>31</v>
      </c>
      <c r="D184" s="1467"/>
      <c r="E184" s="1468"/>
      <c r="F184" s="1126">
        <f>SUM('3c.m.'!E739)</f>
        <v>2500</v>
      </c>
    </row>
    <row r="185" spans="1:6" ht="15">
      <c r="A185" s="1465">
        <v>3431</v>
      </c>
      <c r="B185" s="1465"/>
      <c r="C185" s="1466" t="s">
        <v>574</v>
      </c>
      <c r="D185" s="1467"/>
      <c r="E185" s="1468"/>
      <c r="F185" s="1126">
        <f>SUM('3c.m.'!E747)</f>
        <v>5000</v>
      </c>
    </row>
    <row r="186" spans="1:6" ht="15">
      <c r="A186" s="1465">
        <v>3432</v>
      </c>
      <c r="B186" s="1465"/>
      <c r="C186" s="1466" t="s">
        <v>953</v>
      </c>
      <c r="D186" s="1467"/>
      <c r="E186" s="1468"/>
      <c r="F186" s="1126">
        <f>SUM('3c.m.'!E747)</f>
        <v>5000</v>
      </c>
    </row>
    <row r="187" spans="1:6" ht="15">
      <c r="A187" s="1465">
        <v>3433</v>
      </c>
      <c r="B187" s="1465"/>
      <c r="C187" s="1466" t="s">
        <v>521</v>
      </c>
      <c r="D187" s="1467"/>
      <c r="E187" s="1468"/>
      <c r="F187" s="1126">
        <f>SUM('3c.m.'!E764)</f>
        <v>3000</v>
      </c>
    </row>
    <row r="188" spans="1:6" ht="15">
      <c r="A188" s="1465">
        <v>3434</v>
      </c>
      <c r="B188" s="1465"/>
      <c r="C188" s="1466" t="s">
        <v>399</v>
      </c>
      <c r="D188" s="1467"/>
      <c r="E188" s="1468"/>
      <c r="F188" s="1126">
        <f>SUM('3c.m.'!E772)</f>
        <v>3000</v>
      </c>
    </row>
    <row r="189" spans="1:6" ht="15">
      <c r="A189" s="1465">
        <v>3435</v>
      </c>
      <c r="B189" s="1465"/>
      <c r="C189" s="1466" t="s">
        <v>400</v>
      </c>
      <c r="D189" s="1467"/>
      <c r="E189" s="1468"/>
      <c r="F189" s="1126">
        <f>SUM('3c.m.'!E780)</f>
        <v>1500</v>
      </c>
    </row>
    <row r="190" spans="1:6" ht="15">
      <c r="A190" s="1465">
        <v>5062</v>
      </c>
      <c r="B190" s="1465"/>
      <c r="C190" s="1466" t="s">
        <v>954</v>
      </c>
      <c r="D190" s="1467"/>
      <c r="E190" s="1468"/>
      <c r="F190" s="1130">
        <f>SUM('5.mell. '!E45)</f>
        <v>14617</v>
      </c>
    </row>
    <row r="191" spans="1:6" ht="12.75">
      <c r="A191" s="1474" t="s">
        <v>955</v>
      </c>
      <c r="B191" s="1475" t="s">
        <v>956</v>
      </c>
      <c r="C191" s="1475"/>
      <c r="D191" s="1475"/>
      <c r="E191" s="1475"/>
      <c r="F191" s="1480">
        <f>SUM(F194:F194)</f>
        <v>148756</v>
      </c>
    </row>
    <row r="192" spans="1:6" ht="12.75">
      <c r="A192" s="1474"/>
      <c r="B192" s="1475"/>
      <c r="C192" s="1475"/>
      <c r="D192" s="1475"/>
      <c r="E192" s="1475"/>
      <c r="F192" s="1481"/>
    </row>
    <row r="193" spans="1:6" ht="12.75">
      <c r="A193" s="1474"/>
      <c r="B193" s="1475"/>
      <c r="C193" s="1475"/>
      <c r="D193" s="1475"/>
      <c r="E193" s="1475"/>
      <c r="F193" s="1482"/>
    </row>
    <row r="194" spans="1:6" ht="15">
      <c r="A194" s="1465">
        <v>2986</v>
      </c>
      <c r="B194" s="1465"/>
      <c r="C194" s="1466" t="s">
        <v>658</v>
      </c>
      <c r="D194" s="1467"/>
      <c r="E194" s="1468"/>
      <c r="F194" s="1126">
        <f>SUM('2.mell'!E574)</f>
        <v>148756</v>
      </c>
    </row>
    <row r="195" spans="1:6" ht="12" customHeight="1">
      <c r="A195" s="1474" t="s">
        <v>957</v>
      </c>
      <c r="B195" s="1475" t="s">
        <v>958</v>
      </c>
      <c r="C195" s="1475"/>
      <c r="D195" s="1475"/>
      <c r="E195" s="1475"/>
      <c r="F195" s="1480">
        <f>SUM(F198)</f>
        <v>159731</v>
      </c>
    </row>
    <row r="196" spans="1:6" ht="12" customHeight="1">
      <c r="A196" s="1474"/>
      <c r="B196" s="1475"/>
      <c r="C196" s="1475"/>
      <c r="D196" s="1475"/>
      <c r="E196" s="1475"/>
      <c r="F196" s="1481"/>
    </row>
    <row r="197" spans="1:6" ht="12" customHeight="1">
      <c r="A197" s="1474"/>
      <c r="B197" s="1475"/>
      <c r="C197" s="1475"/>
      <c r="D197" s="1475"/>
      <c r="E197" s="1475"/>
      <c r="F197" s="1482"/>
    </row>
    <row r="198" spans="1:6" ht="15">
      <c r="A198" s="1465">
        <v>2985</v>
      </c>
      <c r="B198" s="1465"/>
      <c r="C198" s="1466" t="s">
        <v>656</v>
      </c>
      <c r="D198" s="1467"/>
      <c r="E198" s="1468"/>
      <c r="F198" s="1126">
        <v>159731</v>
      </c>
    </row>
    <row r="199" spans="1:6" ht="12.75">
      <c r="A199" s="1474" t="s">
        <v>959</v>
      </c>
      <c r="B199" s="1475" t="s">
        <v>960</v>
      </c>
      <c r="C199" s="1475"/>
      <c r="D199" s="1475"/>
      <c r="E199" s="1475"/>
      <c r="F199" s="1480">
        <f>SUM(F202)</f>
        <v>2344</v>
      </c>
    </row>
    <row r="200" spans="1:6" ht="12.75">
      <c r="A200" s="1474"/>
      <c r="B200" s="1475"/>
      <c r="C200" s="1475"/>
      <c r="D200" s="1475"/>
      <c r="E200" s="1475"/>
      <c r="F200" s="1481"/>
    </row>
    <row r="201" spans="1:6" ht="12.75">
      <c r="A201" s="1474"/>
      <c r="B201" s="1475"/>
      <c r="C201" s="1475"/>
      <c r="D201" s="1475"/>
      <c r="E201" s="1475"/>
      <c r="F201" s="1482"/>
    </row>
    <row r="202" spans="1:6" ht="15">
      <c r="A202" s="1465">
        <v>2985</v>
      </c>
      <c r="B202" s="1465"/>
      <c r="C202" s="1466" t="s">
        <v>656</v>
      </c>
      <c r="D202" s="1467"/>
      <c r="E202" s="1468"/>
      <c r="F202" s="1126">
        <v>2344</v>
      </c>
    </row>
    <row r="203" spans="1:6" ht="12.75">
      <c r="A203" s="1474" t="s">
        <v>961</v>
      </c>
      <c r="B203" s="1475" t="s">
        <v>962</v>
      </c>
      <c r="C203" s="1475"/>
      <c r="D203" s="1475"/>
      <c r="E203" s="1475"/>
      <c r="F203" s="1480">
        <f>SUM(F206:F207)</f>
        <v>11380</v>
      </c>
    </row>
    <row r="204" spans="1:6" ht="12.75">
      <c r="A204" s="1474"/>
      <c r="B204" s="1475"/>
      <c r="C204" s="1475"/>
      <c r="D204" s="1475"/>
      <c r="E204" s="1475"/>
      <c r="F204" s="1481"/>
    </row>
    <row r="205" spans="1:6" ht="12.75">
      <c r="A205" s="1474"/>
      <c r="B205" s="1475"/>
      <c r="C205" s="1475"/>
      <c r="D205" s="1475"/>
      <c r="E205" s="1475"/>
      <c r="F205" s="1482"/>
    </row>
    <row r="206" spans="1:6" ht="15">
      <c r="A206" s="1465">
        <v>2985</v>
      </c>
      <c r="B206" s="1465"/>
      <c r="C206" s="1466" t="s">
        <v>656</v>
      </c>
      <c r="D206" s="1467"/>
      <c r="E206" s="1468"/>
      <c r="F206" s="1126">
        <v>8380</v>
      </c>
    </row>
    <row r="207" spans="1:6" ht="15">
      <c r="A207" s="1465">
        <v>3428</v>
      </c>
      <c r="B207" s="1465"/>
      <c r="C207" s="1466" t="s">
        <v>7</v>
      </c>
      <c r="D207" s="1467"/>
      <c r="E207" s="1468"/>
      <c r="F207" s="1130">
        <f>SUM('3c.m.'!E731)</f>
        <v>3000</v>
      </c>
    </row>
    <row r="208" spans="1:6" ht="12.75">
      <c r="A208" s="1474" t="s">
        <v>963</v>
      </c>
      <c r="B208" s="1475" t="s">
        <v>964</v>
      </c>
      <c r="C208" s="1475"/>
      <c r="D208" s="1475"/>
      <c r="E208" s="1475"/>
      <c r="F208" s="1480">
        <f>SUM(F211:F212)</f>
        <v>79752</v>
      </c>
    </row>
    <row r="209" spans="1:6" ht="12.75">
      <c r="A209" s="1474"/>
      <c r="B209" s="1475"/>
      <c r="C209" s="1475"/>
      <c r="D209" s="1475"/>
      <c r="E209" s="1475"/>
      <c r="F209" s="1481"/>
    </row>
    <row r="210" spans="1:6" ht="12.75">
      <c r="A210" s="1474"/>
      <c r="B210" s="1475"/>
      <c r="C210" s="1475"/>
      <c r="D210" s="1475"/>
      <c r="E210" s="1475"/>
      <c r="F210" s="1482"/>
    </row>
    <row r="211" spans="1:6" ht="15">
      <c r="A211" s="1465">
        <v>2795</v>
      </c>
      <c r="B211" s="1465"/>
      <c r="C211" s="1466" t="s">
        <v>942</v>
      </c>
      <c r="D211" s="1467"/>
      <c r="E211" s="1468"/>
      <c r="F211" s="1131"/>
    </row>
    <row r="212" spans="1:6" ht="15">
      <c r="A212" s="1465">
        <v>3422</v>
      </c>
      <c r="B212" s="1465"/>
      <c r="C212" s="1466" t="s">
        <v>148</v>
      </c>
      <c r="D212" s="1467"/>
      <c r="E212" s="1468"/>
      <c r="F212" s="1126">
        <f>SUM('3c.m.'!E683)</f>
        <v>79752</v>
      </c>
    </row>
    <row r="213" spans="1:6" ht="12" customHeight="1">
      <c r="A213" s="1474" t="s">
        <v>965</v>
      </c>
      <c r="B213" s="1475" t="s">
        <v>966</v>
      </c>
      <c r="C213" s="1475"/>
      <c r="D213" s="1475"/>
      <c r="E213" s="1475"/>
      <c r="F213" s="1480">
        <f>SUM(F216:F217)</f>
        <v>75649</v>
      </c>
    </row>
    <row r="214" spans="1:6" ht="12" customHeight="1">
      <c r="A214" s="1474"/>
      <c r="B214" s="1475"/>
      <c r="C214" s="1475"/>
      <c r="D214" s="1475"/>
      <c r="E214" s="1475"/>
      <c r="F214" s="1481"/>
    </row>
    <row r="215" spans="1:6" ht="12" customHeight="1">
      <c r="A215" s="1474"/>
      <c r="B215" s="1475"/>
      <c r="C215" s="1475"/>
      <c r="D215" s="1475"/>
      <c r="E215" s="1475"/>
      <c r="F215" s="1482"/>
    </row>
    <row r="216" spans="1:6" ht="15">
      <c r="A216" s="1465">
        <v>3360</v>
      </c>
      <c r="B216" s="1465"/>
      <c r="C216" s="1466" t="s">
        <v>410</v>
      </c>
      <c r="D216" s="1467"/>
      <c r="E216" s="1468"/>
      <c r="F216" s="1126">
        <f>SUM('3c.m.'!E615)</f>
        <v>2286</v>
      </c>
    </row>
    <row r="217" spans="1:6" ht="15">
      <c r="A217" s="1465">
        <v>3426</v>
      </c>
      <c r="B217" s="1465"/>
      <c r="C217" s="1466" t="s">
        <v>379</v>
      </c>
      <c r="D217" s="1467"/>
      <c r="E217" s="1468"/>
      <c r="F217" s="1126">
        <f>SUM('3c.m.'!E715)</f>
        <v>73363</v>
      </c>
    </row>
    <row r="218" spans="1:6" ht="12.75">
      <c r="A218" s="1474" t="s">
        <v>967</v>
      </c>
      <c r="B218" s="1475" t="s">
        <v>1095</v>
      </c>
      <c r="C218" s="1475"/>
      <c r="D218" s="1475"/>
      <c r="E218" s="1475"/>
      <c r="F218" s="1480">
        <f>SUM(F221)</f>
        <v>35502</v>
      </c>
    </row>
    <row r="219" spans="1:6" ht="12.75">
      <c r="A219" s="1474"/>
      <c r="B219" s="1475"/>
      <c r="C219" s="1475"/>
      <c r="D219" s="1475"/>
      <c r="E219" s="1475"/>
      <c r="F219" s="1481"/>
    </row>
    <row r="220" spans="1:6" ht="12.75">
      <c r="A220" s="1474"/>
      <c r="B220" s="1475"/>
      <c r="C220" s="1475"/>
      <c r="D220" s="1475"/>
      <c r="E220" s="1475"/>
      <c r="F220" s="1482"/>
    </row>
    <row r="221" spans="1:6" ht="15">
      <c r="A221" s="1465">
        <v>2985</v>
      </c>
      <c r="B221" s="1465"/>
      <c r="C221" s="1466" t="s">
        <v>656</v>
      </c>
      <c r="D221" s="1467"/>
      <c r="E221" s="1468"/>
      <c r="F221" s="1126">
        <v>35502</v>
      </c>
    </row>
    <row r="222" spans="1:6" ht="12.75">
      <c r="A222" s="1474" t="s">
        <v>968</v>
      </c>
      <c r="B222" s="1475" t="s">
        <v>1096</v>
      </c>
      <c r="C222" s="1475"/>
      <c r="D222" s="1475"/>
      <c r="E222" s="1475"/>
      <c r="F222" s="1480">
        <f>SUM(F225)</f>
        <v>4442</v>
      </c>
    </row>
    <row r="223" spans="1:6" ht="12.75">
      <c r="A223" s="1474"/>
      <c r="B223" s="1475"/>
      <c r="C223" s="1475"/>
      <c r="D223" s="1475"/>
      <c r="E223" s="1475"/>
      <c r="F223" s="1481"/>
    </row>
    <row r="224" spans="1:6" ht="12.75">
      <c r="A224" s="1474"/>
      <c r="B224" s="1475"/>
      <c r="C224" s="1475"/>
      <c r="D224" s="1475"/>
      <c r="E224" s="1475"/>
      <c r="F224" s="1482"/>
    </row>
    <row r="225" spans="1:6" ht="15">
      <c r="A225" s="1465">
        <v>3362</v>
      </c>
      <c r="B225" s="1465"/>
      <c r="C225" s="1466" t="s">
        <v>517</v>
      </c>
      <c r="D225" s="1467"/>
      <c r="E225" s="1468"/>
      <c r="F225" s="1126">
        <f>SUM('3c.m.'!E623)</f>
        <v>4442</v>
      </c>
    </row>
    <row r="226" spans="1:6" ht="12.75">
      <c r="A226" s="1474" t="s">
        <v>969</v>
      </c>
      <c r="B226" s="1475" t="s">
        <v>970</v>
      </c>
      <c r="C226" s="1475"/>
      <c r="D226" s="1475"/>
      <c r="E226" s="1475"/>
      <c r="F226" s="1480">
        <f>SUM(F229:F240)</f>
        <v>20532</v>
      </c>
    </row>
    <row r="227" spans="1:6" ht="12.75">
      <c r="A227" s="1474"/>
      <c r="B227" s="1475"/>
      <c r="C227" s="1475"/>
      <c r="D227" s="1475"/>
      <c r="E227" s="1475"/>
      <c r="F227" s="1481"/>
    </row>
    <row r="228" spans="1:6" ht="12.75">
      <c r="A228" s="1474"/>
      <c r="B228" s="1475"/>
      <c r="C228" s="1475"/>
      <c r="D228" s="1475"/>
      <c r="E228" s="1475"/>
      <c r="F228" s="1482"/>
    </row>
    <row r="229" spans="1:6" ht="15">
      <c r="A229" s="1465">
        <v>3451</v>
      </c>
      <c r="B229" s="1465"/>
      <c r="C229" s="1466" t="s">
        <v>140</v>
      </c>
      <c r="D229" s="1467"/>
      <c r="E229" s="1468"/>
      <c r="F229" s="1126">
        <f>SUM('3c.m.'!E788)</f>
        <v>1012</v>
      </c>
    </row>
    <row r="230" spans="1:6" ht="15">
      <c r="A230" s="1465">
        <v>3988</v>
      </c>
      <c r="B230" s="1465"/>
      <c r="C230" s="1466" t="s">
        <v>971</v>
      </c>
      <c r="D230" s="1467"/>
      <c r="E230" s="1468"/>
      <c r="F230" s="1126">
        <f>SUM('3d.m.'!E46)</f>
        <v>800</v>
      </c>
    </row>
    <row r="231" spans="1:6" ht="15">
      <c r="A231" s="1465">
        <v>3989</v>
      </c>
      <c r="B231" s="1465"/>
      <c r="C231" s="1466" t="s">
        <v>377</v>
      </c>
      <c r="D231" s="1467"/>
      <c r="E231" s="1468"/>
      <c r="F231" s="1126">
        <f>SUM('3d.m.'!E47)</f>
        <v>6000</v>
      </c>
    </row>
    <row r="232" spans="1:6" ht="15">
      <c r="A232" s="1465">
        <v>3990</v>
      </c>
      <c r="B232" s="1465"/>
      <c r="C232" s="1466" t="s">
        <v>325</v>
      </c>
      <c r="D232" s="1467"/>
      <c r="E232" s="1468"/>
      <c r="F232" s="1126">
        <f>SUM('3d.m.'!E48)</f>
        <v>1000</v>
      </c>
    </row>
    <row r="233" spans="1:6" ht="15">
      <c r="A233" s="1465">
        <v>3990</v>
      </c>
      <c r="B233" s="1465"/>
      <c r="C233" s="1466" t="s">
        <v>371</v>
      </c>
      <c r="D233" s="1467"/>
      <c r="E233" s="1468"/>
      <c r="F233" s="1126">
        <f>SUM('3d.m.'!E49)</f>
        <v>4820</v>
      </c>
    </row>
    <row r="234" spans="1:6" ht="15">
      <c r="A234" s="1465">
        <v>3992</v>
      </c>
      <c r="B234" s="1465"/>
      <c r="C234" s="1466" t="s">
        <v>326</v>
      </c>
      <c r="D234" s="1467"/>
      <c r="E234" s="1468"/>
      <c r="F234" s="1126">
        <f>SUM('3d.m.'!E50)</f>
        <v>1400</v>
      </c>
    </row>
    <row r="235" spans="1:6" ht="15">
      <c r="A235" s="1465">
        <v>3993</v>
      </c>
      <c r="B235" s="1465"/>
      <c r="C235" s="1466" t="s">
        <v>327</v>
      </c>
      <c r="D235" s="1467"/>
      <c r="E235" s="1468"/>
      <c r="F235" s="1126">
        <f>SUM('3d.m.'!E51)</f>
        <v>900</v>
      </c>
    </row>
    <row r="236" spans="1:6" ht="15">
      <c r="A236" s="1465">
        <v>3994</v>
      </c>
      <c r="B236" s="1465"/>
      <c r="C236" s="1466" t="s">
        <v>108</v>
      </c>
      <c r="D236" s="1467"/>
      <c r="E236" s="1468"/>
      <c r="F236" s="1126">
        <f>SUM('3d.m.'!E52)</f>
        <v>900</v>
      </c>
    </row>
    <row r="237" spans="1:6" ht="15">
      <c r="A237" s="1465">
        <v>3995</v>
      </c>
      <c r="B237" s="1465"/>
      <c r="C237" s="1466" t="s">
        <v>109</v>
      </c>
      <c r="D237" s="1467"/>
      <c r="E237" s="1468"/>
      <c r="F237" s="1126">
        <f>SUM('3d.m.'!E53)</f>
        <v>900</v>
      </c>
    </row>
    <row r="238" spans="1:6" ht="15">
      <c r="A238" s="1465">
        <v>3997</v>
      </c>
      <c r="B238" s="1465"/>
      <c r="C238" s="1466" t="s">
        <v>110</v>
      </c>
      <c r="D238" s="1467"/>
      <c r="E238" s="1468"/>
      <c r="F238" s="1126">
        <f>SUM('3d.m.'!E54)</f>
        <v>900</v>
      </c>
    </row>
    <row r="239" spans="1:6" ht="15">
      <c r="A239" s="1465">
        <v>3998</v>
      </c>
      <c r="B239" s="1465"/>
      <c r="C239" s="1466" t="s">
        <v>111</v>
      </c>
      <c r="D239" s="1467"/>
      <c r="E239" s="1468"/>
      <c r="F239" s="1126">
        <f>SUM('3d.m.'!E55)</f>
        <v>900</v>
      </c>
    </row>
    <row r="240" spans="1:6" ht="15">
      <c r="A240" s="1465">
        <v>3999</v>
      </c>
      <c r="B240" s="1465"/>
      <c r="C240" s="1466" t="s">
        <v>112</v>
      </c>
      <c r="D240" s="1467"/>
      <c r="E240" s="1468"/>
      <c r="F240" s="1126">
        <f>SUM('3d.m.'!E56)</f>
        <v>1000</v>
      </c>
    </row>
    <row r="241" spans="1:6" ht="15">
      <c r="A241" s="1513"/>
      <c r="B241" s="1513"/>
      <c r="C241" s="1514"/>
      <c r="D241" s="1514"/>
      <c r="E241" s="1514"/>
      <c r="F241" s="1515"/>
    </row>
    <row r="242" spans="1:6" ht="15">
      <c r="A242" s="1516"/>
      <c r="B242" s="1516"/>
      <c r="C242" s="1517"/>
      <c r="D242" s="1517"/>
      <c r="E242" s="1517"/>
      <c r="F242" s="1518"/>
    </row>
    <row r="243" spans="1:6" ht="13.5" customHeight="1">
      <c r="A243" s="1474" t="s">
        <v>972</v>
      </c>
      <c r="B243" s="1475" t="s">
        <v>973</v>
      </c>
      <c r="C243" s="1475"/>
      <c r="D243" s="1475"/>
      <c r="E243" s="1475"/>
      <c r="F243" s="1480">
        <f>SUM(F246:F248)</f>
        <v>307800</v>
      </c>
    </row>
    <row r="244" spans="1:6" s="1512" customFormat="1" ht="12">
      <c r="A244" s="1474"/>
      <c r="B244" s="1475"/>
      <c r="C244" s="1475"/>
      <c r="D244" s="1475"/>
      <c r="E244" s="1475"/>
      <c r="F244" s="1481"/>
    </row>
    <row r="245" spans="1:6" ht="12.75">
      <c r="A245" s="1474"/>
      <c r="B245" s="1475"/>
      <c r="C245" s="1475"/>
      <c r="D245" s="1475"/>
      <c r="E245" s="1475"/>
      <c r="F245" s="1482"/>
    </row>
    <row r="246" spans="1:6" ht="15">
      <c r="A246" s="1465">
        <v>3961</v>
      </c>
      <c r="B246" s="1465"/>
      <c r="C246" s="1466" t="s">
        <v>418</v>
      </c>
      <c r="D246" s="1467"/>
      <c r="E246" s="1468"/>
      <c r="F246" s="1126">
        <f>SUM('3d.m.'!E40)</f>
        <v>215900</v>
      </c>
    </row>
    <row r="247" spans="1:6" ht="15">
      <c r="A247" s="1465">
        <v>3963</v>
      </c>
      <c r="B247" s="1465"/>
      <c r="C247" s="1466" t="s">
        <v>1134</v>
      </c>
      <c r="D247" s="1467"/>
      <c r="E247" s="1468"/>
      <c r="F247" s="1126">
        <f>SUM('3d.m.'!E42)</f>
        <v>41900</v>
      </c>
    </row>
    <row r="248" spans="1:6" ht="15">
      <c r="A248" s="1465">
        <v>3962</v>
      </c>
      <c r="B248" s="1465"/>
      <c r="C248" s="1466" t="s">
        <v>375</v>
      </c>
      <c r="D248" s="1467"/>
      <c r="E248" s="1468"/>
      <c r="F248" s="1126">
        <f>SUM('3d.m.'!E41)</f>
        <v>50000</v>
      </c>
    </row>
    <row r="249" spans="1:6" ht="12" customHeight="1">
      <c r="A249" s="1474" t="s">
        <v>974</v>
      </c>
      <c r="B249" s="1475" t="s">
        <v>1097</v>
      </c>
      <c r="C249" s="1475"/>
      <c r="D249" s="1475"/>
      <c r="E249" s="1475"/>
      <c r="F249" s="1480">
        <f>SUM(F252:F255)</f>
        <v>42500</v>
      </c>
    </row>
    <row r="250" spans="1:6" ht="12" customHeight="1">
      <c r="A250" s="1474"/>
      <c r="B250" s="1475"/>
      <c r="C250" s="1475"/>
      <c r="D250" s="1475"/>
      <c r="E250" s="1475"/>
      <c r="F250" s="1481"/>
    </row>
    <row r="251" spans="1:6" ht="12" customHeight="1">
      <c r="A251" s="1474"/>
      <c r="B251" s="1475"/>
      <c r="C251" s="1475"/>
      <c r="D251" s="1475"/>
      <c r="E251" s="1475"/>
      <c r="F251" s="1482"/>
    </row>
    <row r="252" spans="1:6" ht="15">
      <c r="A252" s="1465">
        <v>3922</v>
      </c>
      <c r="B252" s="1465"/>
      <c r="C252" s="1466" t="s">
        <v>519</v>
      </c>
      <c r="D252" s="1467"/>
      <c r="E252" s="1468"/>
      <c r="F252" s="1126">
        <f>SUM('3d.m.'!E13)</f>
        <v>5000</v>
      </c>
    </row>
    <row r="253" spans="1:6" ht="15">
      <c r="A253" s="1465">
        <v>3931</v>
      </c>
      <c r="B253" s="1465"/>
      <c r="C253" s="1466" t="s">
        <v>164</v>
      </c>
      <c r="D253" s="1467"/>
      <c r="E253" s="1468"/>
      <c r="F253" s="1126">
        <f>SUM('3d.m.'!E26)</f>
        <v>5000</v>
      </c>
    </row>
    <row r="254" spans="1:6" ht="15">
      <c r="A254" s="1465">
        <v>3932</v>
      </c>
      <c r="B254" s="1465"/>
      <c r="C254" s="1466" t="s">
        <v>197</v>
      </c>
      <c r="D254" s="1467"/>
      <c r="E254" s="1468"/>
      <c r="F254" s="1126">
        <f>SUM('3d.m.'!E27)</f>
        <v>12500</v>
      </c>
    </row>
    <row r="255" spans="1:6" ht="15">
      <c r="A255" s="1465">
        <v>3972</v>
      </c>
      <c r="B255" s="1465"/>
      <c r="C255" s="1466" t="s">
        <v>975</v>
      </c>
      <c r="D255" s="1467"/>
      <c r="E255" s="1468"/>
      <c r="F255" s="1126">
        <f>SUM('3d.m.'!E43)</f>
        <v>20000</v>
      </c>
    </row>
    <row r="256" spans="1:6" ht="12.75">
      <c r="A256" s="1474" t="s">
        <v>976</v>
      </c>
      <c r="B256" s="1475" t="s">
        <v>977</v>
      </c>
      <c r="C256" s="1475"/>
      <c r="D256" s="1475"/>
      <c r="E256" s="1475"/>
      <c r="F256" s="1480">
        <f>SUM(F259:F261)</f>
        <v>36515</v>
      </c>
    </row>
    <row r="257" spans="1:6" ht="12.75">
      <c r="A257" s="1474"/>
      <c r="B257" s="1475"/>
      <c r="C257" s="1475"/>
      <c r="D257" s="1475"/>
      <c r="E257" s="1475"/>
      <c r="F257" s="1481"/>
    </row>
    <row r="258" spans="1:6" ht="12.75">
      <c r="A258" s="1474"/>
      <c r="B258" s="1475"/>
      <c r="C258" s="1475"/>
      <c r="D258" s="1475"/>
      <c r="E258" s="1475"/>
      <c r="F258" s="1482"/>
    </row>
    <row r="259" spans="1:6" ht="15">
      <c r="A259" s="1465">
        <v>3146</v>
      </c>
      <c r="B259" s="1465"/>
      <c r="C259" s="1466" t="s">
        <v>516</v>
      </c>
      <c r="D259" s="1467"/>
      <c r="E259" s="1468"/>
      <c r="F259" s="1126">
        <f>SUM('3c.m.'!E186)</f>
        <v>10515</v>
      </c>
    </row>
    <row r="260" spans="1:6" ht="15">
      <c r="A260" s="1465">
        <v>3921</v>
      </c>
      <c r="B260" s="1465"/>
      <c r="C260" s="1466" t="s">
        <v>520</v>
      </c>
      <c r="D260" s="1467"/>
      <c r="E260" s="1468"/>
      <c r="F260" s="1126">
        <f>SUM('3d.m.'!E12)</f>
        <v>6000</v>
      </c>
    </row>
    <row r="261" spans="1:6" ht="15">
      <c r="A261" s="1465">
        <v>3929</v>
      </c>
      <c r="B261" s="1465"/>
      <c r="C261" s="1466" t="s">
        <v>978</v>
      </c>
      <c r="D261" s="1467"/>
      <c r="E261" s="1468"/>
      <c r="F261" s="1126">
        <f>SUM('3d.m.'!E23)</f>
        <v>20000</v>
      </c>
    </row>
    <row r="262" spans="1:6" ht="12.75">
      <c r="A262" s="1474" t="s">
        <v>979</v>
      </c>
      <c r="B262" s="1475" t="s">
        <v>980</v>
      </c>
      <c r="C262" s="1475"/>
      <c r="D262" s="1475"/>
      <c r="E262" s="1475"/>
      <c r="F262" s="1480">
        <f>SUM(F265)</f>
        <v>5143</v>
      </c>
    </row>
    <row r="263" spans="1:6" ht="12.75">
      <c r="A263" s="1474"/>
      <c r="B263" s="1475"/>
      <c r="C263" s="1475"/>
      <c r="D263" s="1475"/>
      <c r="E263" s="1475"/>
      <c r="F263" s="1481"/>
    </row>
    <row r="264" spans="1:6" ht="12.75">
      <c r="A264" s="1474"/>
      <c r="B264" s="1475"/>
      <c r="C264" s="1475"/>
      <c r="D264" s="1475"/>
      <c r="E264" s="1475"/>
      <c r="F264" s="1482"/>
    </row>
    <row r="265" spans="1:6" ht="15">
      <c r="A265" s="1465">
        <v>3145</v>
      </c>
      <c r="B265" s="1465"/>
      <c r="C265" s="1466" t="s">
        <v>981</v>
      </c>
      <c r="D265" s="1467"/>
      <c r="E265" s="1468"/>
      <c r="F265" s="1126">
        <f>SUM('3c.m.'!E177)</f>
        <v>5143</v>
      </c>
    </row>
    <row r="266" spans="1:6" ht="12.75">
      <c r="A266" s="1474" t="s">
        <v>982</v>
      </c>
      <c r="B266" s="1475" t="s">
        <v>983</v>
      </c>
      <c r="C266" s="1475"/>
      <c r="D266" s="1475"/>
      <c r="E266" s="1475"/>
      <c r="F266" s="1480">
        <f>SUM(F269)</f>
        <v>14110</v>
      </c>
    </row>
    <row r="267" spans="1:6" ht="12.75">
      <c r="A267" s="1474"/>
      <c r="B267" s="1475"/>
      <c r="C267" s="1475"/>
      <c r="D267" s="1475"/>
      <c r="E267" s="1475"/>
      <c r="F267" s="1481"/>
    </row>
    <row r="268" spans="1:6" ht="12.75">
      <c r="A268" s="1474"/>
      <c r="B268" s="1475"/>
      <c r="C268" s="1475"/>
      <c r="D268" s="1475"/>
      <c r="E268" s="1475"/>
      <c r="F268" s="1482"/>
    </row>
    <row r="269" spans="1:6" ht="15">
      <c r="A269" s="1465">
        <v>3423</v>
      </c>
      <c r="B269" s="1465"/>
      <c r="C269" s="1466" t="s">
        <v>147</v>
      </c>
      <c r="D269" s="1467"/>
      <c r="E269" s="1468"/>
      <c r="F269" s="1126">
        <f>SUM('3c.m.'!E691)</f>
        <v>14110</v>
      </c>
    </row>
    <row r="270" spans="1:6" ht="12.75">
      <c r="A270" s="1474" t="s">
        <v>984</v>
      </c>
      <c r="B270" s="1475" t="s">
        <v>985</v>
      </c>
      <c r="C270" s="1475"/>
      <c r="D270" s="1475"/>
      <c r="E270" s="1475"/>
      <c r="F270" s="1480">
        <f>SUM(F273)</f>
        <v>1070501</v>
      </c>
    </row>
    <row r="271" spans="1:6" ht="12.75">
      <c r="A271" s="1474"/>
      <c r="B271" s="1475"/>
      <c r="C271" s="1475"/>
      <c r="D271" s="1475"/>
      <c r="E271" s="1475"/>
      <c r="F271" s="1481"/>
    </row>
    <row r="272" spans="1:6" ht="12.75">
      <c r="A272" s="1474"/>
      <c r="B272" s="1475"/>
      <c r="C272" s="1475"/>
      <c r="D272" s="1475"/>
      <c r="E272" s="1475"/>
      <c r="F272" s="1482"/>
    </row>
    <row r="273" spans="1:7" ht="15">
      <c r="A273" s="1465">
        <v>2499</v>
      </c>
      <c r="B273" s="1465"/>
      <c r="C273" s="1466" t="s">
        <v>986</v>
      </c>
      <c r="D273" s="1467"/>
      <c r="E273" s="1468"/>
      <c r="F273" s="1126">
        <v>1070501</v>
      </c>
      <c r="G273" s="60"/>
    </row>
    <row r="274" spans="1:6" ht="15">
      <c r="A274" s="1136"/>
      <c r="B274" s="1136"/>
      <c r="C274" s="1087"/>
      <c r="D274" s="1088"/>
      <c r="E274" s="1089"/>
      <c r="F274" s="1130"/>
    </row>
    <row r="275" spans="1:6" ht="12.75">
      <c r="A275" s="1474" t="s">
        <v>987</v>
      </c>
      <c r="B275" s="1475" t="s">
        <v>988</v>
      </c>
      <c r="C275" s="1475"/>
      <c r="D275" s="1475"/>
      <c r="E275" s="1475"/>
      <c r="F275" s="1480">
        <f>SUM(F278:F278)</f>
        <v>70774</v>
      </c>
    </row>
    <row r="276" spans="1:6" ht="12.75">
      <c r="A276" s="1474"/>
      <c r="B276" s="1475"/>
      <c r="C276" s="1475"/>
      <c r="D276" s="1475"/>
      <c r="E276" s="1475"/>
      <c r="F276" s="1481"/>
    </row>
    <row r="277" spans="1:6" ht="12.75">
      <c r="A277" s="1474"/>
      <c r="B277" s="1475"/>
      <c r="C277" s="1475"/>
      <c r="D277" s="1475"/>
      <c r="E277" s="1475"/>
      <c r="F277" s="1482"/>
    </row>
    <row r="278" spans="1:6" ht="15">
      <c r="A278" s="1465">
        <v>2499</v>
      </c>
      <c r="B278" s="1465"/>
      <c r="C278" s="1466" t="s">
        <v>986</v>
      </c>
      <c r="D278" s="1467"/>
      <c r="E278" s="1468"/>
      <c r="F278" s="1126">
        <v>70774</v>
      </c>
    </row>
    <row r="279" spans="1:6" ht="12.75">
      <c r="A279" s="1474" t="s">
        <v>989</v>
      </c>
      <c r="B279" s="1475" t="s">
        <v>990</v>
      </c>
      <c r="C279" s="1475"/>
      <c r="D279" s="1475"/>
      <c r="E279" s="1475"/>
      <c r="F279" s="1480">
        <f>SUM(F282)</f>
        <v>7000</v>
      </c>
    </row>
    <row r="280" spans="1:6" ht="12.75">
      <c r="A280" s="1474"/>
      <c r="B280" s="1475"/>
      <c r="C280" s="1475"/>
      <c r="D280" s="1475"/>
      <c r="E280" s="1475"/>
      <c r="F280" s="1481"/>
    </row>
    <row r="281" spans="1:6" ht="12.75">
      <c r="A281" s="1474"/>
      <c r="B281" s="1475"/>
      <c r="C281" s="1475"/>
      <c r="D281" s="1475"/>
      <c r="E281" s="1475"/>
      <c r="F281" s="1482"/>
    </row>
    <row r="282" spans="1:6" ht="15">
      <c r="A282" s="1465">
        <v>3141</v>
      </c>
      <c r="B282" s="1465"/>
      <c r="C282" s="1466" t="s">
        <v>991</v>
      </c>
      <c r="D282" s="1467"/>
      <c r="E282" s="1468"/>
      <c r="F282" s="1126">
        <f>SUM('3c.m.'!E144)</f>
        <v>7000</v>
      </c>
    </row>
    <row r="283" spans="1:6" ht="12" customHeight="1">
      <c r="A283" s="1479" t="s">
        <v>992</v>
      </c>
      <c r="B283" s="1485" t="s">
        <v>1074</v>
      </c>
      <c r="C283" s="1486"/>
      <c r="D283" s="1486"/>
      <c r="E283" s="1487"/>
      <c r="F283" s="1480">
        <f>SUM(F286:F286)</f>
        <v>575819</v>
      </c>
    </row>
    <row r="284" spans="1:6" ht="12" customHeight="1">
      <c r="A284" s="1483"/>
      <c r="B284" s="1488"/>
      <c r="C284" s="1489"/>
      <c r="D284" s="1489"/>
      <c r="E284" s="1490"/>
      <c r="F284" s="1494"/>
    </row>
    <row r="285" spans="1:6" ht="12" customHeight="1">
      <c r="A285" s="1484"/>
      <c r="B285" s="1491"/>
      <c r="C285" s="1492"/>
      <c r="D285" s="1492"/>
      <c r="E285" s="1493"/>
      <c r="F285" s="1495"/>
    </row>
    <row r="286" spans="1:6" ht="15">
      <c r="A286" s="1496">
        <v>2795</v>
      </c>
      <c r="B286" s="1497"/>
      <c r="C286" s="1466" t="s">
        <v>942</v>
      </c>
      <c r="D286" s="1467"/>
      <c r="E286" s="1468"/>
      <c r="F286" s="1126">
        <v>575819</v>
      </c>
    </row>
    <row r="287" spans="1:6" ht="12.75">
      <c r="A287" s="1474" t="s">
        <v>993</v>
      </c>
      <c r="B287" s="1475" t="s">
        <v>994</v>
      </c>
      <c r="C287" s="1475"/>
      <c r="D287" s="1475"/>
      <c r="E287" s="1475"/>
      <c r="F287" s="1480">
        <f>SUM(F290:F292)</f>
        <v>30444</v>
      </c>
    </row>
    <row r="288" spans="1:6" ht="12.75">
      <c r="A288" s="1474"/>
      <c r="B288" s="1475"/>
      <c r="C288" s="1475"/>
      <c r="D288" s="1475"/>
      <c r="E288" s="1475"/>
      <c r="F288" s="1481"/>
    </row>
    <row r="289" spans="1:6" ht="12.75">
      <c r="A289" s="1474"/>
      <c r="B289" s="1475"/>
      <c r="C289" s="1475"/>
      <c r="D289" s="1475"/>
      <c r="E289" s="1475"/>
      <c r="F289" s="1482"/>
    </row>
    <row r="290" spans="1:6" ht="15">
      <c r="A290" s="1465">
        <v>3142</v>
      </c>
      <c r="B290" s="1465"/>
      <c r="C290" s="1466" t="s">
        <v>30</v>
      </c>
      <c r="D290" s="1467"/>
      <c r="E290" s="1468"/>
      <c r="F290" s="1126">
        <f>SUM('3c.m.'!E153)</f>
        <v>13554</v>
      </c>
    </row>
    <row r="291" spans="1:6" ht="15">
      <c r="A291" s="1465">
        <v>3143</v>
      </c>
      <c r="B291" s="1465"/>
      <c r="C291" s="1466" t="s">
        <v>40</v>
      </c>
      <c r="D291" s="1467"/>
      <c r="E291" s="1468"/>
      <c r="F291" s="1126">
        <f>SUM('3c.m.'!E161)</f>
        <v>11890</v>
      </c>
    </row>
    <row r="292" spans="1:6" ht="15">
      <c r="A292" s="1465">
        <v>3934</v>
      </c>
      <c r="B292" s="1465"/>
      <c r="C292" s="1466" t="s">
        <v>448</v>
      </c>
      <c r="D292" s="1467"/>
      <c r="E292" s="1468"/>
      <c r="F292" s="1130">
        <f>SUM('3d.m.'!E28)</f>
        <v>5000</v>
      </c>
    </row>
    <row r="293" spans="1:6" ht="12.75">
      <c r="A293" s="1474" t="s">
        <v>995</v>
      </c>
      <c r="B293" s="1475" t="s">
        <v>996</v>
      </c>
      <c r="C293" s="1475"/>
      <c r="D293" s="1475"/>
      <c r="E293" s="1475"/>
      <c r="F293" s="1480">
        <f>SUM(F296)</f>
        <v>3360</v>
      </c>
    </row>
    <row r="294" spans="1:6" ht="12.75">
      <c r="A294" s="1474"/>
      <c r="B294" s="1475"/>
      <c r="C294" s="1475"/>
      <c r="D294" s="1475"/>
      <c r="E294" s="1475"/>
      <c r="F294" s="1481"/>
    </row>
    <row r="295" spans="1:6" ht="12.75">
      <c r="A295" s="1474"/>
      <c r="B295" s="1475"/>
      <c r="C295" s="1475"/>
      <c r="D295" s="1475"/>
      <c r="E295" s="1475"/>
      <c r="F295" s="1482"/>
    </row>
    <row r="296" spans="1:6" ht="15">
      <c r="A296" s="1465">
        <v>3349</v>
      </c>
      <c r="B296" s="1465"/>
      <c r="C296" s="1466" t="s">
        <v>997</v>
      </c>
      <c r="D296" s="1467"/>
      <c r="E296" s="1468"/>
      <c r="F296" s="1126">
        <f>SUM('3c.m.'!E550)</f>
        <v>3360</v>
      </c>
    </row>
    <row r="297" spans="1:6" ht="12.75">
      <c r="A297" s="1474" t="s">
        <v>998</v>
      </c>
      <c r="B297" s="1475" t="s">
        <v>999</v>
      </c>
      <c r="C297" s="1475"/>
      <c r="D297" s="1475"/>
      <c r="E297" s="1475"/>
      <c r="F297" s="1480">
        <f>SUM(F300:F300)</f>
        <v>400</v>
      </c>
    </row>
    <row r="298" spans="1:6" ht="12.75">
      <c r="A298" s="1474"/>
      <c r="B298" s="1475"/>
      <c r="C298" s="1475"/>
      <c r="D298" s="1475"/>
      <c r="E298" s="1475"/>
      <c r="F298" s="1481"/>
    </row>
    <row r="299" spans="1:6" ht="12.75">
      <c r="A299" s="1474"/>
      <c r="B299" s="1475"/>
      <c r="C299" s="1475"/>
      <c r="D299" s="1475"/>
      <c r="E299" s="1475"/>
      <c r="F299" s="1482"/>
    </row>
    <row r="300" spans="1:6" ht="15">
      <c r="A300" s="1465">
        <v>3348</v>
      </c>
      <c r="B300" s="1465"/>
      <c r="C300" s="1466" t="s">
        <v>183</v>
      </c>
      <c r="D300" s="1467"/>
      <c r="E300" s="1468"/>
      <c r="F300" s="1126">
        <f>SUM('3c.m.'!E542)</f>
        <v>400</v>
      </c>
    </row>
    <row r="301" spans="1:6" ht="12.75">
      <c r="A301" s="1474" t="s">
        <v>1000</v>
      </c>
      <c r="B301" s="1475" t="s">
        <v>1001</v>
      </c>
      <c r="C301" s="1475"/>
      <c r="D301" s="1475"/>
      <c r="E301" s="1475"/>
      <c r="F301" s="1480">
        <f>SUM(F304:F306)</f>
        <v>5056</v>
      </c>
    </row>
    <row r="302" spans="1:6" ht="12.75">
      <c r="A302" s="1474"/>
      <c r="B302" s="1475"/>
      <c r="C302" s="1475"/>
      <c r="D302" s="1475"/>
      <c r="E302" s="1475"/>
      <c r="F302" s="1481"/>
    </row>
    <row r="303" spans="1:6" ht="12.75">
      <c r="A303" s="1474"/>
      <c r="B303" s="1475"/>
      <c r="C303" s="1475"/>
      <c r="D303" s="1475"/>
      <c r="E303" s="1475"/>
      <c r="F303" s="1482"/>
    </row>
    <row r="304" spans="1:6" ht="15">
      <c r="A304" s="1465">
        <v>3341</v>
      </c>
      <c r="B304" s="1465"/>
      <c r="C304" s="1466" t="s">
        <v>409</v>
      </c>
      <c r="D304" s="1467"/>
      <c r="E304" s="1468"/>
      <c r="F304" s="1126">
        <f>SUM('3c.m.'!E485)</f>
        <v>1736</v>
      </c>
    </row>
    <row r="305" spans="1:6" ht="15">
      <c r="A305" s="1465">
        <v>3342</v>
      </c>
      <c r="B305" s="1465"/>
      <c r="C305" s="1466" t="s">
        <v>503</v>
      </c>
      <c r="D305" s="1467"/>
      <c r="E305" s="1468"/>
      <c r="F305" s="1126">
        <f>SUM('3c.m.'!E494)</f>
        <v>1320</v>
      </c>
    </row>
    <row r="306" spans="1:6" ht="15">
      <c r="A306" s="1465">
        <v>3347</v>
      </c>
      <c r="B306" s="1465"/>
      <c r="C306" s="1466" t="s">
        <v>123</v>
      </c>
      <c r="D306" s="1467"/>
      <c r="E306" s="1468"/>
      <c r="F306" s="1126">
        <f>SUM('3c.m.'!E534)</f>
        <v>2000</v>
      </c>
    </row>
    <row r="307" spans="1:6" ht="12.75">
      <c r="A307" s="1474" t="s">
        <v>1002</v>
      </c>
      <c r="B307" s="1475" t="s">
        <v>1003</v>
      </c>
      <c r="C307" s="1475"/>
      <c r="D307" s="1475"/>
      <c r="E307" s="1475"/>
      <c r="F307" s="1480">
        <f>SUM(F310)</f>
        <v>300</v>
      </c>
    </row>
    <row r="308" spans="1:6" ht="12.75">
      <c r="A308" s="1474"/>
      <c r="B308" s="1475"/>
      <c r="C308" s="1475"/>
      <c r="D308" s="1475"/>
      <c r="E308" s="1475"/>
      <c r="F308" s="1481"/>
    </row>
    <row r="309" spans="1:6" ht="12.75">
      <c r="A309" s="1474"/>
      <c r="B309" s="1475"/>
      <c r="C309" s="1475"/>
      <c r="D309" s="1475"/>
      <c r="E309" s="1475"/>
      <c r="F309" s="1482"/>
    </row>
    <row r="310" spans="1:6" ht="15">
      <c r="A310" s="1465">
        <v>3345</v>
      </c>
      <c r="B310" s="1465"/>
      <c r="C310" s="1466" t="s">
        <v>1004</v>
      </c>
      <c r="D310" s="1467"/>
      <c r="E310" s="1468"/>
      <c r="F310" s="1126">
        <f>SUM('3c.m.'!E518)</f>
        <v>300</v>
      </c>
    </row>
    <row r="311" spans="1:6" ht="12.75">
      <c r="A311" s="1474" t="s">
        <v>1005</v>
      </c>
      <c r="B311" s="1475" t="s">
        <v>1006</v>
      </c>
      <c r="C311" s="1475"/>
      <c r="D311" s="1475"/>
      <c r="E311" s="1475"/>
      <c r="F311" s="1480">
        <f>SUM(F314)</f>
        <v>819433</v>
      </c>
    </row>
    <row r="312" spans="1:6" ht="12.75">
      <c r="A312" s="1474"/>
      <c r="B312" s="1475"/>
      <c r="C312" s="1475"/>
      <c r="D312" s="1475"/>
      <c r="E312" s="1475"/>
      <c r="F312" s="1481"/>
    </row>
    <row r="313" spans="1:6" ht="12.75">
      <c r="A313" s="1474"/>
      <c r="B313" s="1475"/>
      <c r="C313" s="1475"/>
      <c r="D313" s="1475"/>
      <c r="E313" s="1475"/>
      <c r="F313" s="1482"/>
    </row>
    <row r="314" spans="1:6" ht="15">
      <c r="A314" s="1465">
        <v>2875</v>
      </c>
      <c r="B314" s="1465"/>
      <c r="C314" s="1466" t="s">
        <v>324</v>
      </c>
      <c r="D314" s="1467"/>
      <c r="E314" s="1468"/>
      <c r="F314" s="1126">
        <v>819433</v>
      </c>
    </row>
    <row r="315" spans="1:6" ht="12.75">
      <c r="A315" s="1474" t="s">
        <v>1007</v>
      </c>
      <c r="B315" s="1475" t="s">
        <v>1008</v>
      </c>
      <c r="C315" s="1475"/>
      <c r="D315" s="1475"/>
      <c r="E315" s="1475"/>
      <c r="F315" s="1480">
        <f>SUM(F318)</f>
        <v>14029</v>
      </c>
    </row>
    <row r="316" spans="1:6" ht="12.75">
      <c r="A316" s="1474"/>
      <c r="B316" s="1475"/>
      <c r="C316" s="1475"/>
      <c r="D316" s="1475"/>
      <c r="E316" s="1475"/>
      <c r="F316" s="1481"/>
    </row>
    <row r="317" spans="1:6" ht="12.75">
      <c r="A317" s="1474"/>
      <c r="B317" s="1475"/>
      <c r="C317" s="1475"/>
      <c r="D317" s="1475"/>
      <c r="E317" s="1475"/>
      <c r="F317" s="1482"/>
    </row>
    <row r="318" spans="1:6" ht="15">
      <c r="A318" s="1465">
        <v>3355</v>
      </c>
      <c r="B318" s="1465"/>
      <c r="C318" s="1466" t="s">
        <v>41</v>
      </c>
      <c r="D318" s="1467"/>
      <c r="E318" s="1468"/>
      <c r="F318" s="1126">
        <f>SUM('3c.m.'!E583)</f>
        <v>14029</v>
      </c>
    </row>
    <row r="319" spans="1:6" ht="12" customHeight="1">
      <c r="A319" s="1474" t="s">
        <v>1009</v>
      </c>
      <c r="B319" s="1475" t="s">
        <v>1010</v>
      </c>
      <c r="C319" s="1475"/>
      <c r="D319" s="1475"/>
      <c r="E319" s="1475"/>
      <c r="F319" s="1480">
        <f>SUM(F322)</f>
        <v>565995</v>
      </c>
    </row>
    <row r="320" spans="1:6" ht="12" customHeight="1">
      <c r="A320" s="1474"/>
      <c r="B320" s="1475"/>
      <c r="C320" s="1475"/>
      <c r="D320" s="1475"/>
      <c r="E320" s="1475"/>
      <c r="F320" s="1481"/>
    </row>
    <row r="321" spans="1:6" ht="12" customHeight="1">
      <c r="A321" s="1474"/>
      <c r="B321" s="1475"/>
      <c r="C321" s="1475"/>
      <c r="D321" s="1475"/>
      <c r="E321" s="1475"/>
      <c r="F321" s="1482"/>
    </row>
    <row r="322" spans="1:6" ht="15">
      <c r="A322" s="1465">
        <v>2850</v>
      </c>
      <c r="B322" s="1465"/>
      <c r="C322" s="1466" t="s">
        <v>1011</v>
      </c>
      <c r="D322" s="1467"/>
      <c r="E322" s="1468"/>
      <c r="F322" s="1126">
        <v>565995</v>
      </c>
    </row>
    <row r="323" spans="1:6" ht="12.75">
      <c r="A323" s="1474" t="s">
        <v>1012</v>
      </c>
      <c r="B323" s="1475" t="s">
        <v>1098</v>
      </c>
      <c r="C323" s="1475"/>
      <c r="D323" s="1475"/>
      <c r="E323" s="1475"/>
      <c r="F323" s="1480">
        <f>SUM(F326)</f>
        <v>28519</v>
      </c>
    </row>
    <row r="324" spans="1:6" ht="12.75">
      <c r="A324" s="1474"/>
      <c r="B324" s="1475"/>
      <c r="C324" s="1475"/>
      <c r="D324" s="1475"/>
      <c r="E324" s="1475"/>
      <c r="F324" s="1481"/>
    </row>
    <row r="325" spans="1:6" ht="12.75">
      <c r="A325" s="1474"/>
      <c r="B325" s="1475"/>
      <c r="C325" s="1475"/>
      <c r="D325" s="1475"/>
      <c r="E325" s="1475"/>
      <c r="F325" s="1482"/>
    </row>
    <row r="326" spans="1:6" ht="15">
      <c r="A326" s="1465">
        <v>2850</v>
      </c>
      <c r="B326" s="1465"/>
      <c r="C326" s="1466" t="s">
        <v>1011</v>
      </c>
      <c r="D326" s="1467"/>
      <c r="E326" s="1468"/>
      <c r="F326" s="1126">
        <v>28519</v>
      </c>
    </row>
    <row r="327" spans="1:6" ht="12.75">
      <c r="A327" s="1474" t="s">
        <v>1013</v>
      </c>
      <c r="B327" s="1475" t="s">
        <v>1099</v>
      </c>
      <c r="C327" s="1475"/>
      <c r="D327" s="1475"/>
      <c r="E327" s="1475"/>
      <c r="F327" s="1480">
        <f>SUM(F330)</f>
        <v>5217</v>
      </c>
    </row>
    <row r="328" spans="1:6" ht="12.75">
      <c r="A328" s="1474"/>
      <c r="B328" s="1475"/>
      <c r="C328" s="1475"/>
      <c r="D328" s="1475"/>
      <c r="E328" s="1475"/>
      <c r="F328" s="1481"/>
    </row>
    <row r="329" spans="1:6" ht="12.75">
      <c r="A329" s="1474"/>
      <c r="B329" s="1475"/>
      <c r="C329" s="1475"/>
      <c r="D329" s="1475"/>
      <c r="E329" s="1475"/>
      <c r="F329" s="1482"/>
    </row>
    <row r="330" spans="1:6" ht="15">
      <c r="A330" s="1465">
        <v>2850</v>
      </c>
      <c r="B330" s="1465"/>
      <c r="C330" s="1466" t="s">
        <v>1011</v>
      </c>
      <c r="D330" s="1467"/>
      <c r="E330" s="1468"/>
      <c r="F330" s="1126">
        <v>5217</v>
      </c>
    </row>
    <row r="331" spans="1:6" ht="12.75">
      <c r="A331" s="1474" t="s">
        <v>1014</v>
      </c>
      <c r="B331" s="1475" t="s">
        <v>1015</v>
      </c>
      <c r="C331" s="1475"/>
      <c r="D331" s="1475"/>
      <c r="E331" s="1475"/>
      <c r="F331" s="1480">
        <f>SUM(F334:F337)</f>
        <v>16203</v>
      </c>
    </row>
    <row r="332" spans="1:6" ht="12.75">
      <c r="A332" s="1474"/>
      <c r="B332" s="1475"/>
      <c r="C332" s="1475"/>
      <c r="D332" s="1475"/>
      <c r="E332" s="1475"/>
      <c r="F332" s="1481"/>
    </row>
    <row r="333" spans="1:6" ht="12.75">
      <c r="A333" s="1474"/>
      <c r="B333" s="1475"/>
      <c r="C333" s="1475"/>
      <c r="D333" s="1475"/>
      <c r="E333" s="1475"/>
      <c r="F333" s="1482"/>
    </row>
    <row r="334" spans="1:6" ht="15">
      <c r="A334" s="1465">
        <v>3307</v>
      </c>
      <c r="B334" s="1465"/>
      <c r="C334" s="1466" t="s">
        <v>213</v>
      </c>
      <c r="D334" s="1467"/>
      <c r="E334" s="1468"/>
      <c r="F334" s="1126">
        <f>SUM('3c.m.'!E371)</f>
        <v>4000</v>
      </c>
    </row>
    <row r="335" spans="1:6" ht="15">
      <c r="A335" s="1465">
        <v>3319</v>
      </c>
      <c r="B335" s="1465"/>
      <c r="C335" s="1466" t="s">
        <v>17</v>
      </c>
      <c r="D335" s="1467"/>
      <c r="E335" s="1468"/>
      <c r="F335" s="1126">
        <f>SUM('3c.m.'!E436)</f>
        <v>3700</v>
      </c>
    </row>
    <row r="336" spans="1:6" ht="15">
      <c r="A336" s="1465">
        <v>3320</v>
      </c>
      <c r="B336" s="1465"/>
      <c r="C336" s="1466" t="s">
        <v>8</v>
      </c>
      <c r="D336" s="1467"/>
      <c r="E336" s="1468"/>
      <c r="F336" s="1126">
        <f>SUM('3c.m.'!E445)</f>
        <v>1003</v>
      </c>
    </row>
    <row r="337" spans="1:6" ht="15">
      <c r="A337" s="1496">
        <v>3323</v>
      </c>
      <c r="B337" s="1497"/>
      <c r="C337" s="1466" t="s">
        <v>378</v>
      </c>
      <c r="D337" s="1467"/>
      <c r="E337" s="1468"/>
      <c r="F337" s="1126">
        <f>SUM('3c.m.'!E461)</f>
        <v>7500</v>
      </c>
    </row>
    <row r="338" spans="1:6" ht="12.75">
      <c r="A338" s="1474" t="s">
        <v>1016</v>
      </c>
      <c r="B338" s="1475" t="s">
        <v>1017</v>
      </c>
      <c r="C338" s="1475"/>
      <c r="D338" s="1475"/>
      <c r="E338" s="1475"/>
      <c r="F338" s="1480">
        <f>SUM(F341:F345)</f>
        <v>48000</v>
      </c>
    </row>
    <row r="339" spans="1:6" ht="12.75">
      <c r="A339" s="1474"/>
      <c r="B339" s="1475"/>
      <c r="C339" s="1475"/>
      <c r="D339" s="1475"/>
      <c r="E339" s="1475"/>
      <c r="F339" s="1481"/>
    </row>
    <row r="340" spans="1:6" ht="12.75">
      <c r="A340" s="1474"/>
      <c r="B340" s="1475"/>
      <c r="C340" s="1475"/>
      <c r="D340" s="1475"/>
      <c r="E340" s="1475"/>
      <c r="F340" s="1482"/>
    </row>
    <row r="341" spans="1:6" ht="15">
      <c r="A341" s="1465">
        <v>3305</v>
      </c>
      <c r="B341" s="1465"/>
      <c r="C341" s="1466" t="s">
        <v>211</v>
      </c>
      <c r="D341" s="1467"/>
      <c r="E341" s="1468"/>
      <c r="F341" s="1126">
        <f>SUM('3c.m.'!E353)</f>
        <v>11000</v>
      </c>
    </row>
    <row r="342" spans="1:6" ht="15">
      <c r="A342" s="1465">
        <v>3310</v>
      </c>
      <c r="B342" s="1465"/>
      <c r="C342" s="1466" t="s">
        <v>423</v>
      </c>
      <c r="D342" s="1467"/>
      <c r="E342" s="1468"/>
      <c r="F342" s="1126">
        <f>SUM('3c.m.'!E379)</f>
        <v>7000</v>
      </c>
    </row>
    <row r="343" spans="1:6" ht="15">
      <c r="A343" s="1465">
        <v>3311</v>
      </c>
      <c r="B343" s="1465"/>
      <c r="C343" s="1466" t="s">
        <v>143</v>
      </c>
      <c r="D343" s="1467"/>
      <c r="E343" s="1468"/>
      <c r="F343" s="1126">
        <f>SUM('3c.m.'!E387)</f>
        <v>12000</v>
      </c>
    </row>
    <row r="344" spans="1:6" ht="15">
      <c r="A344" s="1465">
        <v>3315</v>
      </c>
      <c r="B344" s="1465"/>
      <c r="C344" s="1466" t="s">
        <v>11</v>
      </c>
      <c r="D344" s="1467"/>
      <c r="E344" s="1468"/>
      <c r="F344" s="1126">
        <f>SUM('3c.m.'!E411)</f>
        <v>12000</v>
      </c>
    </row>
    <row r="345" spans="1:6" ht="15">
      <c r="A345" s="1465">
        <v>3316</v>
      </c>
      <c r="B345" s="1465"/>
      <c r="C345" s="1466" t="s">
        <v>144</v>
      </c>
      <c r="D345" s="1467"/>
      <c r="E345" s="1468"/>
      <c r="F345" s="1126">
        <f>SUM('3c.m.'!E419)</f>
        <v>6000</v>
      </c>
    </row>
    <row r="346" spans="1:6" ht="12.75">
      <c r="A346" s="1474" t="s">
        <v>1018</v>
      </c>
      <c r="B346" s="1475" t="s">
        <v>1019</v>
      </c>
      <c r="C346" s="1475"/>
      <c r="D346" s="1475"/>
      <c r="E346" s="1475"/>
      <c r="F346" s="1480">
        <f>SUM(F349)</f>
        <v>1000</v>
      </c>
    </row>
    <row r="347" spans="1:6" ht="12.75">
      <c r="A347" s="1474"/>
      <c r="B347" s="1475"/>
      <c r="C347" s="1475"/>
      <c r="D347" s="1475"/>
      <c r="E347" s="1475"/>
      <c r="F347" s="1481"/>
    </row>
    <row r="348" spans="1:6" ht="12.75">
      <c r="A348" s="1474"/>
      <c r="B348" s="1475"/>
      <c r="C348" s="1475"/>
      <c r="D348" s="1475"/>
      <c r="E348" s="1475"/>
      <c r="F348" s="1482"/>
    </row>
    <row r="349" spans="1:6" ht="15">
      <c r="A349" s="1465">
        <v>3343</v>
      </c>
      <c r="B349" s="1465"/>
      <c r="C349" s="1466" t="s">
        <v>1020</v>
      </c>
      <c r="D349" s="1467"/>
      <c r="E349" s="1468"/>
      <c r="F349" s="1126">
        <f>SUM('3c.m.'!E502)</f>
        <v>1000</v>
      </c>
    </row>
    <row r="350" spans="1:6" ht="12" customHeight="1">
      <c r="A350" s="1474" t="s">
        <v>1021</v>
      </c>
      <c r="B350" s="1475" t="s">
        <v>1022</v>
      </c>
      <c r="C350" s="1475"/>
      <c r="D350" s="1475"/>
      <c r="E350" s="1475"/>
      <c r="F350" s="1480">
        <f>SUM(F353:F353)</f>
        <v>1027</v>
      </c>
    </row>
    <row r="351" spans="1:6" ht="12" customHeight="1">
      <c r="A351" s="1474"/>
      <c r="B351" s="1475"/>
      <c r="C351" s="1475"/>
      <c r="D351" s="1475"/>
      <c r="E351" s="1475"/>
      <c r="F351" s="1481"/>
    </row>
    <row r="352" spans="1:6" ht="12" customHeight="1">
      <c r="A352" s="1474"/>
      <c r="B352" s="1475"/>
      <c r="C352" s="1475"/>
      <c r="D352" s="1475"/>
      <c r="E352" s="1475"/>
      <c r="F352" s="1482"/>
    </row>
    <row r="353" spans="1:6" ht="15">
      <c r="A353" s="1465">
        <v>3344</v>
      </c>
      <c r="B353" s="1465"/>
      <c r="C353" s="1466" t="s">
        <v>287</v>
      </c>
      <c r="D353" s="1467"/>
      <c r="E353" s="1468"/>
      <c r="F353" s="1126">
        <f>SUM('3c.m.'!E510)</f>
        <v>1027</v>
      </c>
    </row>
    <row r="354" spans="1:6" ht="12.75">
      <c r="A354" s="1474" t="s">
        <v>1023</v>
      </c>
      <c r="B354" s="1475" t="s">
        <v>1024</v>
      </c>
      <c r="C354" s="1475"/>
      <c r="D354" s="1475"/>
      <c r="E354" s="1475"/>
      <c r="F354" s="1480">
        <f>SUM(F357:F357)</f>
        <v>3933</v>
      </c>
    </row>
    <row r="355" spans="1:6" ht="12.75">
      <c r="A355" s="1474"/>
      <c r="B355" s="1475"/>
      <c r="C355" s="1475"/>
      <c r="D355" s="1475"/>
      <c r="E355" s="1475"/>
      <c r="F355" s="1481"/>
    </row>
    <row r="356" spans="1:6" ht="12.75">
      <c r="A356" s="1474"/>
      <c r="B356" s="1475"/>
      <c r="C356" s="1475"/>
      <c r="D356" s="1475"/>
      <c r="E356" s="1475"/>
      <c r="F356" s="1482"/>
    </row>
    <row r="357" spans="1:6" ht="15">
      <c r="A357" s="1465">
        <v>3346</v>
      </c>
      <c r="B357" s="1465"/>
      <c r="C357" s="1466" t="s">
        <v>122</v>
      </c>
      <c r="D357" s="1467"/>
      <c r="E357" s="1468"/>
      <c r="F357" s="1126">
        <f>SUM('3c.m.'!E526)</f>
        <v>3933</v>
      </c>
    </row>
    <row r="358" spans="1:6" ht="12.75">
      <c r="A358" s="1474" t="s">
        <v>1025</v>
      </c>
      <c r="B358" s="1475" t="s">
        <v>518</v>
      </c>
      <c r="C358" s="1475"/>
      <c r="D358" s="1475"/>
      <c r="E358" s="1475"/>
      <c r="F358" s="1480">
        <f>SUM(F361)</f>
        <v>11359</v>
      </c>
    </row>
    <row r="359" spans="1:6" ht="12.75">
      <c r="A359" s="1474"/>
      <c r="B359" s="1475"/>
      <c r="C359" s="1475"/>
      <c r="D359" s="1475"/>
      <c r="E359" s="1475"/>
      <c r="F359" s="1481"/>
    </row>
    <row r="360" spans="1:6" ht="12.75">
      <c r="A360" s="1474"/>
      <c r="B360" s="1475"/>
      <c r="C360" s="1475"/>
      <c r="D360" s="1475"/>
      <c r="E360" s="1475"/>
      <c r="F360" s="1482"/>
    </row>
    <row r="361" spans="1:6" ht="15">
      <c r="A361" s="1465">
        <v>3340</v>
      </c>
      <c r="B361" s="1465"/>
      <c r="C361" s="1466" t="s">
        <v>518</v>
      </c>
      <c r="D361" s="1467"/>
      <c r="E361" s="1468"/>
      <c r="F361" s="1126">
        <f>SUM('3c.m.'!E477)</f>
        <v>11359</v>
      </c>
    </row>
    <row r="362" spans="1:6" ht="12.75">
      <c r="A362" s="1474" t="s">
        <v>1026</v>
      </c>
      <c r="B362" s="1475" t="s">
        <v>1027</v>
      </c>
      <c r="C362" s="1475"/>
      <c r="D362" s="1475"/>
      <c r="E362" s="1475"/>
      <c r="F362" s="1480">
        <f>SUM(F365:F378)</f>
        <v>212226</v>
      </c>
    </row>
    <row r="363" spans="1:6" ht="12.75">
      <c r="A363" s="1474"/>
      <c r="B363" s="1475"/>
      <c r="C363" s="1475"/>
      <c r="D363" s="1475"/>
      <c r="E363" s="1475"/>
      <c r="F363" s="1481"/>
    </row>
    <row r="364" spans="1:6" ht="12.75">
      <c r="A364" s="1474"/>
      <c r="B364" s="1475"/>
      <c r="C364" s="1475"/>
      <c r="D364" s="1475"/>
      <c r="E364" s="1475"/>
      <c r="F364" s="1482"/>
    </row>
    <row r="365" spans="1:6" ht="15">
      <c r="A365" s="1465">
        <v>3081</v>
      </c>
      <c r="B365" s="1465"/>
      <c r="C365" s="1466" t="s">
        <v>149</v>
      </c>
      <c r="D365" s="1467"/>
      <c r="E365" s="1468"/>
      <c r="F365" s="1126">
        <f>SUM('3c.m.'!E59)</f>
        <v>21311</v>
      </c>
    </row>
    <row r="366" spans="1:6" ht="15">
      <c r="A366" s="1465">
        <v>3144</v>
      </c>
      <c r="B366" s="1465"/>
      <c r="C366" s="1466" t="s">
        <v>407</v>
      </c>
      <c r="D366" s="1467"/>
      <c r="E366" s="1468"/>
      <c r="F366" s="1126">
        <f>SUM('3c.m.'!E169)</f>
        <v>1500</v>
      </c>
    </row>
    <row r="367" spans="1:6" ht="15">
      <c r="A367" s="1465">
        <v>3306</v>
      </c>
      <c r="B367" s="1465"/>
      <c r="C367" s="1466" t="s">
        <v>212</v>
      </c>
      <c r="D367" s="1467"/>
      <c r="E367" s="1468"/>
      <c r="F367" s="1126">
        <f>SUM('3c.m.'!E362)</f>
        <v>5030</v>
      </c>
    </row>
    <row r="368" spans="1:6" ht="15">
      <c r="A368" s="1465">
        <v>3312</v>
      </c>
      <c r="B368" s="1465"/>
      <c r="C368" s="1466" t="s">
        <v>405</v>
      </c>
      <c r="D368" s="1467"/>
      <c r="E368" s="1468"/>
      <c r="F368" s="1126">
        <f>SUM('3c.m.'!E395)</f>
        <v>20074</v>
      </c>
    </row>
    <row r="369" spans="1:6" ht="15">
      <c r="A369" s="1465">
        <v>3313</v>
      </c>
      <c r="B369" s="1465"/>
      <c r="C369" s="1466" t="s">
        <v>10</v>
      </c>
      <c r="D369" s="1467"/>
      <c r="E369" s="1468"/>
      <c r="F369" s="1126">
        <f>SUM('3c.m.'!E403)</f>
        <v>9500</v>
      </c>
    </row>
    <row r="370" spans="1:6" ht="15">
      <c r="A370" s="1465">
        <v>3317</v>
      </c>
      <c r="B370" s="1465"/>
      <c r="C370" s="1466" t="s">
        <v>406</v>
      </c>
      <c r="D370" s="1467"/>
      <c r="E370" s="1468"/>
      <c r="F370" s="1126">
        <f>SUM('3c.m.'!E427)</f>
        <v>90159</v>
      </c>
    </row>
    <row r="371" spans="1:6" ht="15">
      <c r="A371" s="1465">
        <v>3322</v>
      </c>
      <c r="B371" s="1465"/>
      <c r="C371" s="1466" t="s">
        <v>421</v>
      </c>
      <c r="D371" s="1467"/>
      <c r="E371" s="1468"/>
      <c r="F371" s="1126">
        <f>SUM('3c.m.'!E453)</f>
        <v>9542</v>
      </c>
    </row>
    <row r="372" spans="1:6" ht="15">
      <c r="A372" s="1465">
        <v>3324</v>
      </c>
      <c r="B372" s="1465"/>
      <c r="C372" s="1466" t="s">
        <v>482</v>
      </c>
      <c r="D372" s="1467"/>
      <c r="E372" s="1468"/>
      <c r="F372" s="1126">
        <f>SUM('3c.m.'!E469)</f>
        <v>2000</v>
      </c>
    </row>
    <row r="373" spans="1:6" ht="15">
      <c r="A373" s="1465">
        <v>3350</v>
      </c>
      <c r="B373" s="1465"/>
      <c r="C373" s="1466" t="s">
        <v>309</v>
      </c>
      <c r="D373" s="1467"/>
      <c r="E373" s="1468"/>
      <c r="F373" s="1126">
        <f>SUM('3c.m.'!E558)</f>
        <v>100</v>
      </c>
    </row>
    <row r="374" spans="1:6" ht="15">
      <c r="A374" s="1465">
        <v>3351</v>
      </c>
      <c r="B374" s="1465"/>
      <c r="C374" s="1466" t="s">
        <v>422</v>
      </c>
      <c r="D374" s="1467"/>
      <c r="E374" s="1468"/>
      <c r="F374" s="1126">
        <f>SUM('3c.m.'!E566)</f>
        <v>20000</v>
      </c>
    </row>
    <row r="375" spans="1:6" ht="15">
      <c r="A375" s="1465">
        <v>3352</v>
      </c>
      <c r="B375" s="1465"/>
      <c r="C375" s="1466" t="s">
        <v>504</v>
      </c>
      <c r="D375" s="1467"/>
      <c r="E375" s="1468"/>
      <c r="F375" s="1126">
        <f>SUM('3c.m.'!E575)</f>
        <v>21010</v>
      </c>
    </row>
    <row r="376" spans="1:6" ht="15">
      <c r="A376" s="1465">
        <v>3358</v>
      </c>
      <c r="B376" s="1465"/>
      <c r="C376" s="1466" t="s">
        <v>825</v>
      </c>
      <c r="D376" s="1467"/>
      <c r="E376" s="1468"/>
      <c r="F376" s="1126">
        <f>SUM('3c.m.'!E607)</f>
        <v>1000</v>
      </c>
    </row>
    <row r="377" spans="1:6" ht="15">
      <c r="A377" s="1465">
        <v>3942</v>
      </c>
      <c r="B377" s="1465"/>
      <c r="C377" s="1466" t="s">
        <v>1028</v>
      </c>
      <c r="D377" s="1467"/>
      <c r="E377" s="1468"/>
      <c r="F377" s="1126">
        <f>SUM('3d.m.'!E32)</f>
        <v>9000</v>
      </c>
    </row>
    <row r="378" spans="1:6" ht="15">
      <c r="A378" s="1465">
        <v>3943</v>
      </c>
      <c r="B378" s="1465"/>
      <c r="C378" s="1466" t="s">
        <v>6</v>
      </c>
      <c r="D378" s="1467"/>
      <c r="E378" s="1468"/>
      <c r="F378" s="1126">
        <f>SUM('3d.m.'!E33)</f>
        <v>2000</v>
      </c>
    </row>
    <row r="379" spans="1:6" ht="12" customHeight="1">
      <c r="A379" s="1479" t="s">
        <v>1029</v>
      </c>
      <c r="B379" s="1485" t="s">
        <v>1100</v>
      </c>
      <c r="C379" s="1486"/>
      <c r="D379" s="1486"/>
      <c r="E379" s="1487"/>
      <c r="F379" s="1480">
        <f>SUM(F382)</f>
        <v>13502</v>
      </c>
    </row>
    <row r="380" spans="1:6" ht="12" customHeight="1">
      <c r="A380" s="1483"/>
      <c r="B380" s="1488"/>
      <c r="C380" s="1489"/>
      <c r="D380" s="1489"/>
      <c r="E380" s="1490"/>
      <c r="F380" s="1481"/>
    </row>
    <row r="381" spans="1:6" ht="12" customHeight="1">
      <c r="A381" s="1484"/>
      <c r="B381" s="1491"/>
      <c r="C381" s="1492"/>
      <c r="D381" s="1492"/>
      <c r="E381" s="1493"/>
      <c r="F381" s="1482"/>
    </row>
    <row r="382" spans="1:6" ht="15">
      <c r="A382" s="1465">
        <v>3202</v>
      </c>
      <c r="B382" s="1465"/>
      <c r="C382" s="1466" t="s">
        <v>300</v>
      </c>
      <c r="D382" s="1467"/>
      <c r="E382" s="1468"/>
      <c r="F382" s="1126">
        <f>SUM('3c.m.'!E211)</f>
        <v>13502</v>
      </c>
    </row>
    <row r="383" spans="1:6" ht="13.5" customHeight="1">
      <c r="A383" s="1479" t="s">
        <v>1030</v>
      </c>
      <c r="B383" s="1485" t="s">
        <v>1031</v>
      </c>
      <c r="C383" s="1486"/>
      <c r="D383" s="1486"/>
      <c r="E383" s="1487"/>
      <c r="F383" s="1480">
        <f>SUM(F386)</f>
        <v>2000000</v>
      </c>
    </row>
    <row r="384" spans="1:6" ht="13.5" customHeight="1">
      <c r="A384" s="1483"/>
      <c r="B384" s="1488"/>
      <c r="C384" s="1489"/>
      <c r="D384" s="1489"/>
      <c r="E384" s="1490"/>
      <c r="F384" s="1494"/>
    </row>
    <row r="385" spans="1:6" ht="13.5" customHeight="1">
      <c r="A385" s="1484"/>
      <c r="B385" s="1491"/>
      <c r="C385" s="1492"/>
      <c r="D385" s="1492"/>
      <c r="E385" s="1493"/>
      <c r="F385" s="1495"/>
    </row>
    <row r="386" spans="1:6" ht="15">
      <c r="A386" s="1465">
        <v>1976</v>
      </c>
      <c r="B386" s="1465"/>
      <c r="C386" s="1466" t="s">
        <v>506</v>
      </c>
      <c r="D386" s="1467"/>
      <c r="E386" s="1468"/>
      <c r="F386" s="1130">
        <f>SUM('1c.mell '!E150)</f>
        <v>2000000</v>
      </c>
    </row>
    <row r="387" spans="1:6" ht="12.75">
      <c r="A387" s="1479" t="s">
        <v>883</v>
      </c>
      <c r="B387" s="1485" t="s">
        <v>884</v>
      </c>
      <c r="C387" s="1486"/>
      <c r="D387" s="1486"/>
      <c r="E387" s="1487"/>
      <c r="F387" s="1480">
        <f>SUM(F390:F392)</f>
        <v>2003897</v>
      </c>
    </row>
    <row r="388" spans="1:6" ht="12.75">
      <c r="A388" s="1483"/>
      <c r="B388" s="1488"/>
      <c r="C388" s="1489"/>
      <c r="D388" s="1489"/>
      <c r="E388" s="1490"/>
      <c r="F388" s="1481"/>
    </row>
    <row r="389" spans="1:6" ht="12.75">
      <c r="A389" s="1484"/>
      <c r="B389" s="1491"/>
      <c r="C389" s="1492"/>
      <c r="D389" s="1492"/>
      <c r="E389" s="1493"/>
      <c r="F389" s="1482"/>
    </row>
    <row r="390" spans="1:6" ht="15">
      <c r="A390" s="1465">
        <v>6110</v>
      </c>
      <c r="B390" s="1465"/>
      <c r="C390" s="1466" t="s">
        <v>1032</v>
      </c>
      <c r="D390" s="1467"/>
      <c r="E390" s="1468"/>
      <c r="F390" s="1126">
        <f>SUM('6.mell. '!E12)</f>
        <v>231888</v>
      </c>
    </row>
    <row r="391" spans="1:6" ht="15">
      <c r="A391" s="1465">
        <v>6121</v>
      </c>
      <c r="B391" s="1465"/>
      <c r="C391" s="1466" t="s">
        <v>1033</v>
      </c>
      <c r="D391" s="1467"/>
      <c r="E391" s="1468"/>
      <c r="F391" s="1126">
        <f>SUM('6.mell. '!E15)</f>
        <v>9247</v>
      </c>
    </row>
    <row r="392" spans="1:6" ht="15">
      <c r="A392" s="1465">
        <v>6127</v>
      </c>
      <c r="B392" s="1465"/>
      <c r="C392" s="1466" t="s">
        <v>1163</v>
      </c>
      <c r="D392" s="1467"/>
      <c r="E392" s="1468"/>
      <c r="F392" s="1170">
        <f>SUM('6.mell. '!E16)</f>
        <v>1762762</v>
      </c>
    </row>
    <row r="393" spans="1:6" ht="12.75" customHeight="1">
      <c r="A393" s="1498" t="s">
        <v>158</v>
      </c>
      <c r="B393" s="1499"/>
      <c r="C393" s="1499"/>
      <c r="D393" s="1499"/>
      <c r="E393" s="1500"/>
      <c r="F393" s="1504">
        <f>SUM(F387+F379+F362+F358+F354+F350+F346+F338+F331+F319+F315+F311+F307+F301+F297+F293+F287+F279+F275+F270+F266+F262+F256+F249+F243+F226+F222+F213+F208+F180+F170+F166+F162+F158+F154+F149+F124+F120+F111+F106+F102+F98+F94+F90+F86+F80+F23+F5++F283+F176+F203+F199+F195+F191+F68+F76+F218+F323+F327+F383+F115+F72)</f>
        <v>25055736</v>
      </c>
    </row>
    <row r="394" spans="1:6" ht="12.75" customHeight="1">
      <c r="A394" s="1501"/>
      <c r="B394" s="1502"/>
      <c r="C394" s="1502"/>
      <c r="D394" s="1502"/>
      <c r="E394" s="1503"/>
      <c r="F394" s="1505"/>
    </row>
  </sheetData>
  <sheetProtection/>
  <mergeCells count="573">
    <mergeCell ref="A392:B392"/>
    <mergeCell ref="C392:E392"/>
    <mergeCell ref="A37:B37"/>
    <mergeCell ref="A42:B42"/>
    <mergeCell ref="A54:B54"/>
    <mergeCell ref="A17:B17"/>
    <mergeCell ref="A20:B20"/>
    <mergeCell ref="A59:B59"/>
    <mergeCell ref="A50:B50"/>
    <mergeCell ref="A38:B38"/>
    <mergeCell ref="A119:B119"/>
    <mergeCell ref="A207:B207"/>
    <mergeCell ref="C207:E207"/>
    <mergeCell ref="A61:B61"/>
    <mergeCell ref="C61:E61"/>
    <mergeCell ref="A62:B62"/>
    <mergeCell ref="C62:E62"/>
    <mergeCell ref="A206:B206"/>
    <mergeCell ref="C206:E206"/>
    <mergeCell ref="A199:A201"/>
    <mergeCell ref="C38:E38"/>
    <mergeCell ref="A43:B43"/>
    <mergeCell ref="C43:E43"/>
    <mergeCell ref="A60:B60"/>
    <mergeCell ref="C60:E60"/>
    <mergeCell ref="A52:B52"/>
    <mergeCell ref="C52:E52"/>
    <mergeCell ref="A51:B51"/>
    <mergeCell ref="C51:E51"/>
    <mergeCell ref="A48:B48"/>
    <mergeCell ref="A393:E394"/>
    <mergeCell ref="F393:F394"/>
    <mergeCell ref="A391:B391"/>
    <mergeCell ref="C391:E391"/>
    <mergeCell ref="A386:B386"/>
    <mergeCell ref="C386:E386"/>
    <mergeCell ref="A387:A389"/>
    <mergeCell ref="B387:E389"/>
    <mergeCell ref="F387:F389"/>
    <mergeCell ref="A390:B390"/>
    <mergeCell ref="C390:E390"/>
    <mergeCell ref="F379:F381"/>
    <mergeCell ref="A382:B382"/>
    <mergeCell ref="C382:E382"/>
    <mergeCell ref="A383:A385"/>
    <mergeCell ref="B383:E385"/>
    <mergeCell ref="F383:F385"/>
    <mergeCell ref="A377:B377"/>
    <mergeCell ref="C377:E377"/>
    <mergeCell ref="A378:B378"/>
    <mergeCell ref="C378:E378"/>
    <mergeCell ref="A379:A381"/>
    <mergeCell ref="B379:E381"/>
    <mergeCell ref="A374:B374"/>
    <mergeCell ref="C374:E374"/>
    <mergeCell ref="A375:B375"/>
    <mergeCell ref="C375:E375"/>
    <mergeCell ref="A376:B376"/>
    <mergeCell ref="C376:E376"/>
    <mergeCell ref="A371:B371"/>
    <mergeCell ref="C371:E371"/>
    <mergeCell ref="A372:B372"/>
    <mergeCell ref="C372:E372"/>
    <mergeCell ref="A373:B373"/>
    <mergeCell ref="C373:E373"/>
    <mergeCell ref="A368:B368"/>
    <mergeCell ref="C368:E368"/>
    <mergeCell ref="A369:B369"/>
    <mergeCell ref="C369:E369"/>
    <mergeCell ref="A370:B370"/>
    <mergeCell ref="C370:E370"/>
    <mergeCell ref="A365:B365"/>
    <mergeCell ref="C365:E365"/>
    <mergeCell ref="A366:B366"/>
    <mergeCell ref="C366:E366"/>
    <mergeCell ref="A367:B367"/>
    <mergeCell ref="C367:E367"/>
    <mergeCell ref="A358:A360"/>
    <mergeCell ref="B358:E360"/>
    <mergeCell ref="F358:F360"/>
    <mergeCell ref="A361:B361"/>
    <mergeCell ref="C361:E361"/>
    <mergeCell ref="A362:A364"/>
    <mergeCell ref="B362:E364"/>
    <mergeCell ref="F362:F364"/>
    <mergeCell ref="A353:B353"/>
    <mergeCell ref="C353:E353"/>
    <mergeCell ref="A354:A356"/>
    <mergeCell ref="B354:E356"/>
    <mergeCell ref="F354:F356"/>
    <mergeCell ref="A357:B357"/>
    <mergeCell ref="C357:E357"/>
    <mergeCell ref="F346:F348"/>
    <mergeCell ref="A349:B349"/>
    <mergeCell ref="C349:E349"/>
    <mergeCell ref="A350:A352"/>
    <mergeCell ref="B350:E352"/>
    <mergeCell ref="F350:F352"/>
    <mergeCell ref="A344:B344"/>
    <mergeCell ref="C344:E344"/>
    <mergeCell ref="A345:B345"/>
    <mergeCell ref="C345:E345"/>
    <mergeCell ref="A346:A348"/>
    <mergeCell ref="B346:E348"/>
    <mergeCell ref="F338:F340"/>
    <mergeCell ref="A341:B341"/>
    <mergeCell ref="C341:E341"/>
    <mergeCell ref="A342:B342"/>
    <mergeCell ref="C342:E342"/>
    <mergeCell ref="A343:B343"/>
    <mergeCell ref="C343:E343"/>
    <mergeCell ref="A336:B336"/>
    <mergeCell ref="C336:E336"/>
    <mergeCell ref="A337:B337"/>
    <mergeCell ref="C337:E337"/>
    <mergeCell ref="A338:A340"/>
    <mergeCell ref="B338:E340"/>
    <mergeCell ref="A331:A333"/>
    <mergeCell ref="B331:E333"/>
    <mergeCell ref="F331:F333"/>
    <mergeCell ref="A334:B334"/>
    <mergeCell ref="C334:E334"/>
    <mergeCell ref="A335:B335"/>
    <mergeCell ref="C335:E335"/>
    <mergeCell ref="A326:B326"/>
    <mergeCell ref="C326:E326"/>
    <mergeCell ref="A327:A329"/>
    <mergeCell ref="B327:E329"/>
    <mergeCell ref="F327:F329"/>
    <mergeCell ref="A330:B330"/>
    <mergeCell ref="C330:E330"/>
    <mergeCell ref="A319:A321"/>
    <mergeCell ref="B319:E321"/>
    <mergeCell ref="F319:F321"/>
    <mergeCell ref="A322:B322"/>
    <mergeCell ref="C322:E322"/>
    <mergeCell ref="A323:A325"/>
    <mergeCell ref="B323:E325"/>
    <mergeCell ref="F323:F325"/>
    <mergeCell ref="A314:B314"/>
    <mergeCell ref="C314:E314"/>
    <mergeCell ref="A315:A317"/>
    <mergeCell ref="B315:E317"/>
    <mergeCell ref="F315:F317"/>
    <mergeCell ref="A318:B318"/>
    <mergeCell ref="C318:E318"/>
    <mergeCell ref="A307:A309"/>
    <mergeCell ref="B307:E309"/>
    <mergeCell ref="F307:F309"/>
    <mergeCell ref="A310:B310"/>
    <mergeCell ref="C310:E310"/>
    <mergeCell ref="A311:A313"/>
    <mergeCell ref="B311:E313"/>
    <mergeCell ref="F311:F313"/>
    <mergeCell ref="A304:B304"/>
    <mergeCell ref="C304:E304"/>
    <mergeCell ref="A305:B305"/>
    <mergeCell ref="C305:E305"/>
    <mergeCell ref="A306:B306"/>
    <mergeCell ref="C306:E306"/>
    <mergeCell ref="A297:A299"/>
    <mergeCell ref="B297:E299"/>
    <mergeCell ref="F297:F299"/>
    <mergeCell ref="A300:B300"/>
    <mergeCell ref="C300:E300"/>
    <mergeCell ref="A301:A303"/>
    <mergeCell ref="B301:E303"/>
    <mergeCell ref="F301:F303"/>
    <mergeCell ref="A291:B291"/>
    <mergeCell ref="C291:E291"/>
    <mergeCell ref="A293:A295"/>
    <mergeCell ref="B293:E295"/>
    <mergeCell ref="F293:F295"/>
    <mergeCell ref="A296:B296"/>
    <mergeCell ref="C296:E296"/>
    <mergeCell ref="A292:B292"/>
    <mergeCell ref="C292:E292"/>
    <mergeCell ref="A286:B286"/>
    <mergeCell ref="C286:E286"/>
    <mergeCell ref="A287:A289"/>
    <mergeCell ref="B287:E289"/>
    <mergeCell ref="F287:F289"/>
    <mergeCell ref="A290:B290"/>
    <mergeCell ref="C290:E290"/>
    <mergeCell ref="A279:A281"/>
    <mergeCell ref="B279:E281"/>
    <mergeCell ref="F279:F281"/>
    <mergeCell ref="A282:B282"/>
    <mergeCell ref="C282:E282"/>
    <mergeCell ref="A283:A285"/>
    <mergeCell ref="B283:E285"/>
    <mergeCell ref="F283:F285"/>
    <mergeCell ref="A275:A277"/>
    <mergeCell ref="B275:E277"/>
    <mergeCell ref="F275:F277"/>
    <mergeCell ref="A278:B278"/>
    <mergeCell ref="C278:E278"/>
    <mergeCell ref="A269:B269"/>
    <mergeCell ref="C269:E269"/>
    <mergeCell ref="A270:A272"/>
    <mergeCell ref="B270:E272"/>
    <mergeCell ref="F270:F272"/>
    <mergeCell ref="A273:B273"/>
    <mergeCell ref="C273:E273"/>
    <mergeCell ref="F262:F264"/>
    <mergeCell ref="A265:B265"/>
    <mergeCell ref="C265:E265"/>
    <mergeCell ref="A266:A268"/>
    <mergeCell ref="B266:E268"/>
    <mergeCell ref="F266:F268"/>
    <mergeCell ref="A260:B260"/>
    <mergeCell ref="C260:E260"/>
    <mergeCell ref="A261:B261"/>
    <mergeCell ref="C261:E261"/>
    <mergeCell ref="A262:A264"/>
    <mergeCell ref="B262:E264"/>
    <mergeCell ref="A255:B255"/>
    <mergeCell ref="C255:E255"/>
    <mergeCell ref="A256:A258"/>
    <mergeCell ref="B256:E258"/>
    <mergeCell ref="F256:F258"/>
    <mergeCell ref="A259:B259"/>
    <mergeCell ref="C259:E259"/>
    <mergeCell ref="A252:B252"/>
    <mergeCell ref="C252:E252"/>
    <mergeCell ref="A253:B253"/>
    <mergeCell ref="C253:E253"/>
    <mergeCell ref="A254:B254"/>
    <mergeCell ref="C254:E254"/>
    <mergeCell ref="F243:F245"/>
    <mergeCell ref="A246:B246"/>
    <mergeCell ref="C246:E246"/>
    <mergeCell ref="A248:B248"/>
    <mergeCell ref="C248:E248"/>
    <mergeCell ref="A249:A251"/>
    <mergeCell ref="B249:E251"/>
    <mergeCell ref="F249:F251"/>
    <mergeCell ref="A247:B247"/>
    <mergeCell ref="C247:E247"/>
    <mergeCell ref="A239:B239"/>
    <mergeCell ref="C239:E239"/>
    <mergeCell ref="A240:B240"/>
    <mergeCell ref="C240:E240"/>
    <mergeCell ref="A243:A245"/>
    <mergeCell ref="B243:E245"/>
    <mergeCell ref="A236:B236"/>
    <mergeCell ref="C236:E236"/>
    <mergeCell ref="A237:B237"/>
    <mergeCell ref="C237:E237"/>
    <mergeCell ref="A238:B238"/>
    <mergeCell ref="C238:E238"/>
    <mergeCell ref="A233:B233"/>
    <mergeCell ref="C233:E233"/>
    <mergeCell ref="A234:B234"/>
    <mergeCell ref="C234:E234"/>
    <mergeCell ref="A235:B235"/>
    <mergeCell ref="C235:E235"/>
    <mergeCell ref="A230:B230"/>
    <mergeCell ref="C230:E230"/>
    <mergeCell ref="A231:B231"/>
    <mergeCell ref="C231:E231"/>
    <mergeCell ref="A232:B232"/>
    <mergeCell ref="C232:E232"/>
    <mergeCell ref="A225:B225"/>
    <mergeCell ref="C225:E225"/>
    <mergeCell ref="A226:A228"/>
    <mergeCell ref="B226:E228"/>
    <mergeCell ref="F226:F228"/>
    <mergeCell ref="A229:B229"/>
    <mergeCell ref="C229:E229"/>
    <mergeCell ref="A218:A220"/>
    <mergeCell ref="B218:E220"/>
    <mergeCell ref="F218:F220"/>
    <mergeCell ref="A221:B221"/>
    <mergeCell ref="C221:E221"/>
    <mergeCell ref="A222:A224"/>
    <mergeCell ref="B222:E224"/>
    <mergeCell ref="F222:F224"/>
    <mergeCell ref="A213:A215"/>
    <mergeCell ref="B213:E215"/>
    <mergeCell ref="F213:F215"/>
    <mergeCell ref="A216:B216"/>
    <mergeCell ref="C216:E216"/>
    <mergeCell ref="A217:B217"/>
    <mergeCell ref="C217:E217"/>
    <mergeCell ref="A208:A210"/>
    <mergeCell ref="B208:E210"/>
    <mergeCell ref="F208:F210"/>
    <mergeCell ref="A211:B211"/>
    <mergeCell ref="C211:E211"/>
    <mergeCell ref="A212:B212"/>
    <mergeCell ref="C212:E212"/>
    <mergeCell ref="B199:E201"/>
    <mergeCell ref="F199:F201"/>
    <mergeCell ref="A202:B202"/>
    <mergeCell ref="C202:E202"/>
    <mergeCell ref="A203:A205"/>
    <mergeCell ref="B203:E205"/>
    <mergeCell ref="F203:F205"/>
    <mergeCell ref="A194:B194"/>
    <mergeCell ref="C194:E194"/>
    <mergeCell ref="A195:A197"/>
    <mergeCell ref="B195:E197"/>
    <mergeCell ref="F195:F197"/>
    <mergeCell ref="A198:B198"/>
    <mergeCell ref="C198:E198"/>
    <mergeCell ref="A191:A193"/>
    <mergeCell ref="B191:E193"/>
    <mergeCell ref="F191:F193"/>
    <mergeCell ref="A189:B189"/>
    <mergeCell ref="C189:E189"/>
    <mergeCell ref="A190:B190"/>
    <mergeCell ref="C190:E190"/>
    <mergeCell ref="A186:B186"/>
    <mergeCell ref="C186:E186"/>
    <mergeCell ref="A187:B187"/>
    <mergeCell ref="C187:E187"/>
    <mergeCell ref="A188:B188"/>
    <mergeCell ref="C188:E188"/>
    <mergeCell ref="A183:B183"/>
    <mergeCell ref="C183:E183"/>
    <mergeCell ref="A184:B184"/>
    <mergeCell ref="C184:E184"/>
    <mergeCell ref="A185:B185"/>
    <mergeCell ref="C185:E185"/>
    <mergeCell ref="A176:A178"/>
    <mergeCell ref="B176:E178"/>
    <mergeCell ref="F176:F178"/>
    <mergeCell ref="A179:B179"/>
    <mergeCell ref="C179:E179"/>
    <mergeCell ref="A180:A182"/>
    <mergeCell ref="B180:E182"/>
    <mergeCell ref="F180:F182"/>
    <mergeCell ref="A173:B173"/>
    <mergeCell ref="C173:E173"/>
    <mergeCell ref="A174:B174"/>
    <mergeCell ref="C174:E174"/>
    <mergeCell ref="A175:B175"/>
    <mergeCell ref="C175:E175"/>
    <mergeCell ref="A166:A168"/>
    <mergeCell ref="B166:E168"/>
    <mergeCell ref="F166:F168"/>
    <mergeCell ref="A169:B169"/>
    <mergeCell ref="C169:E169"/>
    <mergeCell ref="A170:A172"/>
    <mergeCell ref="B170:E172"/>
    <mergeCell ref="F170:F172"/>
    <mergeCell ref="A165:B165"/>
    <mergeCell ref="C165:E165"/>
    <mergeCell ref="A158:A160"/>
    <mergeCell ref="B158:E160"/>
    <mergeCell ref="F158:F160"/>
    <mergeCell ref="A161:B161"/>
    <mergeCell ref="C161:E161"/>
    <mergeCell ref="A154:A156"/>
    <mergeCell ref="B154:E156"/>
    <mergeCell ref="F154:F156"/>
    <mergeCell ref="A157:B157"/>
    <mergeCell ref="C157:E157"/>
    <mergeCell ref="A162:A164"/>
    <mergeCell ref="B162:E164"/>
    <mergeCell ref="F162:F164"/>
    <mergeCell ref="A149:A151"/>
    <mergeCell ref="B149:E151"/>
    <mergeCell ref="F149:F151"/>
    <mergeCell ref="A152:B152"/>
    <mergeCell ref="C152:E152"/>
    <mergeCell ref="A153:B153"/>
    <mergeCell ref="C153:E153"/>
    <mergeCell ref="A146:B146"/>
    <mergeCell ref="C146:E146"/>
    <mergeCell ref="A148:B148"/>
    <mergeCell ref="C148:E148"/>
    <mergeCell ref="A141:B141"/>
    <mergeCell ref="C141:E141"/>
    <mergeCell ref="A142:B142"/>
    <mergeCell ref="C142:E142"/>
    <mergeCell ref="A144:B144"/>
    <mergeCell ref="A145:B145"/>
    <mergeCell ref="C145:E145"/>
    <mergeCell ref="A137:B137"/>
    <mergeCell ref="C137:E137"/>
    <mergeCell ref="A138:B138"/>
    <mergeCell ref="C138:E138"/>
    <mergeCell ref="A134:B134"/>
    <mergeCell ref="C134:E134"/>
    <mergeCell ref="A135:B135"/>
    <mergeCell ref="C135:E135"/>
    <mergeCell ref="A136:B136"/>
    <mergeCell ref="C136:E136"/>
    <mergeCell ref="A130:B130"/>
    <mergeCell ref="C130:E130"/>
    <mergeCell ref="A131:B131"/>
    <mergeCell ref="C131:E131"/>
    <mergeCell ref="A133:B133"/>
    <mergeCell ref="C133:E133"/>
    <mergeCell ref="A127:B127"/>
    <mergeCell ref="C127:E127"/>
    <mergeCell ref="A128:B128"/>
    <mergeCell ref="C128:E128"/>
    <mergeCell ref="A129:B129"/>
    <mergeCell ref="C129:E129"/>
    <mergeCell ref="A120:A122"/>
    <mergeCell ref="B120:E122"/>
    <mergeCell ref="F120:F122"/>
    <mergeCell ref="A123:B123"/>
    <mergeCell ref="C123:E123"/>
    <mergeCell ref="A124:A126"/>
    <mergeCell ref="B124:E126"/>
    <mergeCell ref="F124:F126"/>
    <mergeCell ref="A114:B114"/>
    <mergeCell ref="C114:E114"/>
    <mergeCell ref="A115:A117"/>
    <mergeCell ref="B115:E117"/>
    <mergeCell ref="F115:F117"/>
    <mergeCell ref="A118:B118"/>
    <mergeCell ref="A106:A108"/>
    <mergeCell ref="B106:E108"/>
    <mergeCell ref="F106:F108"/>
    <mergeCell ref="A109:B109"/>
    <mergeCell ref="C109:E109"/>
    <mergeCell ref="A111:A113"/>
    <mergeCell ref="B111:E113"/>
    <mergeCell ref="F111:F113"/>
    <mergeCell ref="A105:B105"/>
    <mergeCell ref="C105:E105"/>
    <mergeCell ref="A98:A100"/>
    <mergeCell ref="B98:E100"/>
    <mergeCell ref="F98:F100"/>
    <mergeCell ref="A101:B101"/>
    <mergeCell ref="C101:E101"/>
    <mergeCell ref="A102:A104"/>
    <mergeCell ref="B102:E104"/>
    <mergeCell ref="F102:F104"/>
    <mergeCell ref="A93:B93"/>
    <mergeCell ref="C93:E93"/>
    <mergeCell ref="A94:A96"/>
    <mergeCell ref="B94:E96"/>
    <mergeCell ref="F94:F96"/>
    <mergeCell ref="A97:B97"/>
    <mergeCell ref="C97:E97"/>
    <mergeCell ref="A89:B89"/>
    <mergeCell ref="C89:E89"/>
    <mergeCell ref="A90:A92"/>
    <mergeCell ref="B90:E92"/>
    <mergeCell ref="F90:F92"/>
    <mergeCell ref="A86:A88"/>
    <mergeCell ref="B86:E88"/>
    <mergeCell ref="F80:F82"/>
    <mergeCell ref="A83:B83"/>
    <mergeCell ref="C83:E83"/>
    <mergeCell ref="A84:B84"/>
    <mergeCell ref="C84:E84"/>
    <mergeCell ref="F86:F88"/>
    <mergeCell ref="A79:B79"/>
    <mergeCell ref="C79:E79"/>
    <mergeCell ref="A75:B75"/>
    <mergeCell ref="C75:E75"/>
    <mergeCell ref="A80:A82"/>
    <mergeCell ref="B80:E82"/>
    <mergeCell ref="A71:B71"/>
    <mergeCell ref="C71:E71"/>
    <mergeCell ref="A72:A74"/>
    <mergeCell ref="B72:E74"/>
    <mergeCell ref="F72:F74"/>
    <mergeCell ref="A76:A78"/>
    <mergeCell ref="B76:E78"/>
    <mergeCell ref="F76:F78"/>
    <mergeCell ref="A65:B65"/>
    <mergeCell ref="A63:B63"/>
    <mergeCell ref="A64:B64"/>
    <mergeCell ref="A68:A70"/>
    <mergeCell ref="B68:E70"/>
    <mergeCell ref="F68:F70"/>
    <mergeCell ref="A66:B66"/>
    <mergeCell ref="C66:E66"/>
    <mergeCell ref="A67:B67"/>
    <mergeCell ref="C67:E67"/>
    <mergeCell ref="A55:B55"/>
    <mergeCell ref="C55:E55"/>
    <mergeCell ref="A56:B56"/>
    <mergeCell ref="C56:E56"/>
    <mergeCell ref="A57:B57"/>
    <mergeCell ref="C57:E57"/>
    <mergeCell ref="C48:E48"/>
    <mergeCell ref="A49:B49"/>
    <mergeCell ref="C49:E49"/>
    <mergeCell ref="A45:B45"/>
    <mergeCell ref="C45:E45"/>
    <mergeCell ref="A46:B46"/>
    <mergeCell ref="C46:E46"/>
    <mergeCell ref="A47:B47"/>
    <mergeCell ref="C47:E47"/>
    <mergeCell ref="C44:E44"/>
    <mergeCell ref="A41:B41"/>
    <mergeCell ref="C41:E41"/>
    <mergeCell ref="A39:B39"/>
    <mergeCell ref="C39:E39"/>
    <mergeCell ref="A40:B40"/>
    <mergeCell ref="C40:E40"/>
    <mergeCell ref="A44:B44"/>
    <mergeCell ref="C36:E36"/>
    <mergeCell ref="A33:B33"/>
    <mergeCell ref="C33:E33"/>
    <mergeCell ref="A34:B34"/>
    <mergeCell ref="C34:E34"/>
    <mergeCell ref="A35:B35"/>
    <mergeCell ref="C35:E35"/>
    <mergeCell ref="A36:B36"/>
    <mergeCell ref="A30:B30"/>
    <mergeCell ref="C30:E30"/>
    <mergeCell ref="A31:B31"/>
    <mergeCell ref="C31:E31"/>
    <mergeCell ref="A32:B32"/>
    <mergeCell ref="C32:E32"/>
    <mergeCell ref="A26:B26"/>
    <mergeCell ref="C26:E26"/>
    <mergeCell ref="A28:B28"/>
    <mergeCell ref="C28:E28"/>
    <mergeCell ref="A29:B29"/>
    <mergeCell ref="C29:E29"/>
    <mergeCell ref="A27:B27"/>
    <mergeCell ref="F23:F25"/>
    <mergeCell ref="A14:B14"/>
    <mergeCell ref="C14:E14"/>
    <mergeCell ref="A18:B18"/>
    <mergeCell ref="C18:E18"/>
    <mergeCell ref="A22:B22"/>
    <mergeCell ref="C22:E22"/>
    <mergeCell ref="A21:B21"/>
    <mergeCell ref="A15:B15"/>
    <mergeCell ref="A16:B16"/>
    <mergeCell ref="A12:B12"/>
    <mergeCell ref="C12:E12"/>
    <mergeCell ref="A13:B13"/>
    <mergeCell ref="C13:E13"/>
    <mergeCell ref="A23:A25"/>
    <mergeCell ref="B23:E25"/>
    <mergeCell ref="A19:B19"/>
    <mergeCell ref="C19:E19"/>
    <mergeCell ref="C8:E8"/>
    <mergeCell ref="A9:B9"/>
    <mergeCell ref="C9:E9"/>
    <mergeCell ref="A10:B10"/>
    <mergeCell ref="C10:E10"/>
    <mergeCell ref="A11:B11"/>
    <mergeCell ref="C11:E11"/>
    <mergeCell ref="C53:E53"/>
    <mergeCell ref="A58:B58"/>
    <mergeCell ref="C58:E58"/>
    <mergeCell ref="A1:F1"/>
    <mergeCell ref="A2:F2"/>
    <mergeCell ref="A3:F3"/>
    <mergeCell ref="A5:A7"/>
    <mergeCell ref="B5:E7"/>
    <mergeCell ref="F5:F7"/>
    <mergeCell ref="A8:B8"/>
    <mergeCell ref="A147:B147"/>
    <mergeCell ref="C147:E147"/>
    <mergeCell ref="A85:B85"/>
    <mergeCell ref="C85:E85"/>
    <mergeCell ref="C21:E21"/>
    <mergeCell ref="A110:B110"/>
    <mergeCell ref="C110:E110"/>
    <mergeCell ref="A132:B132"/>
    <mergeCell ref="C132:E132"/>
    <mergeCell ref="A53:B53"/>
    <mergeCell ref="A139:B139"/>
    <mergeCell ref="C139:E139"/>
    <mergeCell ref="A143:B143"/>
    <mergeCell ref="C143:E143"/>
    <mergeCell ref="A140:B140"/>
    <mergeCell ref="C140:E140"/>
  </mergeCells>
  <printOptions/>
  <pageMargins left="0.7086614173228347" right="0.7086614173228347" top="0.7480314960629921" bottom="0.7480314960629921" header="0.31496062992125984" footer="0.31496062992125984"/>
  <pageSetup firstPageNumber="64" useFirstPageNumber="1" horizontalDpi="600" verticalDpi="600" orientation="portrait" paperSize="9" scale="86" r:id="rId1"/>
  <headerFooter>
    <oddFooter>&amp;C&amp;P.oldal</oddFooter>
  </headerFooter>
  <rowBreaks count="5" manualBreakCount="5">
    <brk id="58" max="255" man="1"/>
    <brk id="119" max="255" man="1"/>
    <brk id="179" max="255" man="1"/>
    <brk id="306" max="255" man="1"/>
    <brk id="369" max="255" man="1"/>
  </rowBreaks>
  <ignoredErrors>
    <ignoredError sqref="A243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67">
      <selection activeCell="F40" sqref="F40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375" style="0" customWidth="1"/>
    <col min="5" max="5" width="23.00390625" style="0" customWidth="1"/>
    <col min="6" max="6" width="12.875" style="0" customWidth="1"/>
  </cols>
  <sheetData>
    <row r="1" spans="1:6" ht="12.75">
      <c r="A1" s="1473" t="s">
        <v>1034</v>
      </c>
      <c r="B1" s="1473"/>
      <c r="C1" s="1473"/>
      <c r="D1" s="1473"/>
      <c r="E1" s="1473"/>
      <c r="F1" s="1473"/>
    </row>
    <row r="2" spans="1:6" ht="12.75">
      <c r="A2" s="1473" t="s">
        <v>1035</v>
      </c>
      <c r="B2" s="1473"/>
      <c r="C2" s="1473"/>
      <c r="D2" s="1473"/>
      <c r="E2" s="1473"/>
      <c r="F2" s="1473"/>
    </row>
    <row r="3" spans="1:6" ht="12.75">
      <c r="A3" s="1473" t="s">
        <v>1088</v>
      </c>
      <c r="B3" s="1473"/>
      <c r="C3" s="1473"/>
      <c r="D3" s="1473"/>
      <c r="E3" s="1473"/>
      <c r="F3" s="1473"/>
    </row>
    <row r="4" ht="12.75">
      <c r="F4" s="1080" t="s">
        <v>385</v>
      </c>
    </row>
    <row r="5" spans="1:6" ht="12.75">
      <c r="A5" s="1474" t="s">
        <v>883</v>
      </c>
      <c r="B5" s="1475" t="s">
        <v>884</v>
      </c>
      <c r="C5" s="1475"/>
      <c r="D5" s="1475"/>
      <c r="E5" s="1475"/>
      <c r="F5" s="1476">
        <f>SUM(F8:F40)</f>
        <v>3764496</v>
      </c>
    </row>
    <row r="6" spans="1:6" ht="12.75">
      <c r="A6" s="1474"/>
      <c r="B6" s="1475"/>
      <c r="C6" s="1475"/>
      <c r="D6" s="1475"/>
      <c r="E6" s="1475"/>
      <c r="F6" s="1477"/>
    </row>
    <row r="7" spans="1:6" ht="12.75">
      <c r="A7" s="1474"/>
      <c r="B7" s="1475"/>
      <c r="C7" s="1475"/>
      <c r="D7" s="1475"/>
      <c r="E7" s="1475"/>
      <c r="F7" s="1478"/>
    </row>
    <row r="8" spans="1:6" ht="15">
      <c r="A8" s="1469">
        <v>1071</v>
      </c>
      <c r="B8" s="1469"/>
      <c r="C8" s="1470" t="s">
        <v>1036</v>
      </c>
      <c r="D8" s="1471"/>
      <c r="E8" s="1472"/>
      <c r="F8" s="1126">
        <f>SUM('1b.mell '!E29)</f>
        <v>10000</v>
      </c>
    </row>
    <row r="9" spans="1:6" ht="15">
      <c r="A9" s="1469">
        <v>1074</v>
      </c>
      <c r="B9" s="1469"/>
      <c r="C9" s="1470" t="s">
        <v>1037</v>
      </c>
      <c r="D9" s="1471"/>
      <c r="E9" s="1472"/>
      <c r="F9" s="1126">
        <f>SUM('1b.mell '!E31)</f>
        <v>2000</v>
      </c>
    </row>
    <row r="10" spans="1:6" ht="15">
      <c r="A10" s="1469">
        <v>1078</v>
      </c>
      <c r="B10" s="1469"/>
      <c r="C10" s="1470" t="s">
        <v>1038</v>
      </c>
      <c r="D10" s="1471"/>
      <c r="E10" s="1472"/>
      <c r="F10" s="1126">
        <f>SUM('1b.mell '!E35)</f>
        <v>5000</v>
      </c>
    </row>
    <row r="11" spans="1:6" ht="15">
      <c r="A11" s="1469">
        <v>1093</v>
      </c>
      <c r="B11" s="1469"/>
      <c r="C11" s="1470" t="s">
        <v>1039</v>
      </c>
      <c r="D11" s="1471"/>
      <c r="E11" s="1472"/>
      <c r="F11" s="1126">
        <f>SUM('1b.mell '!E43)</f>
        <v>10000</v>
      </c>
    </row>
    <row r="12" spans="1:6" ht="15">
      <c r="A12" s="1469">
        <v>1101</v>
      </c>
      <c r="B12" s="1469"/>
      <c r="C12" s="1470" t="s">
        <v>1040</v>
      </c>
      <c r="D12" s="1471"/>
      <c r="E12" s="1472"/>
      <c r="F12" s="1126">
        <f>SUM('1b.mell '!E50)</f>
        <v>20000</v>
      </c>
    </row>
    <row r="13" spans="1:6" ht="15">
      <c r="A13" s="1469">
        <v>1121</v>
      </c>
      <c r="B13" s="1469"/>
      <c r="C13" s="1470" t="s">
        <v>1041</v>
      </c>
      <c r="D13" s="1471"/>
      <c r="E13" s="1472"/>
      <c r="F13" s="1126">
        <f>SUM('1b.mell '!E56)</f>
        <v>68040</v>
      </c>
    </row>
    <row r="14" spans="1:6" ht="15">
      <c r="A14" s="1469">
        <v>1122</v>
      </c>
      <c r="B14" s="1469"/>
      <c r="C14" s="1470" t="s">
        <v>1042</v>
      </c>
      <c r="D14" s="1471"/>
      <c r="E14" s="1472"/>
      <c r="F14" s="1126">
        <f>SUM('1b.mell '!E57)</f>
        <v>183600</v>
      </c>
    </row>
    <row r="15" spans="1:6" ht="15">
      <c r="A15" s="1469">
        <v>1123</v>
      </c>
      <c r="B15" s="1469"/>
      <c r="C15" s="1470" t="s">
        <v>1043</v>
      </c>
      <c r="D15" s="1471"/>
      <c r="E15" s="1472"/>
      <c r="F15" s="1126">
        <f>SUM('1b.mell '!E58)</f>
        <v>219078</v>
      </c>
    </row>
    <row r="16" spans="1:6" ht="15">
      <c r="A16" s="1469">
        <v>1141</v>
      </c>
      <c r="B16" s="1469"/>
      <c r="C16" s="1470" t="s">
        <v>488</v>
      </c>
      <c r="D16" s="1471"/>
      <c r="E16" s="1472"/>
      <c r="F16" s="1126">
        <f>SUM('1b.mell '!E61)</f>
        <v>15000</v>
      </c>
    </row>
    <row r="17" spans="1:6" ht="15">
      <c r="A17" s="1469">
        <v>1150</v>
      </c>
      <c r="B17" s="1469"/>
      <c r="C17" s="1470" t="s">
        <v>239</v>
      </c>
      <c r="D17" s="1471"/>
      <c r="E17" s="1472"/>
      <c r="F17" s="1126">
        <f>SUM('1b.mell '!E62)</f>
        <v>34601</v>
      </c>
    </row>
    <row r="18" spans="1:6" ht="15">
      <c r="A18" s="1469">
        <v>1151</v>
      </c>
      <c r="B18" s="1469"/>
      <c r="C18" s="1470" t="s">
        <v>465</v>
      </c>
      <c r="D18" s="1471"/>
      <c r="E18" s="1472"/>
      <c r="F18" s="1126">
        <f>SUM('1b.mell '!E63)</f>
        <v>11000</v>
      </c>
    </row>
    <row r="19" spans="1:6" ht="15">
      <c r="A19" s="1469">
        <v>1160</v>
      </c>
      <c r="B19" s="1469"/>
      <c r="C19" s="1082" t="s">
        <v>240</v>
      </c>
      <c r="D19" s="1083"/>
      <c r="E19" s="1084"/>
      <c r="F19" s="1126">
        <f>SUM('1b.mell '!E67)</f>
        <v>8105</v>
      </c>
    </row>
    <row r="20" spans="1:6" ht="15">
      <c r="A20" s="1469">
        <v>1170</v>
      </c>
      <c r="B20" s="1469"/>
      <c r="C20" s="1470" t="s">
        <v>243</v>
      </c>
      <c r="D20" s="1471"/>
      <c r="E20" s="1472"/>
      <c r="F20" s="1126">
        <f>SUM('1b.mell '!E72)</f>
        <v>209034</v>
      </c>
    </row>
    <row r="21" spans="1:6" ht="15">
      <c r="A21" s="1469">
        <v>1180</v>
      </c>
      <c r="B21" s="1469"/>
      <c r="C21" s="1470" t="s">
        <v>425</v>
      </c>
      <c r="D21" s="1471"/>
      <c r="E21" s="1472"/>
      <c r="F21" s="1126">
        <f>SUM('1b.mell '!E74)</f>
        <v>250000</v>
      </c>
    </row>
    <row r="22" spans="1:6" ht="15">
      <c r="A22" s="1469">
        <v>1185</v>
      </c>
      <c r="B22" s="1469"/>
      <c r="C22" s="1470" t="s">
        <v>494</v>
      </c>
      <c r="D22" s="1471"/>
      <c r="E22" s="1472"/>
      <c r="F22" s="1126">
        <f>SUM('1b.mell '!E77)</f>
        <v>283729</v>
      </c>
    </row>
    <row r="23" spans="1:6" ht="15">
      <c r="A23" s="1469">
        <v>1210</v>
      </c>
      <c r="B23" s="1469"/>
      <c r="C23" s="1470" t="s">
        <v>254</v>
      </c>
      <c r="D23" s="1471"/>
      <c r="E23" s="1472"/>
      <c r="F23" s="1126">
        <f>SUM('1b.mell '!E88)</f>
        <v>235000</v>
      </c>
    </row>
    <row r="24" spans="1:6" ht="15">
      <c r="A24" s="1469">
        <v>1231</v>
      </c>
      <c r="B24" s="1469"/>
      <c r="C24" s="1082" t="s">
        <v>1044</v>
      </c>
      <c r="D24" s="1083"/>
      <c r="E24" s="1084"/>
      <c r="F24" s="1126">
        <f>SUM('1b.mell '!E106)</f>
        <v>14127</v>
      </c>
    </row>
    <row r="25" spans="1:6" ht="15">
      <c r="A25" s="1469">
        <v>1241</v>
      </c>
      <c r="B25" s="1469"/>
      <c r="C25" s="1470" t="s">
        <v>1039</v>
      </c>
      <c r="D25" s="1471"/>
      <c r="E25" s="1472"/>
      <c r="F25" s="1126">
        <f>SUM('1b.mell '!E109)</f>
        <v>8000</v>
      </c>
    </row>
    <row r="26" spans="1:6" ht="15">
      <c r="A26" s="1469">
        <v>1250</v>
      </c>
      <c r="B26" s="1469"/>
      <c r="C26" s="1470" t="s">
        <v>233</v>
      </c>
      <c r="D26" s="1471"/>
      <c r="E26" s="1472"/>
      <c r="F26" s="1126">
        <f>SUM('1b.mell '!E111)</f>
        <v>15000</v>
      </c>
    </row>
    <row r="27" spans="1:6" ht="15">
      <c r="A27" s="1469">
        <v>1260</v>
      </c>
      <c r="B27" s="1469"/>
      <c r="C27" s="1470" t="s">
        <v>237</v>
      </c>
      <c r="D27" s="1471"/>
      <c r="E27" s="1472"/>
      <c r="F27" s="1126">
        <f>SUM('1b.mell '!E113)</f>
        <v>6250</v>
      </c>
    </row>
    <row r="28" spans="1:6" ht="15">
      <c r="A28" s="1469">
        <v>1262</v>
      </c>
      <c r="B28" s="1469"/>
      <c r="C28" s="1470" t="s">
        <v>488</v>
      </c>
      <c r="D28" s="1471"/>
      <c r="E28" s="1472"/>
      <c r="F28" s="1126">
        <f>SUM('1b.mell '!E115)</f>
        <v>5</v>
      </c>
    </row>
    <row r="29" spans="1:6" ht="15">
      <c r="A29" s="1469">
        <v>1270</v>
      </c>
      <c r="B29" s="1469"/>
      <c r="C29" s="1470" t="s">
        <v>239</v>
      </c>
      <c r="D29" s="1471"/>
      <c r="E29" s="1472"/>
      <c r="F29" s="1126">
        <f>SUM('1b.mell '!E116)</f>
        <v>1000</v>
      </c>
    </row>
    <row r="30" spans="1:6" ht="15">
      <c r="A30" s="1469">
        <v>1560</v>
      </c>
      <c r="B30" s="1469"/>
      <c r="C30" s="1082" t="s">
        <v>1045</v>
      </c>
      <c r="D30" s="1083"/>
      <c r="E30" s="1084"/>
      <c r="F30" s="1126">
        <f>SUM('1b.mell '!E261)</f>
        <v>23000</v>
      </c>
    </row>
    <row r="31" spans="1:6" ht="15">
      <c r="A31" s="1469">
        <v>1530</v>
      </c>
      <c r="B31" s="1469"/>
      <c r="C31" s="1082" t="s">
        <v>240</v>
      </c>
      <c r="D31" s="1083"/>
      <c r="E31" s="1084"/>
      <c r="F31" s="1126"/>
    </row>
    <row r="32" spans="1:6" ht="15">
      <c r="A32" s="1469">
        <v>1401</v>
      </c>
      <c r="B32" s="1469"/>
      <c r="C32" s="1082" t="s">
        <v>460</v>
      </c>
      <c r="D32" s="1083"/>
      <c r="E32" s="1084"/>
      <c r="F32" s="1126">
        <f>SUM('1b.mell '!E192)</f>
        <v>13418</v>
      </c>
    </row>
    <row r="33" spans="1:6" ht="15">
      <c r="A33" s="1469">
        <v>1409</v>
      </c>
      <c r="B33" s="1469"/>
      <c r="C33" s="1082" t="s">
        <v>446</v>
      </c>
      <c r="D33" s="1083"/>
      <c r="E33" s="1084"/>
      <c r="F33" s="1126">
        <f>SUM('1b.mell '!E194)</f>
        <v>0</v>
      </c>
    </row>
    <row r="34" spans="1:6" ht="15">
      <c r="A34" s="1469">
        <v>1411</v>
      </c>
      <c r="B34" s="1469"/>
      <c r="C34" s="1470" t="s">
        <v>1039</v>
      </c>
      <c r="D34" s="1471"/>
      <c r="E34" s="1472"/>
      <c r="F34" s="1126">
        <f>SUM('1b.mell '!E196)</f>
        <v>41971</v>
      </c>
    </row>
    <row r="35" spans="1:6" ht="15">
      <c r="A35" s="1469">
        <v>1420</v>
      </c>
      <c r="B35" s="1469"/>
      <c r="C35" s="1470" t="s">
        <v>233</v>
      </c>
      <c r="D35" s="1471"/>
      <c r="E35" s="1472"/>
      <c r="F35" s="1126">
        <f>SUM('1b.mell '!E198)</f>
        <v>8331</v>
      </c>
    </row>
    <row r="36" spans="1:6" ht="15">
      <c r="A36" s="1469">
        <v>1422</v>
      </c>
      <c r="B36" s="1469"/>
      <c r="C36" s="1470" t="s">
        <v>237</v>
      </c>
      <c r="D36" s="1471"/>
      <c r="E36" s="1472"/>
      <c r="F36" s="1126">
        <f>SUM('1b.mell '!E200)</f>
        <v>68879</v>
      </c>
    </row>
    <row r="37" spans="1:6" ht="15">
      <c r="A37" s="1469">
        <v>1423</v>
      </c>
      <c r="B37" s="1469"/>
      <c r="C37" s="1470" t="s">
        <v>238</v>
      </c>
      <c r="D37" s="1471"/>
      <c r="E37" s="1472"/>
      <c r="F37" s="1126">
        <f>SUM('1b.mell '!E201)</f>
        <v>0</v>
      </c>
    </row>
    <row r="38" spans="1:6" ht="15">
      <c r="A38" s="1469">
        <v>1424</v>
      </c>
      <c r="B38" s="1469"/>
      <c r="C38" s="1470" t="s">
        <v>488</v>
      </c>
      <c r="D38" s="1471"/>
      <c r="E38" s="1472"/>
      <c r="F38" s="1126"/>
    </row>
    <row r="39" spans="1:6" ht="15">
      <c r="A39" s="1469">
        <v>1425</v>
      </c>
      <c r="B39" s="1469"/>
      <c r="C39" s="1470" t="s">
        <v>239</v>
      </c>
      <c r="D39" s="1471"/>
      <c r="E39" s="1472"/>
      <c r="F39" s="1126">
        <f>SUM('1b.mell '!E203)</f>
        <v>328</v>
      </c>
    </row>
    <row r="40" spans="1:6" ht="15">
      <c r="A40" s="1469">
        <v>1572</v>
      </c>
      <c r="B40" s="1469"/>
      <c r="C40" s="1470" t="s">
        <v>452</v>
      </c>
      <c r="D40" s="1471"/>
      <c r="E40" s="1472"/>
      <c r="F40" s="1126">
        <f>SUM('1b.mell '!E268)</f>
        <v>2000000</v>
      </c>
    </row>
    <row r="41" spans="1:6" ht="18" customHeight="1">
      <c r="A41" s="1474" t="s">
        <v>1046</v>
      </c>
      <c r="B41" s="1475" t="s">
        <v>1047</v>
      </c>
      <c r="C41" s="1475"/>
      <c r="D41" s="1475"/>
      <c r="E41" s="1475"/>
      <c r="F41" s="1476">
        <f>SUM(F44:F52)</f>
        <v>8300944</v>
      </c>
    </row>
    <row r="42" spans="1:6" ht="18.75" customHeight="1">
      <c r="A42" s="1474"/>
      <c r="B42" s="1475"/>
      <c r="C42" s="1475"/>
      <c r="D42" s="1475"/>
      <c r="E42" s="1475"/>
      <c r="F42" s="1477"/>
    </row>
    <row r="43" spans="1:6" ht="21.75" customHeight="1">
      <c r="A43" s="1474"/>
      <c r="B43" s="1475"/>
      <c r="C43" s="1475"/>
      <c r="D43" s="1475"/>
      <c r="E43" s="1475"/>
      <c r="F43" s="1478"/>
    </row>
    <row r="44" spans="1:6" ht="15">
      <c r="A44" s="1469">
        <v>1041</v>
      </c>
      <c r="B44" s="1469"/>
      <c r="C44" s="1470" t="s">
        <v>667</v>
      </c>
      <c r="D44" s="1471"/>
      <c r="E44" s="1472"/>
      <c r="F44" s="1126">
        <f>SUM('1b.mell '!E22)</f>
        <v>3080000</v>
      </c>
    </row>
    <row r="45" spans="1:6" ht="15">
      <c r="A45" s="1469">
        <v>1042</v>
      </c>
      <c r="B45" s="1469"/>
      <c r="C45" s="1470" t="s">
        <v>670</v>
      </c>
      <c r="D45" s="1471"/>
      <c r="E45" s="1472"/>
      <c r="F45" s="1126">
        <f>SUM('1b.mell '!E23)</f>
        <v>550000</v>
      </c>
    </row>
    <row r="46" spans="1:6" ht="15">
      <c r="A46" s="1469">
        <v>1051</v>
      </c>
      <c r="B46" s="1469"/>
      <c r="C46" s="1470" t="s">
        <v>1048</v>
      </c>
      <c r="D46" s="1471"/>
      <c r="E46" s="1472"/>
      <c r="F46" s="1126">
        <f>SUM('1b.mell '!E25)</f>
        <v>4289284</v>
      </c>
    </row>
    <row r="47" spans="1:6" ht="15">
      <c r="A47" s="1469">
        <v>1052</v>
      </c>
      <c r="B47" s="1469"/>
      <c r="C47" s="1470" t="s">
        <v>1049</v>
      </c>
      <c r="D47" s="1471"/>
      <c r="E47" s="1472"/>
      <c r="F47" s="1126">
        <f>SUM('1b.mell '!E26)</f>
        <v>200000</v>
      </c>
    </row>
    <row r="48" spans="1:6" ht="15">
      <c r="A48" s="1469">
        <v>1053</v>
      </c>
      <c r="B48" s="1469"/>
      <c r="C48" s="1470" t="s">
        <v>1050</v>
      </c>
      <c r="D48" s="1471"/>
      <c r="E48" s="1472"/>
      <c r="F48" s="1126">
        <f>SUM('1b.mell '!E27)</f>
        <v>140000</v>
      </c>
    </row>
    <row r="49" spans="1:6" ht="15">
      <c r="A49" s="1469">
        <v>1075</v>
      </c>
      <c r="B49" s="1469"/>
      <c r="C49" s="1470" t="s">
        <v>1051</v>
      </c>
      <c r="D49" s="1471"/>
      <c r="E49" s="1472"/>
      <c r="F49" s="1126">
        <f>SUM('1b.mell '!E32)</f>
        <v>15000</v>
      </c>
    </row>
    <row r="50" spans="1:6" ht="15">
      <c r="A50" s="1469">
        <v>1073</v>
      </c>
      <c r="B50" s="1469"/>
      <c r="C50" s="1082" t="s">
        <v>1052</v>
      </c>
      <c r="D50" s="1083"/>
      <c r="E50" s="1084"/>
      <c r="F50" s="1126">
        <f>SUM('1b.mell '!E30)</f>
        <v>0</v>
      </c>
    </row>
    <row r="51" spans="1:6" ht="15">
      <c r="A51" s="1469">
        <v>1076</v>
      </c>
      <c r="B51" s="1469"/>
      <c r="C51" s="1470" t="s">
        <v>1053</v>
      </c>
      <c r="D51" s="1471"/>
      <c r="E51" s="1472"/>
      <c r="F51" s="1126">
        <f>SUM('1b.mell '!E33)</f>
        <v>6660</v>
      </c>
    </row>
    <row r="52" spans="1:6" ht="15">
      <c r="A52" s="1469">
        <v>1305</v>
      </c>
      <c r="B52" s="1469"/>
      <c r="C52" s="1470" t="s">
        <v>9</v>
      </c>
      <c r="D52" s="1471"/>
      <c r="E52" s="1472"/>
      <c r="F52" s="1126">
        <f>SUM('1b.mell '!E151)</f>
        <v>20000</v>
      </c>
    </row>
    <row r="53" spans="1:6" ht="12.75">
      <c r="A53" s="1474" t="s">
        <v>888</v>
      </c>
      <c r="B53" s="1475" t="s">
        <v>889</v>
      </c>
      <c r="C53" s="1475"/>
      <c r="D53" s="1475"/>
      <c r="E53" s="1475"/>
      <c r="F53" s="1476">
        <f>SUM(F56:F69)</f>
        <v>3377950</v>
      </c>
    </row>
    <row r="54" spans="1:6" ht="12.75">
      <c r="A54" s="1474"/>
      <c r="B54" s="1475"/>
      <c r="C54" s="1475"/>
      <c r="D54" s="1475"/>
      <c r="E54" s="1475"/>
      <c r="F54" s="1477"/>
    </row>
    <row r="55" spans="1:6" ht="12.75">
      <c r="A55" s="1479"/>
      <c r="B55" s="1475"/>
      <c r="C55" s="1475"/>
      <c r="D55" s="1475"/>
      <c r="E55" s="1475"/>
      <c r="F55" s="1478"/>
    </row>
    <row r="56" spans="1:6" ht="15">
      <c r="A56" s="1469">
        <v>1091</v>
      </c>
      <c r="B56" s="1469"/>
      <c r="C56" s="1470" t="s">
        <v>1054</v>
      </c>
      <c r="D56" s="1471"/>
      <c r="E56" s="1472"/>
      <c r="F56" s="1126">
        <f>SUM('1b.mell '!E41)</f>
        <v>200000</v>
      </c>
    </row>
    <row r="57" spans="1:6" ht="15">
      <c r="A57" s="1469">
        <v>1094</v>
      </c>
      <c r="B57" s="1469"/>
      <c r="C57" s="1470" t="s">
        <v>1055</v>
      </c>
      <c r="D57" s="1471"/>
      <c r="E57" s="1472"/>
      <c r="F57" s="1126">
        <f>SUM('1b.mell '!E44)</f>
        <v>12000</v>
      </c>
    </row>
    <row r="58" spans="1:6" ht="15">
      <c r="A58" s="1469">
        <v>1095</v>
      </c>
      <c r="B58" s="1469"/>
      <c r="C58" s="1470" t="s">
        <v>1056</v>
      </c>
      <c r="D58" s="1471"/>
      <c r="E58" s="1472"/>
      <c r="F58" s="1126">
        <f>SUM('1b.mell '!E45)</f>
        <v>280000</v>
      </c>
    </row>
    <row r="59" spans="1:6" ht="15">
      <c r="A59" s="1469">
        <v>1096</v>
      </c>
      <c r="B59" s="1469"/>
      <c r="C59" s="1470" t="s">
        <v>675</v>
      </c>
      <c r="D59" s="1471"/>
      <c r="E59" s="1472"/>
      <c r="F59" s="1126">
        <f>SUM('1b.mell '!E46)</f>
        <v>290000</v>
      </c>
    </row>
    <row r="60" spans="1:6" ht="15">
      <c r="A60" s="1469">
        <v>1097</v>
      </c>
      <c r="B60" s="1469"/>
      <c r="C60" s="1470" t="s">
        <v>1057</v>
      </c>
      <c r="D60" s="1471"/>
      <c r="E60" s="1472"/>
      <c r="F60" s="1126">
        <f>SUM('1b.mell '!E47)</f>
        <v>3000</v>
      </c>
    </row>
    <row r="61" spans="1:6" ht="15">
      <c r="A61" s="1469">
        <v>1102</v>
      </c>
      <c r="B61" s="1469"/>
      <c r="C61" s="1470" t="s">
        <v>1058</v>
      </c>
      <c r="D61" s="1471"/>
      <c r="E61" s="1472"/>
      <c r="F61" s="1126">
        <f>SUM('1b.mell '!E51)</f>
        <v>110000</v>
      </c>
    </row>
    <row r="62" spans="1:6" ht="15">
      <c r="A62" s="1469">
        <v>1191</v>
      </c>
      <c r="B62" s="1469"/>
      <c r="C62" s="1470" t="s">
        <v>1059</v>
      </c>
      <c r="D62" s="1471"/>
      <c r="E62" s="1472"/>
      <c r="F62" s="1126">
        <f>SUM('1b.mell '!E81)</f>
        <v>1844000</v>
      </c>
    </row>
    <row r="63" spans="1:6" ht="15">
      <c r="A63" s="1469">
        <v>1194</v>
      </c>
      <c r="B63" s="1469"/>
      <c r="C63" s="1470" t="s">
        <v>1060</v>
      </c>
      <c r="D63" s="1471"/>
      <c r="E63" s="1472"/>
      <c r="F63" s="1126">
        <f>SUM('1b.mell '!E82)</f>
        <v>200000</v>
      </c>
    </row>
    <row r="64" spans="1:6" ht="15">
      <c r="A64" s="1469">
        <v>1195</v>
      </c>
      <c r="B64" s="1469"/>
      <c r="C64" s="1470" t="s">
        <v>1061</v>
      </c>
      <c r="D64" s="1471"/>
      <c r="E64" s="1472"/>
      <c r="F64" s="1126">
        <f>SUM('1b.mell '!E83)</f>
        <v>400000</v>
      </c>
    </row>
    <row r="65" spans="1:6" ht="15">
      <c r="A65" s="1469">
        <v>1242</v>
      </c>
      <c r="B65" s="1469"/>
      <c r="C65" s="1470" t="s">
        <v>1055</v>
      </c>
      <c r="D65" s="1471"/>
      <c r="E65" s="1472"/>
      <c r="F65" s="1126">
        <f>SUM('1b.mell '!E110)</f>
        <v>150</v>
      </c>
    </row>
    <row r="66" spans="1:6" ht="15">
      <c r="A66" s="1469">
        <v>1290</v>
      </c>
      <c r="B66" s="1469"/>
      <c r="C66" s="1470" t="s">
        <v>515</v>
      </c>
      <c r="D66" s="1471"/>
      <c r="E66" s="1472"/>
      <c r="F66" s="1126">
        <f>SUM('1b.mell '!E128)</f>
        <v>0</v>
      </c>
    </row>
    <row r="67" spans="1:6" ht="15">
      <c r="A67" s="1469">
        <v>1440</v>
      </c>
      <c r="B67" s="1469"/>
      <c r="C67" s="1082" t="s">
        <v>515</v>
      </c>
      <c r="D67" s="1083"/>
      <c r="E67" s="1084"/>
      <c r="F67" s="1126">
        <f>SUM('1b.mell '!E215)</f>
        <v>0</v>
      </c>
    </row>
    <row r="68" spans="1:6" ht="15">
      <c r="A68" s="1469">
        <v>1412</v>
      </c>
      <c r="B68" s="1469"/>
      <c r="C68" s="1470" t="s">
        <v>1055</v>
      </c>
      <c r="D68" s="1471"/>
      <c r="E68" s="1472"/>
      <c r="F68" s="1126">
        <f>SUM('1b.mell '!E197)</f>
        <v>36915</v>
      </c>
    </row>
    <row r="69" spans="1:6" ht="15">
      <c r="A69" s="1469">
        <v>1436</v>
      </c>
      <c r="B69" s="1469"/>
      <c r="C69" s="1470" t="s">
        <v>494</v>
      </c>
      <c r="D69" s="1471"/>
      <c r="E69" s="1472"/>
      <c r="F69" s="1130">
        <f>SUM('1b.mell '!E212)</f>
        <v>1885</v>
      </c>
    </row>
    <row r="70" spans="1:6" ht="12.75">
      <c r="A70" s="1474" t="s">
        <v>1062</v>
      </c>
      <c r="B70" s="1475" t="s">
        <v>1063</v>
      </c>
      <c r="C70" s="1475"/>
      <c r="D70" s="1475"/>
      <c r="E70" s="1475"/>
      <c r="F70" s="1476">
        <f>SUM(F73:F76)</f>
        <v>1997784</v>
      </c>
    </row>
    <row r="71" spans="1:6" ht="12.75">
      <c r="A71" s="1474"/>
      <c r="B71" s="1475"/>
      <c r="C71" s="1475"/>
      <c r="D71" s="1475"/>
      <c r="E71" s="1475"/>
      <c r="F71" s="1477"/>
    </row>
    <row r="72" spans="1:6" ht="12.75">
      <c r="A72" s="1479"/>
      <c r="B72" s="1475"/>
      <c r="C72" s="1475"/>
      <c r="D72" s="1475"/>
      <c r="E72" s="1475"/>
      <c r="F72" s="1478"/>
    </row>
    <row r="73" spans="1:6" ht="15">
      <c r="A73" s="1469">
        <v>1010</v>
      </c>
      <c r="B73" s="1469"/>
      <c r="C73" s="1470" t="s">
        <v>217</v>
      </c>
      <c r="D73" s="1471"/>
      <c r="E73" s="1472"/>
      <c r="F73" s="1126">
        <f>SUM('1b.mell '!E10)</f>
        <v>1936177</v>
      </c>
    </row>
    <row r="74" spans="1:6" ht="15">
      <c r="A74" s="1469">
        <v>1020</v>
      </c>
      <c r="B74" s="1469"/>
      <c r="C74" s="1470" t="s">
        <v>221</v>
      </c>
      <c r="D74" s="1471"/>
      <c r="E74" s="1472"/>
      <c r="F74" s="1126">
        <f>SUM('1b.mell '!E17)</f>
        <v>31</v>
      </c>
    </row>
    <row r="75" spans="1:6" ht="15">
      <c r="A75" s="1469">
        <v>1165</v>
      </c>
      <c r="B75" s="1469"/>
      <c r="C75" s="1470" t="s">
        <v>242</v>
      </c>
      <c r="D75" s="1471"/>
      <c r="E75" s="1472"/>
      <c r="F75" s="1126">
        <f>SUM('1b.mell '!E71)</f>
        <v>52680</v>
      </c>
    </row>
    <row r="76" spans="1:6" ht="15">
      <c r="A76" s="1469">
        <v>1030</v>
      </c>
      <c r="B76" s="1469"/>
      <c r="C76" s="1470" t="s">
        <v>460</v>
      </c>
      <c r="D76" s="1471"/>
      <c r="E76" s="1472"/>
      <c r="F76" s="1126">
        <f>SUM('1b.mell '!E18)</f>
        <v>8896</v>
      </c>
    </row>
    <row r="77" spans="1:6" ht="12.75">
      <c r="A77" s="1474" t="s">
        <v>1064</v>
      </c>
      <c r="B77" s="1475" t="s">
        <v>1065</v>
      </c>
      <c r="C77" s="1475"/>
      <c r="D77" s="1475"/>
      <c r="E77" s="1475"/>
      <c r="F77" s="1476">
        <f>SUM(F80:F81)</f>
        <v>6327887</v>
      </c>
    </row>
    <row r="78" spans="1:6" ht="12.75">
      <c r="A78" s="1474"/>
      <c r="B78" s="1475"/>
      <c r="C78" s="1475"/>
      <c r="D78" s="1475"/>
      <c r="E78" s="1475"/>
      <c r="F78" s="1477"/>
    </row>
    <row r="79" spans="1:6" ht="12.75">
      <c r="A79" s="1479"/>
      <c r="B79" s="1475"/>
      <c r="C79" s="1475"/>
      <c r="D79" s="1475"/>
      <c r="E79" s="1475"/>
      <c r="F79" s="1478"/>
    </row>
    <row r="80" spans="1:6" ht="15">
      <c r="A80" s="1469">
        <v>1570.1581</v>
      </c>
      <c r="B80" s="1469"/>
      <c r="C80" s="1470" t="s">
        <v>1066</v>
      </c>
      <c r="D80" s="1471"/>
      <c r="E80" s="1472"/>
      <c r="F80" s="1126">
        <f>SUM('1b.mell '!E266+'1b.mell '!E271)</f>
        <v>6327413</v>
      </c>
    </row>
    <row r="81" spans="1:6" ht="15">
      <c r="A81" s="1469">
        <v>1573</v>
      </c>
      <c r="B81" s="1469"/>
      <c r="C81" s="1470" t="s">
        <v>1067</v>
      </c>
      <c r="D81" s="1471"/>
      <c r="E81" s="1472"/>
      <c r="F81" s="1130">
        <f>SUM('1b.mell '!E269)</f>
        <v>474</v>
      </c>
    </row>
    <row r="82" spans="1:6" ht="12.75">
      <c r="A82" s="1474" t="s">
        <v>928</v>
      </c>
      <c r="B82" s="1475" t="s">
        <v>929</v>
      </c>
      <c r="C82" s="1475"/>
      <c r="D82" s="1475"/>
      <c r="E82" s="1475"/>
      <c r="F82" s="1476">
        <f>SUM(F85:F90)</f>
        <v>1108300</v>
      </c>
    </row>
    <row r="83" spans="1:6" ht="12.75">
      <c r="A83" s="1474"/>
      <c r="B83" s="1475"/>
      <c r="C83" s="1475"/>
      <c r="D83" s="1475"/>
      <c r="E83" s="1475"/>
      <c r="F83" s="1477"/>
    </row>
    <row r="84" spans="1:6" ht="12.75">
      <c r="A84" s="1474"/>
      <c r="B84" s="1475"/>
      <c r="C84" s="1475"/>
      <c r="D84" s="1475"/>
      <c r="E84" s="1475"/>
      <c r="F84" s="1478"/>
    </row>
    <row r="85" spans="1:6" ht="15">
      <c r="A85" s="1469">
        <v>1077</v>
      </c>
      <c r="B85" s="1469"/>
      <c r="C85" s="1470" t="s">
        <v>1068</v>
      </c>
      <c r="D85" s="1471"/>
      <c r="E85" s="1472"/>
      <c r="F85" s="1126">
        <f>SUM('1b.mell '!E34)</f>
        <v>246500</v>
      </c>
    </row>
    <row r="86" spans="1:6" ht="15">
      <c r="A86" s="1469">
        <v>1079</v>
      </c>
      <c r="B86" s="1469"/>
      <c r="C86" s="1470" t="s">
        <v>1069</v>
      </c>
      <c r="D86" s="1471"/>
      <c r="E86" s="1472"/>
      <c r="F86" s="1126">
        <f>SUM('1b.mell '!E36)</f>
        <v>2400</v>
      </c>
    </row>
    <row r="87" spans="1:6" ht="15">
      <c r="A87" s="1469">
        <v>1082</v>
      </c>
      <c r="B87" s="1469"/>
      <c r="C87" s="1470" t="s">
        <v>1070</v>
      </c>
      <c r="D87" s="1471"/>
      <c r="E87" s="1472"/>
      <c r="F87" s="1126">
        <f>SUM('1b.mell '!E37)</f>
        <v>41000</v>
      </c>
    </row>
    <row r="88" spans="1:6" ht="15">
      <c r="A88" s="1469">
        <v>1092</v>
      </c>
      <c r="B88" s="1469"/>
      <c r="C88" s="1470" t="s">
        <v>1071</v>
      </c>
      <c r="D88" s="1471"/>
      <c r="E88" s="1472"/>
      <c r="F88" s="1126">
        <f>SUM('1b.mell '!E42)</f>
        <v>744400</v>
      </c>
    </row>
    <row r="89" spans="1:6" ht="15">
      <c r="A89" s="1469">
        <v>1098</v>
      </c>
      <c r="B89" s="1469"/>
      <c r="C89" s="1470" t="s">
        <v>1072</v>
      </c>
      <c r="D89" s="1471"/>
      <c r="E89" s="1472"/>
      <c r="F89" s="1126">
        <f>SUM('1b.mell '!E48)</f>
        <v>7000</v>
      </c>
    </row>
    <row r="90" spans="1:6" ht="15">
      <c r="A90" s="1469">
        <v>1103</v>
      </c>
      <c r="B90" s="1469"/>
      <c r="C90" s="1470" t="s">
        <v>1073</v>
      </c>
      <c r="D90" s="1471"/>
      <c r="E90" s="1472"/>
      <c r="F90" s="1126">
        <f>SUM('1b.mell '!E52)</f>
        <v>67000</v>
      </c>
    </row>
    <row r="91" spans="1:6" ht="12.75">
      <c r="A91" s="1474" t="s">
        <v>992</v>
      </c>
      <c r="B91" s="1475" t="s">
        <v>1074</v>
      </c>
      <c r="C91" s="1475"/>
      <c r="D91" s="1475"/>
      <c r="E91" s="1475"/>
      <c r="F91" s="1476">
        <f>SUM(F94)</f>
        <v>178375</v>
      </c>
    </row>
    <row r="92" spans="1:6" ht="12.75">
      <c r="A92" s="1474"/>
      <c r="B92" s="1475"/>
      <c r="C92" s="1475"/>
      <c r="D92" s="1475"/>
      <c r="E92" s="1475"/>
      <c r="F92" s="1477"/>
    </row>
    <row r="93" spans="1:6" ht="12.75">
      <c r="A93" s="1474"/>
      <c r="B93" s="1475"/>
      <c r="C93" s="1475"/>
      <c r="D93" s="1475"/>
      <c r="E93" s="1475"/>
      <c r="F93" s="1478"/>
    </row>
    <row r="94" spans="1:6" ht="15">
      <c r="A94" s="1469">
        <v>1421</v>
      </c>
      <c r="B94" s="1469"/>
      <c r="C94" s="1470" t="s">
        <v>236</v>
      </c>
      <c r="D94" s="1471"/>
      <c r="E94" s="1472"/>
      <c r="F94" s="1126">
        <f>SUM('1b.mell '!E199)</f>
        <v>178375</v>
      </c>
    </row>
    <row r="95" spans="1:6" ht="12.75">
      <c r="A95" s="1506" t="s">
        <v>158</v>
      </c>
      <c r="B95" s="1507"/>
      <c r="C95" s="1507"/>
      <c r="D95" s="1507"/>
      <c r="E95" s="1507"/>
      <c r="F95" s="1510">
        <f>SUM(F91+F82+F77+F70+F53+F41+F5)</f>
        <v>25055736</v>
      </c>
    </row>
    <row r="96" spans="1:6" ht="12.75">
      <c r="A96" s="1508"/>
      <c r="B96" s="1509"/>
      <c r="C96" s="1509"/>
      <c r="D96" s="1509"/>
      <c r="E96" s="1509"/>
      <c r="F96" s="1511"/>
    </row>
  </sheetData>
  <sheetProtection/>
  <mergeCells count="156">
    <mergeCell ref="F91:F93"/>
    <mergeCell ref="A94:B94"/>
    <mergeCell ref="C94:E94"/>
    <mergeCell ref="A95:E96"/>
    <mergeCell ref="F95:F96"/>
    <mergeCell ref="A89:B89"/>
    <mergeCell ref="C89:E89"/>
    <mergeCell ref="A90:B90"/>
    <mergeCell ref="C90:E90"/>
    <mergeCell ref="A91:A93"/>
    <mergeCell ref="B91:E93"/>
    <mergeCell ref="A86:B86"/>
    <mergeCell ref="C86:E86"/>
    <mergeCell ref="A87:B87"/>
    <mergeCell ref="C87:E87"/>
    <mergeCell ref="A88:B88"/>
    <mergeCell ref="C88:E88"/>
    <mergeCell ref="A81:B81"/>
    <mergeCell ref="C81:E81"/>
    <mergeCell ref="A82:A84"/>
    <mergeCell ref="B82:E84"/>
    <mergeCell ref="F82:F84"/>
    <mergeCell ref="A85:B85"/>
    <mergeCell ref="C85:E85"/>
    <mergeCell ref="A76:B76"/>
    <mergeCell ref="C76:E76"/>
    <mergeCell ref="A77:A79"/>
    <mergeCell ref="B77:E79"/>
    <mergeCell ref="F77:F79"/>
    <mergeCell ref="A80:B80"/>
    <mergeCell ref="C80:E80"/>
    <mergeCell ref="F70:F72"/>
    <mergeCell ref="A73:B73"/>
    <mergeCell ref="C73:E73"/>
    <mergeCell ref="A74:B74"/>
    <mergeCell ref="C74:E74"/>
    <mergeCell ref="A75:B75"/>
    <mergeCell ref="C75:E75"/>
    <mergeCell ref="A67:B67"/>
    <mergeCell ref="A68:B68"/>
    <mergeCell ref="C68:E68"/>
    <mergeCell ref="A69:B69"/>
    <mergeCell ref="C69:E69"/>
    <mergeCell ref="A70:A72"/>
    <mergeCell ref="B70:E72"/>
    <mergeCell ref="A64:B64"/>
    <mergeCell ref="C64:E64"/>
    <mergeCell ref="A65:B65"/>
    <mergeCell ref="C65:E65"/>
    <mergeCell ref="A66:B66"/>
    <mergeCell ref="C66:E66"/>
    <mergeCell ref="A61:B61"/>
    <mergeCell ref="C61:E61"/>
    <mergeCell ref="A62:B62"/>
    <mergeCell ref="C62:E62"/>
    <mergeCell ref="A63:B63"/>
    <mergeCell ref="C63:E63"/>
    <mergeCell ref="A58:B58"/>
    <mergeCell ref="C58:E58"/>
    <mergeCell ref="A59:B59"/>
    <mergeCell ref="C59:E59"/>
    <mergeCell ref="A60:B60"/>
    <mergeCell ref="C60:E60"/>
    <mergeCell ref="A53:A55"/>
    <mergeCell ref="B53:E55"/>
    <mergeCell ref="F53:F55"/>
    <mergeCell ref="A56:B56"/>
    <mergeCell ref="C56:E56"/>
    <mergeCell ref="A57:B57"/>
    <mergeCell ref="C57:E57"/>
    <mergeCell ref="A49:B49"/>
    <mergeCell ref="C49:E49"/>
    <mergeCell ref="A50:B50"/>
    <mergeCell ref="A51:B51"/>
    <mergeCell ref="C51:E51"/>
    <mergeCell ref="A52:B52"/>
    <mergeCell ref="C52:E52"/>
    <mergeCell ref="A46:B46"/>
    <mergeCell ref="C46:E46"/>
    <mergeCell ref="A47:B47"/>
    <mergeCell ref="C47:E47"/>
    <mergeCell ref="A48:B48"/>
    <mergeCell ref="C48:E48"/>
    <mergeCell ref="A41:A43"/>
    <mergeCell ref="B41:E43"/>
    <mergeCell ref="F41:F43"/>
    <mergeCell ref="A44:B44"/>
    <mergeCell ref="C44:E44"/>
    <mergeCell ref="A45:B45"/>
    <mergeCell ref="C45:E45"/>
    <mergeCell ref="A38:B38"/>
    <mergeCell ref="C38:E38"/>
    <mergeCell ref="A39:B39"/>
    <mergeCell ref="C39:E39"/>
    <mergeCell ref="A40:B40"/>
    <mergeCell ref="C40:E40"/>
    <mergeCell ref="A35:B35"/>
    <mergeCell ref="C35:E35"/>
    <mergeCell ref="A36:B36"/>
    <mergeCell ref="C36:E36"/>
    <mergeCell ref="A37:B37"/>
    <mergeCell ref="C37:E37"/>
    <mergeCell ref="A30:B30"/>
    <mergeCell ref="A31:B31"/>
    <mergeCell ref="A32:B32"/>
    <mergeCell ref="A33:B33"/>
    <mergeCell ref="A34:B34"/>
    <mergeCell ref="C34:E34"/>
    <mergeCell ref="A27:B27"/>
    <mergeCell ref="C27:E27"/>
    <mergeCell ref="A28:B28"/>
    <mergeCell ref="C28:E28"/>
    <mergeCell ref="A29:B29"/>
    <mergeCell ref="C29:E29"/>
    <mergeCell ref="A24:B24"/>
    <mergeCell ref="A25:B25"/>
    <mergeCell ref="C25:E25"/>
    <mergeCell ref="A26:B26"/>
    <mergeCell ref="C26:E26"/>
    <mergeCell ref="A19:B19"/>
    <mergeCell ref="A22:B22"/>
    <mergeCell ref="C22:E22"/>
    <mergeCell ref="A23:B23"/>
    <mergeCell ref="C23:E23"/>
    <mergeCell ref="A17:B17"/>
    <mergeCell ref="C17:E17"/>
    <mergeCell ref="A18:B18"/>
    <mergeCell ref="C18:E18"/>
    <mergeCell ref="A21:B21"/>
    <mergeCell ref="C21:E21"/>
    <mergeCell ref="A20:B20"/>
    <mergeCell ref="C20:E20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A8:B8"/>
    <mergeCell ref="C8:E8"/>
    <mergeCell ref="A9:B9"/>
    <mergeCell ref="C9:E9"/>
    <mergeCell ref="A10:B10"/>
    <mergeCell ref="C10:E10"/>
    <mergeCell ref="A1:F1"/>
    <mergeCell ref="A2:F2"/>
    <mergeCell ref="A3:F3"/>
    <mergeCell ref="A5:A7"/>
    <mergeCell ref="B5:E7"/>
    <mergeCell ref="F5:F7"/>
  </mergeCells>
  <printOptions/>
  <pageMargins left="0.7086614173228347" right="0.7086614173228347" top="0.7480314960629921" bottom="0.7480314960629921" header="0.31496062992125984" footer="0.31496062992125984"/>
  <pageSetup firstPageNumber="71" useFirstPageNumber="1" horizontalDpi="600" verticalDpi="600" orientation="portrait" paperSize="9" scale="95" r:id="rId1"/>
  <headerFooter>
    <oddFooter>&amp;C&amp;P.oldal</oddFoot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61"/>
  <sheetViews>
    <sheetView showZeros="0" zoomScaleSheetLayoutView="100" zoomScalePageLayoutView="0" workbookViewId="0" topLeftCell="A112">
      <selection activeCell="E139" sqref="E139"/>
    </sheetView>
  </sheetViews>
  <sheetFormatPr defaultColWidth="9.00390625" defaultRowHeight="12.75"/>
  <cols>
    <col min="1" max="1" width="8.00390625" style="18" customWidth="1"/>
    <col min="2" max="2" width="71.625" style="18" customWidth="1"/>
    <col min="3" max="5" width="12.125" style="18" customWidth="1"/>
    <col min="6" max="6" width="9.00390625" style="18" customWidth="1"/>
    <col min="7" max="16384" width="9.125" style="18" customWidth="1"/>
  </cols>
  <sheetData>
    <row r="1" spans="1:6" ht="12.75">
      <c r="A1" s="1216" t="s">
        <v>288</v>
      </c>
      <c r="B1" s="1216"/>
      <c r="C1" s="1206"/>
      <c r="D1" s="1206"/>
      <c r="E1" s="1206"/>
      <c r="F1" s="1206"/>
    </row>
    <row r="2" spans="1:6" ht="12.75">
      <c r="A2" s="1216" t="s">
        <v>1078</v>
      </c>
      <c r="B2" s="1216"/>
      <c r="C2" s="1206"/>
      <c r="D2" s="1206"/>
      <c r="E2" s="1206"/>
      <c r="F2" s="1206"/>
    </row>
    <row r="3" spans="1:2" ht="9" customHeight="1">
      <c r="A3" s="92"/>
      <c r="B3" s="92"/>
    </row>
    <row r="4" spans="1:6" ht="12" customHeight="1">
      <c r="A4" s="82"/>
      <c r="B4" s="81"/>
      <c r="C4" s="78"/>
      <c r="D4" s="78"/>
      <c r="E4" s="78"/>
      <c r="F4" s="78" t="s">
        <v>191</v>
      </c>
    </row>
    <row r="5" spans="1:6" s="20" customFormat="1" ht="12" customHeight="1">
      <c r="A5" s="85"/>
      <c r="B5" s="19"/>
      <c r="C5" s="1198" t="s">
        <v>1137</v>
      </c>
      <c r="D5" s="1198" t="s">
        <v>1196</v>
      </c>
      <c r="E5" s="1198" t="s">
        <v>1201</v>
      </c>
      <c r="F5" s="1213" t="s">
        <v>1202</v>
      </c>
    </row>
    <row r="6" spans="1:6" s="20" customFormat="1" ht="12" customHeight="1">
      <c r="A6" s="1" t="s">
        <v>199</v>
      </c>
      <c r="B6" s="1" t="s">
        <v>171</v>
      </c>
      <c r="C6" s="1217"/>
      <c r="D6" s="1217"/>
      <c r="E6" s="1217"/>
      <c r="F6" s="1214"/>
    </row>
    <row r="7" spans="1:6" s="20" customFormat="1" ht="12.75" customHeight="1" thickBot="1">
      <c r="A7" s="21"/>
      <c r="B7" s="21"/>
      <c r="C7" s="1218"/>
      <c r="D7" s="1218"/>
      <c r="E7" s="1218"/>
      <c r="F7" s="1215"/>
    </row>
    <row r="8" spans="1:6" ht="12" customHeight="1">
      <c r="A8" s="2" t="s">
        <v>172</v>
      </c>
      <c r="B8" s="3" t="s">
        <v>173</v>
      </c>
      <c r="C8" s="14" t="s">
        <v>174</v>
      </c>
      <c r="D8" s="14" t="s">
        <v>175</v>
      </c>
      <c r="E8" s="14" t="s">
        <v>176</v>
      </c>
      <c r="F8" s="14" t="s">
        <v>47</v>
      </c>
    </row>
    <row r="9" spans="1:6" ht="15" customHeight="1">
      <c r="A9" s="2"/>
      <c r="B9" s="102" t="s">
        <v>289</v>
      </c>
      <c r="C9" s="7"/>
      <c r="D9" s="7"/>
      <c r="E9" s="7"/>
      <c r="F9" s="5"/>
    </row>
    <row r="10" spans="1:6" ht="12">
      <c r="A10" s="2"/>
      <c r="B10" s="90"/>
      <c r="C10" s="302"/>
      <c r="D10" s="302"/>
      <c r="E10" s="302"/>
      <c r="F10" s="5"/>
    </row>
    <row r="11" spans="1:6" ht="12">
      <c r="A11" s="4">
        <v>1710</v>
      </c>
      <c r="B11" s="4" t="s">
        <v>337</v>
      </c>
      <c r="C11" s="305">
        <f>SUM(C12:C19)</f>
        <v>1951332</v>
      </c>
      <c r="D11" s="305">
        <f>SUM(D12:D19)</f>
        <v>2141938</v>
      </c>
      <c r="E11" s="305">
        <f>SUM(E12:E19)</f>
        <v>2145692</v>
      </c>
      <c r="F11" s="191">
        <f>SUM(E11/D11)</f>
        <v>1.001752618423129</v>
      </c>
    </row>
    <row r="12" spans="1:6" ht="12">
      <c r="A12" s="7">
        <v>1711</v>
      </c>
      <c r="B12" s="7" t="s">
        <v>290</v>
      </c>
      <c r="C12" s="302">
        <f>SUM('3a.m.'!C53)</f>
        <v>1256708</v>
      </c>
      <c r="D12" s="302">
        <f>SUM('3a.m.'!D53)</f>
        <v>1300655</v>
      </c>
      <c r="E12" s="302">
        <f>SUM('3a.m.'!E53)</f>
        <v>1301005</v>
      </c>
      <c r="F12" s="867">
        <f aca="true" t="shared" si="0" ref="F12:F74">SUM(E12/D12)</f>
        <v>1.000269095186656</v>
      </c>
    </row>
    <row r="13" spans="1:6" ht="12">
      <c r="A13" s="7">
        <v>1712</v>
      </c>
      <c r="B13" s="7" t="s">
        <v>113</v>
      </c>
      <c r="C13" s="302">
        <f>SUM('3a.m.'!C54)</f>
        <v>270267</v>
      </c>
      <c r="D13" s="302">
        <f>SUM('3a.m.'!D54)</f>
        <v>304951</v>
      </c>
      <c r="E13" s="302">
        <f>SUM('3a.m.'!E54)</f>
        <v>305019</v>
      </c>
      <c r="F13" s="867">
        <f t="shared" si="0"/>
        <v>1.000222986643756</v>
      </c>
    </row>
    <row r="14" spans="1:6" ht="12">
      <c r="A14" s="7">
        <v>1713</v>
      </c>
      <c r="B14" s="7" t="s">
        <v>114</v>
      </c>
      <c r="C14" s="302">
        <f>SUM('3a.m.'!C55)</f>
        <v>326187</v>
      </c>
      <c r="D14" s="302">
        <f>SUM('3a.m.'!D55)</f>
        <v>387422</v>
      </c>
      <c r="E14" s="302">
        <f>SUM('3a.m.'!E55)</f>
        <v>398258</v>
      </c>
      <c r="F14" s="867">
        <f t="shared" si="0"/>
        <v>1.0279695009576122</v>
      </c>
    </row>
    <row r="15" spans="1:6" ht="12">
      <c r="A15" s="7">
        <v>1714</v>
      </c>
      <c r="B15" s="7" t="s">
        <v>124</v>
      </c>
      <c r="C15" s="302">
        <f>SUM('3a.m.'!C56)</f>
        <v>0</v>
      </c>
      <c r="D15" s="302">
        <f>SUM('3a.m.'!D56)</f>
        <v>0</v>
      </c>
      <c r="E15" s="302">
        <f>SUM('3a.m.'!E56)</f>
        <v>0</v>
      </c>
      <c r="F15" s="867"/>
    </row>
    <row r="16" spans="1:6" ht="12">
      <c r="A16" s="7">
        <v>1715</v>
      </c>
      <c r="B16" s="5" t="s">
        <v>307</v>
      </c>
      <c r="C16" s="302">
        <f>SUM('3a.m.'!C57)</f>
        <v>0</v>
      </c>
      <c r="D16" s="302">
        <f>SUM('3a.m.'!D57)</f>
        <v>576</v>
      </c>
      <c r="E16" s="302">
        <f>SUM('3a.m.'!E57)</f>
        <v>576</v>
      </c>
      <c r="F16" s="867">
        <f t="shared" si="0"/>
        <v>1</v>
      </c>
    </row>
    <row r="17" spans="1:6" ht="12">
      <c r="A17" s="7">
        <v>1716</v>
      </c>
      <c r="B17" s="43" t="s">
        <v>261</v>
      </c>
      <c r="C17" s="302">
        <f>SUM('3a.m.'!C61)</f>
        <v>88170</v>
      </c>
      <c r="D17" s="302">
        <f>SUM('3a.m.'!D61)</f>
        <v>138334</v>
      </c>
      <c r="E17" s="302">
        <f>SUM('3a.m.'!E61)</f>
        <v>130834</v>
      </c>
      <c r="F17" s="867">
        <f t="shared" si="0"/>
        <v>0.9457833938149696</v>
      </c>
    </row>
    <row r="18" spans="1:6" ht="12">
      <c r="A18" s="7">
        <v>1717</v>
      </c>
      <c r="B18" s="44" t="s">
        <v>262</v>
      </c>
      <c r="C18" s="302">
        <f>SUM('3a.m.'!C60)</f>
        <v>0</v>
      </c>
      <c r="D18" s="302">
        <f>SUM('3a.m.'!D60)</f>
        <v>0</v>
      </c>
      <c r="E18" s="302">
        <f>SUM('3a.m.'!E60)</f>
        <v>0</v>
      </c>
      <c r="F18" s="867"/>
    </row>
    <row r="19" spans="1:6" ht="12">
      <c r="A19" s="7">
        <v>1718</v>
      </c>
      <c r="B19" s="44" t="s">
        <v>477</v>
      </c>
      <c r="C19" s="302">
        <f>SUM('3a.m.'!C62)</f>
        <v>10000</v>
      </c>
      <c r="D19" s="302">
        <f>SUM('3a.m.'!D62)</f>
        <v>10000</v>
      </c>
      <c r="E19" s="302">
        <f>SUM('3a.m.'!E62)</f>
        <v>10000</v>
      </c>
      <c r="F19" s="867">
        <f t="shared" si="0"/>
        <v>1</v>
      </c>
    </row>
    <row r="20" spans="1:6" ht="12">
      <c r="A20" s="7"/>
      <c r="B20" s="7"/>
      <c r="C20" s="302"/>
      <c r="D20" s="302"/>
      <c r="E20" s="302"/>
      <c r="F20" s="867"/>
    </row>
    <row r="21" spans="1:6" ht="12.75">
      <c r="A21" s="7"/>
      <c r="B21" s="103" t="s">
        <v>329</v>
      </c>
      <c r="C21" s="302"/>
      <c r="D21" s="302"/>
      <c r="E21" s="302"/>
      <c r="F21" s="191"/>
    </row>
    <row r="22" spans="1:6" ht="6.75" customHeight="1">
      <c r="A22" s="7"/>
      <c r="B22" s="7"/>
      <c r="C22" s="302"/>
      <c r="D22" s="302"/>
      <c r="E22" s="302"/>
      <c r="F22" s="191"/>
    </row>
    <row r="23" spans="1:6" ht="12">
      <c r="A23" s="73">
        <v>1740</v>
      </c>
      <c r="B23" s="73" t="s">
        <v>82</v>
      </c>
      <c r="C23" s="306">
        <f>SUM(C24:C31)</f>
        <v>718998</v>
      </c>
      <c r="D23" s="306">
        <f>SUM(D24:D31)</f>
        <v>796230</v>
      </c>
      <c r="E23" s="306">
        <f>SUM(E24:E31)</f>
        <v>796273</v>
      </c>
      <c r="F23" s="191">
        <f t="shared" si="0"/>
        <v>1.0000540044961883</v>
      </c>
    </row>
    <row r="24" spans="1:6" ht="12">
      <c r="A24" s="7">
        <v>1741</v>
      </c>
      <c r="B24" s="7" t="s">
        <v>290</v>
      </c>
      <c r="C24" s="302">
        <f>SUM('3b.m.'!C36)</f>
        <v>394562</v>
      </c>
      <c r="D24" s="302">
        <f>SUM('3b.m.'!D36)</f>
        <v>402141</v>
      </c>
      <c r="E24" s="302">
        <f>SUM('3b.m.'!E36)</f>
        <v>402177</v>
      </c>
      <c r="F24" s="867">
        <f t="shared" si="0"/>
        <v>1.0000895208397054</v>
      </c>
    </row>
    <row r="25" spans="1:6" ht="12">
      <c r="A25" s="7">
        <v>1742</v>
      </c>
      <c r="B25" s="7" t="s">
        <v>113</v>
      </c>
      <c r="C25" s="302">
        <f>SUM('3b.m.'!C37)</f>
        <v>79961</v>
      </c>
      <c r="D25" s="302">
        <f>SUM('3b.m.'!D37)</f>
        <v>84327</v>
      </c>
      <c r="E25" s="302">
        <f>SUM('3b.m.'!E37)</f>
        <v>84334</v>
      </c>
      <c r="F25" s="867">
        <f t="shared" si="0"/>
        <v>1.0000830101865357</v>
      </c>
    </row>
    <row r="26" spans="1:6" ht="12">
      <c r="A26" s="7">
        <v>1743</v>
      </c>
      <c r="B26" s="7" t="s">
        <v>114</v>
      </c>
      <c r="C26" s="302">
        <f>SUM('3b.m.'!C38)</f>
        <v>231475</v>
      </c>
      <c r="D26" s="302">
        <f>SUM('3b.m.'!D38)</f>
        <v>282183</v>
      </c>
      <c r="E26" s="302">
        <f>SUM('3b.m.'!E38)</f>
        <v>289663</v>
      </c>
      <c r="F26" s="867">
        <f t="shared" si="0"/>
        <v>1.0265076209410204</v>
      </c>
    </row>
    <row r="27" spans="1:6" ht="12">
      <c r="A27" s="7">
        <v>1744</v>
      </c>
      <c r="B27" s="7" t="s">
        <v>124</v>
      </c>
      <c r="C27" s="302">
        <f>SUM('3b.m.'!C39)</f>
        <v>0</v>
      </c>
      <c r="D27" s="302">
        <f>SUM('3b.m.'!D39)</f>
        <v>0</v>
      </c>
      <c r="E27" s="302">
        <f>SUM('3b.m.'!E39)</f>
        <v>0</v>
      </c>
      <c r="F27" s="867"/>
    </row>
    <row r="28" spans="1:6" ht="12">
      <c r="A28" s="7">
        <v>1745</v>
      </c>
      <c r="B28" s="7" t="s">
        <v>307</v>
      </c>
      <c r="C28" s="302">
        <f>SUM('3b.m.'!C40)</f>
        <v>0</v>
      </c>
      <c r="D28" s="302">
        <f>SUM('3b.m.'!D40)</f>
        <v>79</v>
      </c>
      <c r="E28" s="302">
        <f>SUM('3b.m.'!E40)</f>
        <v>79</v>
      </c>
      <c r="F28" s="867">
        <f t="shared" si="0"/>
        <v>1</v>
      </c>
    </row>
    <row r="29" spans="1:6" ht="12">
      <c r="A29" s="7">
        <v>1746</v>
      </c>
      <c r="B29" s="7" t="s">
        <v>261</v>
      </c>
      <c r="C29" s="302">
        <f>SUM('3b.m.'!C44)</f>
        <v>13000</v>
      </c>
      <c r="D29" s="302">
        <f>SUM('3b.m.'!D44)</f>
        <v>27500</v>
      </c>
      <c r="E29" s="302">
        <f>SUM('3b.m.'!E44)</f>
        <v>20020</v>
      </c>
      <c r="F29" s="867">
        <f t="shared" si="0"/>
        <v>0.728</v>
      </c>
    </row>
    <row r="30" spans="1:6" ht="12">
      <c r="A30" s="7">
        <v>1747</v>
      </c>
      <c r="B30" s="7" t="s">
        <v>262</v>
      </c>
      <c r="C30" s="302">
        <f>SUM('3b.m.'!C45)</f>
        <v>0</v>
      </c>
      <c r="D30" s="302">
        <f>SUM('3b.m.'!D45)</f>
        <v>0</v>
      </c>
      <c r="E30" s="302">
        <f>SUM('3b.m.'!E45)</f>
        <v>0</v>
      </c>
      <c r="F30" s="867"/>
    </row>
    <row r="31" spans="1:6" ht="12">
      <c r="A31" s="7">
        <v>1748</v>
      </c>
      <c r="B31" s="5" t="s">
        <v>342</v>
      </c>
      <c r="C31" s="302"/>
      <c r="D31" s="302"/>
      <c r="E31" s="302"/>
      <c r="F31" s="191"/>
    </row>
    <row r="32" spans="1:6" ht="7.5" customHeight="1">
      <c r="A32" s="7"/>
      <c r="B32" s="7"/>
      <c r="C32" s="302"/>
      <c r="D32" s="302"/>
      <c r="E32" s="302"/>
      <c r="F32" s="191"/>
    </row>
    <row r="33" spans="1:6" ht="12.75">
      <c r="A33" s="7"/>
      <c r="B33" s="103" t="s">
        <v>330</v>
      </c>
      <c r="C33" s="302"/>
      <c r="D33" s="302"/>
      <c r="E33" s="302"/>
      <c r="F33" s="191"/>
    </row>
    <row r="34" spans="1:6" ht="7.5" customHeight="1">
      <c r="A34" s="2"/>
      <c r="B34" s="90"/>
      <c r="C34" s="302"/>
      <c r="D34" s="302"/>
      <c r="E34" s="302"/>
      <c r="F34" s="191"/>
    </row>
    <row r="35" spans="1:6" ht="12">
      <c r="A35" s="8">
        <v>1750</v>
      </c>
      <c r="B35" s="8" t="s">
        <v>50</v>
      </c>
      <c r="C35" s="307">
        <f>SUM(C36:C44)</f>
        <v>5240332</v>
      </c>
      <c r="D35" s="307">
        <f>SUM(D36:D44)</f>
        <v>5578138</v>
      </c>
      <c r="E35" s="307">
        <f>SUM(E36:E44)</f>
        <v>5614090</v>
      </c>
      <c r="F35" s="191">
        <f t="shared" si="0"/>
        <v>1.006445161449932</v>
      </c>
    </row>
    <row r="36" spans="1:6" ht="12">
      <c r="A36" s="7">
        <v>1751</v>
      </c>
      <c r="B36" s="7" t="s">
        <v>290</v>
      </c>
      <c r="C36" s="302">
        <f>SUM('3c.m.'!C799)</f>
        <v>191841</v>
      </c>
      <c r="D36" s="302">
        <f>SUM('3c.m.'!D799)</f>
        <v>202468</v>
      </c>
      <c r="E36" s="302">
        <f>SUM('3c.m.'!E799)</f>
        <v>202468</v>
      </c>
      <c r="F36" s="867">
        <f t="shared" si="0"/>
        <v>1</v>
      </c>
    </row>
    <row r="37" spans="1:6" ht="12">
      <c r="A37" s="7">
        <v>1752</v>
      </c>
      <c r="B37" s="7" t="s">
        <v>113</v>
      </c>
      <c r="C37" s="302">
        <f>SUM('3c.m.'!C800)</f>
        <v>53003</v>
      </c>
      <c r="D37" s="302">
        <f>SUM('3c.m.'!D800)</f>
        <v>60361</v>
      </c>
      <c r="E37" s="302">
        <f>SUM('3c.m.'!E800)</f>
        <v>60361</v>
      </c>
      <c r="F37" s="867">
        <f t="shared" si="0"/>
        <v>1</v>
      </c>
    </row>
    <row r="38" spans="1:6" ht="12">
      <c r="A38" s="7">
        <v>1753</v>
      </c>
      <c r="B38" s="7" t="s">
        <v>114</v>
      </c>
      <c r="C38" s="302">
        <f>SUM('3c.m.'!C801)</f>
        <v>3435419</v>
      </c>
      <c r="D38" s="302">
        <f>SUM('3c.m.'!D801)</f>
        <v>3707688</v>
      </c>
      <c r="E38" s="302">
        <f>SUM('3c.m.'!E801)</f>
        <v>3711088</v>
      </c>
      <c r="F38" s="867">
        <f t="shared" si="0"/>
        <v>1.0009170135135426</v>
      </c>
    </row>
    <row r="39" spans="1:6" ht="12">
      <c r="A39" s="7">
        <v>1754</v>
      </c>
      <c r="B39" s="7" t="s">
        <v>124</v>
      </c>
      <c r="C39" s="302">
        <f>SUM('3c.m.'!C802)</f>
        <v>212460</v>
      </c>
      <c r="D39" s="302">
        <f>SUM('3c.m.'!D802)</f>
        <v>213416</v>
      </c>
      <c r="E39" s="302">
        <f>SUM('3c.m.'!E802)</f>
        <v>215968</v>
      </c>
      <c r="F39" s="867">
        <f t="shared" si="0"/>
        <v>1.0119578663267983</v>
      </c>
    </row>
    <row r="40" spans="1:6" ht="12">
      <c r="A40" s="7">
        <v>1755</v>
      </c>
      <c r="B40" s="7" t="s">
        <v>307</v>
      </c>
      <c r="C40" s="302">
        <f>SUM('3c.m.'!C803)</f>
        <v>101774</v>
      </c>
      <c r="D40" s="302">
        <f>SUM('3c.m.'!D803)</f>
        <v>117057</v>
      </c>
      <c r="E40" s="302">
        <f>SUM('3c.m.'!E803)</f>
        <v>117857</v>
      </c>
      <c r="F40" s="867">
        <f t="shared" si="0"/>
        <v>1.0068342773178878</v>
      </c>
    </row>
    <row r="41" spans="1:6" ht="12">
      <c r="A41" s="7">
        <v>1756</v>
      </c>
      <c r="B41" s="7" t="s">
        <v>261</v>
      </c>
      <c r="C41" s="302">
        <f>SUM('3c.m.'!C806)</f>
        <v>30009</v>
      </c>
      <c r="D41" s="302">
        <f>SUM('3c.m.'!D806)</f>
        <v>44542</v>
      </c>
      <c r="E41" s="302">
        <f>SUM('3c.m.'!E806)</f>
        <v>74542</v>
      </c>
      <c r="F41" s="867">
        <f t="shared" si="0"/>
        <v>1.6735216200440035</v>
      </c>
    </row>
    <row r="42" spans="1:6" ht="12">
      <c r="A42" s="5">
        <v>1757</v>
      </c>
      <c r="B42" s="5" t="s">
        <v>262</v>
      </c>
      <c r="C42" s="690">
        <f>SUM('3c.m.'!C807)</f>
        <v>0</v>
      </c>
      <c r="D42" s="690">
        <f>SUM('3c.m.'!D807)</f>
        <v>447</v>
      </c>
      <c r="E42" s="690">
        <f>SUM('3c.m.'!E807)</f>
        <v>447</v>
      </c>
      <c r="F42" s="867">
        <f t="shared" si="0"/>
        <v>1</v>
      </c>
    </row>
    <row r="43" spans="1:6" ht="12">
      <c r="A43" s="7">
        <v>1758</v>
      </c>
      <c r="B43" s="7" t="s">
        <v>478</v>
      </c>
      <c r="C43" s="690">
        <f>SUM('3c.m.'!C808)</f>
        <v>1215826</v>
      </c>
      <c r="D43" s="690">
        <f>SUM('3c.m.'!D808)</f>
        <v>1232159</v>
      </c>
      <c r="E43" s="690">
        <f>SUM('3c.m.'!E808)</f>
        <v>1231359</v>
      </c>
      <c r="F43" s="867">
        <f t="shared" si="0"/>
        <v>0.9993507331440179</v>
      </c>
    </row>
    <row r="44" spans="1:6" ht="12">
      <c r="A44" s="7"/>
      <c r="B44" s="7"/>
      <c r="C44" s="690"/>
      <c r="D44" s="690"/>
      <c r="E44" s="690"/>
      <c r="F44" s="191"/>
    </row>
    <row r="45" spans="1:6" ht="12">
      <c r="A45" s="4">
        <v>1760</v>
      </c>
      <c r="B45" s="4" t="s">
        <v>340</v>
      </c>
      <c r="C45" s="305">
        <f>SUM(C46:C52)</f>
        <v>1597714</v>
      </c>
      <c r="D45" s="305">
        <f>SUM(D46:D52)</f>
        <v>1816264</v>
      </c>
      <c r="E45" s="305">
        <f>SUM(E46:E52)</f>
        <v>1822264</v>
      </c>
      <c r="F45" s="191">
        <f t="shared" si="0"/>
        <v>1.003303484515467</v>
      </c>
    </row>
    <row r="46" spans="1:6" ht="12">
      <c r="A46" s="7">
        <v>1761</v>
      </c>
      <c r="B46" s="7" t="s">
        <v>290</v>
      </c>
      <c r="C46" s="184">
        <f>SUM('3d.m.'!C59)</f>
        <v>1300</v>
      </c>
      <c r="D46" s="184">
        <f>SUM('3d.m.'!D59)</f>
        <v>1300</v>
      </c>
      <c r="E46" s="184">
        <f>SUM('3d.m.'!E59)</f>
        <v>1300</v>
      </c>
      <c r="F46" s="867">
        <f t="shared" si="0"/>
        <v>1</v>
      </c>
    </row>
    <row r="47" spans="1:6" ht="12">
      <c r="A47" s="5">
        <v>1762</v>
      </c>
      <c r="B47" s="5" t="s">
        <v>113</v>
      </c>
      <c r="C47" s="184">
        <f>SUM('3d.m.'!C60)</f>
        <v>700</v>
      </c>
      <c r="D47" s="184">
        <f>SUM('3d.m.'!D60)</f>
        <v>700</v>
      </c>
      <c r="E47" s="184">
        <f>SUM('3d.m.'!E60)</f>
        <v>700</v>
      </c>
      <c r="F47" s="867">
        <f t="shared" si="0"/>
        <v>1</v>
      </c>
    </row>
    <row r="48" spans="1:6" ht="12">
      <c r="A48" s="7">
        <v>1763</v>
      </c>
      <c r="B48" s="7" t="s">
        <v>114</v>
      </c>
      <c r="C48" s="184">
        <f>SUM('3d.m.'!C61)</f>
        <v>2000</v>
      </c>
      <c r="D48" s="184">
        <f>SUM('3d.m.'!D61)</f>
        <v>2041</v>
      </c>
      <c r="E48" s="184">
        <f>SUM('3d.m.'!E61)</f>
        <v>2041</v>
      </c>
      <c r="F48" s="867">
        <f t="shared" si="0"/>
        <v>1</v>
      </c>
    </row>
    <row r="49" spans="1:6" ht="12">
      <c r="A49" s="7">
        <v>1764</v>
      </c>
      <c r="B49" s="7" t="s">
        <v>307</v>
      </c>
      <c r="C49" s="184">
        <f>SUM('3d.m.'!C62)</f>
        <v>1161654</v>
      </c>
      <c r="D49" s="184">
        <f>SUM('3d.m.'!D62)</f>
        <v>1169254</v>
      </c>
      <c r="E49" s="184">
        <f>SUM('3d.m.'!E62)</f>
        <v>1175254</v>
      </c>
      <c r="F49" s="867">
        <f t="shared" si="0"/>
        <v>1.0051314769930229</v>
      </c>
    </row>
    <row r="50" spans="1:6" ht="12">
      <c r="A50" s="7">
        <v>1765</v>
      </c>
      <c r="B50" s="7" t="s">
        <v>417</v>
      </c>
      <c r="C50" s="184">
        <f>SUM('3d.m.'!C63)</f>
        <v>10000</v>
      </c>
      <c r="D50" s="184">
        <f>SUM('3d.m.'!D63)</f>
        <v>10000</v>
      </c>
      <c r="E50" s="184">
        <f>SUM('3d.m.'!E63)</f>
        <v>10000</v>
      </c>
      <c r="F50" s="867">
        <f t="shared" si="0"/>
        <v>1</v>
      </c>
    </row>
    <row r="51" spans="1:6" ht="12">
      <c r="A51" s="7">
        <v>1766</v>
      </c>
      <c r="B51" s="7" t="s">
        <v>342</v>
      </c>
      <c r="C51" s="184">
        <f>SUM('3d.m.'!C64)</f>
        <v>422060</v>
      </c>
      <c r="D51" s="184">
        <f>SUM('3d.m.'!D64)</f>
        <v>632969</v>
      </c>
      <c r="E51" s="184">
        <f>SUM('3d.m.'!E64)</f>
        <v>632969</v>
      </c>
      <c r="F51" s="867">
        <f t="shared" si="0"/>
        <v>1</v>
      </c>
    </row>
    <row r="52" spans="1:6" ht="12">
      <c r="A52" s="7"/>
      <c r="B52" s="7"/>
      <c r="C52" s="184"/>
      <c r="D52" s="184"/>
      <c r="E52" s="184"/>
      <c r="F52" s="191"/>
    </row>
    <row r="53" spans="1:6" ht="12">
      <c r="A53" s="4">
        <v>1770</v>
      </c>
      <c r="B53" s="22" t="s">
        <v>331</v>
      </c>
      <c r="C53" s="305">
        <f>SUM(C54:C60)</f>
        <v>2902162</v>
      </c>
      <c r="D53" s="305">
        <f>SUM(D54:D60)</f>
        <v>3913391</v>
      </c>
      <c r="E53" s="305">
        <f>SUM(E54:E60)</f>
        <v>3913391</v>
      </c>
      <c r="F53" s="191">
        <f t="shared" si="0"/>
        <v>1</v>
      </c>
    </row>
    <row r="54" spans="1:6" ht="12">
      <c r="A54" s="71">
        <v>1771</v>
      </c>
      <c r="B54" s="7" t="s">
        <v>290</v>
      </c>
      <c r="C54" s="184">
        <f>SUM('4.mell.'!C70)</f>
        <v>0</v>
      </c>
      <c r="D54" s="184">
        <f>SUM('4.mell.'!D70)</f>
        <v>0</v>
      </c>
      <c r="E54" s="184">
        <f>SUM('4.mell.'!E70)</f>
        <v>0</v>
      </c>
      <c r="F54" s="191"/>
    </row>
    <row r="55" spans="1:6" ht="12">
      <c r="A55" s="71">
        <v>1772</v>
      </c>
      <c r="B55" s="7" t="s">
        <v>113</v>
      </c>
      <c r="C55" s="184">
        <f>SUM('4.mell.'!C71)</f>
        <v>0</v>
      </c>
      <c r="D55" s="184">
        <f>SUM('4.mell.'!D71)</f>
        <v>0</v>
      </c>
      <c r="E55" s="184">
        <f>SUM('4.mell.'!E71)</f>
        <v>0</v>
      </c>
      <c r="F55" s="191"/>
    </row>
    <row r="56" spans="1:6" ht="12">
      <c r="A56" s="7">
        <v>1773</v>
      </c>
      <c r="B56" s="7" t="s">
        <v>114</v>
      </c>
      <c r="C56" s="184">
        <f>SUM('4.mell.'!C72)</f>
        <v>0</v>
      </c>
      <c r="D56" s="184">
        <f>SUM('4.mell.'!D72)</f>
        <v>7028</v>
      </c>
      <c r="E56" s="184">
        <f>SUM('4.mell.'!E72)</f>
        <v>7028</v>
      </c>
      <c r="F56" s="867">
        <f t="shared" si="0"/>
        <v>1</v>
      </c>
    </row>
    <row r="57" spans="1:6" ht="12">
      <c r="A57" s="7">
        <v>1774</v>
      </c>
      <c r="B57" s="7" t="s">
        <v>283</v>
      </c>
      <c r="C57" s="184">
        <f>SUM('4.mell.'!C73)</f>
        <v>0</v>
      </c>
      <c r="D57" s="184">
        <f>SUM('4.mell.'!D73)</f>
        <v>0</v>
      </c>
      <c r="E57" s="184">
        <f>SUM('4.mell.'!E73)</f>
        <v>0</v>
      </c>
      <c r="F57" s="867"/>
    </row>
    <row r="58" spans="1:6" ht="12">
      <c r="A58" s="7">
        <v>1775</v>
      </c>
      <c r="B58" s="7" t="s">
        <v>261</v>
      </c>
      <c r="C58" s="184">
        <f>SUM('4.mell.'!C76)</f>
        <v>0</v>
      </c>
      <c r="D58" s="184">
        <f>SUM('4.mell.'!D76)</f>
        <v>39944</v>
      </c>
      <c r="E58" s="184">
        <f>SUM('4.mell.'!E76)</f>
        <v>39944</v>
      </c>
      <c r="F58" s="867">
        <f t="shared" si="0"/>
        <v>1</v>
      </c>
    </row>
    <row r="59" spans="1:6" ht="12">
      <c r="A59" s="7">
        <v>1776</v>
      </c>
      <c r="B59" s="7" t="s">
        <v>262</v>
      </c>
      <c r="C59" s="308">
        <f>SUM('4.mell.'!C77)</f>
        <v>2862162</v>
      </c>
      <c r="D59" s="308">
        <f>SUM('4.mell.'!D77)</f>
        <v>3815545</v>
      </c>
      <c r="E59" s="308">
        <f>SUM('4.mell.'!E77)</f>
        <v>3815545</v>
      </c>
      <c r="F59" s="867">
        <f t="shared" si="0"/>
        <v>1</v>
      </c>
    </row>
    <row r="60" spans="1:6" ht="12">
      <c r="A60" s="7">
        <v>1777</v>
      </c>
      <c r="B60" s="7" t="s">
        <v>342</v>
      </c>
      <c r="C60" s="308">
        <f>SUM('4.mell.'!C78)</f>
        <v>40000</v>
      </c>
      <c r="D60" s="308">
        <f>SUM('4.mell.'!D78)</f>
        <v>50874</v>
      </c>
      <c r="E60" s="308">
        <f>SUM('4.mell.'!E78)</f>
        <v>50874</v>
      </c>
      <c r="F60" s="867">
        <f t="shared" si="0"/>
        <v>1</v>
      </c>
    </row>
    <row r="61" spans="1:6" ht="12">
      <c r="A61" s="7"/>
      <c r="B61" s="7"/>
      <c r="C61" s="302"/>
      <c r="D61" s="302"/>
      <c r="E61" s="302"/>
      <c r="F61" s="191"/>
    </row>
    <row r="62" spans="1:6" ht="12">
      <c r="A62" s="4">
        <v>1780</v>
      </c>
      <c r="B62" s="4" t="s">
        <v>332</v>
      </c>
      <c r="C62" s="305">
        <f>SUM(C63:C69)</f>
        <v>1134540</v>
      </c>
      <c r="D62" s="305">
        <f>SUM(D63:D69)</f>
        <v>1527636</v>
      </c>
      <c r="E62" s="305">
        <f>SUM(E63:E69)</f>
        <v>1535316</v>
      </c>
      <c r="F62" s="191">
        <f t="shared" si="0"/>
        <v>1.0050273756313677</v>
      </c>
    </row>
    <row r="63" spans="1:6" ht="12">
      <c r="A63" s="71">
        <v>1781</v>
      </c>
      <c r="B63" s="7" t="s">
        <v>290</v>
      </c>
      <c r="C63" s="308">
        <f>SUM('5.mell. '!C49)</f>
        <v>0</v>
      </c>
      <c r="D63" s="308">
        <f>SUM('5.mell. '!D49)</f>
        <v>4720</v>
      </c>
      <c r="E63" s="308">
        <f>SUM('5.mell. '!E49)</f>
        <v>4720</v>
      </c>
      <c r="F63" s="867">
        <f t="shared" si="0"/>
        <v>1</v>
      </c>
    </row>
    <row r="64" spans="1:6" ht="12">
      <c r="A64" s="71">
        <v>1782</v>
      </c>
      <c r="B64" s="7" t="s">
        <v>113</v>
      </c>
      <c r="C64" s="308">
        <f>SUM('5.mell. '!C50)</f>
        <v>0</v>
      </c>
      <c r="D64" s="308">
        <f>SUM('5.mell. '!D50)</f>
        <v>920</v>
      </c>
      <c r="E64" s="308">
        <f>SUM('5.mell. '!E50)</f>
        <v>920</v>
      </c>
      <c r="F64" s="867">
        <f t="shared" si="0"/>
        <v>1</v>
      </c>
    </row>
    <row r="65" spans="1:6" ht="12">
      <c r="A65" s="7">
        <v>1783</v>
      </c>
      <c r="B65" s="7" t="s">
        <v>114</v>
      </c>
      <c r="C65" s="716">
        <f>SUM('5.mell. '!C51)</f>
        <v>0</v>
      </c>
      <c r="D65" s="716">
        <f>SUM('5.mell. '!D51)</f>
        <v>976</v>
      </c>
      <c r="E65" s="716">
        <f>SUM('5.mell. '!E51)</f>
        <v>976</v>
      </c>
      <c r="F65" s="867">
        <f t="shared" si="0"/>
        <v>1</v>
      </c>
    </row>
    <row r="66" spans="1:6" ht="12">
      <c r="A66" s="7">
        <v>1784</v>
      </c>
      <c r="B66" s="7" t="s">
        <v>283</v>
      </c>
      <c r="C66" s="716">
        <f>SUM('5.mell. '!C52)</f>
        <v>0</v>
      </c>
      <c r="D66" s="716">
        <f>SUM('5.mell. '!D52)</f>
        <v>0</v>
      </c>
      <c r="E66" s="716">
        <f>SUM('5.mell. '!E52)</f>
        <v>0</v>
      </c>
      <c r="F66" s="867"/>
    </row>
    <row r="67" spans="1:6" ht="12">
      <c r="A67" s="7">
        <v>1785</v>
      </c>
      <c r="B67" s="7" t="s">
        <v>261</v>
      </c>
      <c r="C67" s="716">
        <f>SUM('5.mell. '!C56)</f>
        <v>1134540</v>
      </c>
      <c r="D67" s="716">
        <f>SUM('5.mell. '!D56)</f>
        <v>1521020</v>
      </c>
      <c r="E67" s="716">
        <f>SUM('5.mell. '!E56)</f>
        <v>1528700</v>
      </c>
      <c r="F67" s="867">
        <f t="shared" si="0"/>
        <v>1.005049243270963</v>
      </c>
    </row>
    <row r="68" spans="1:6" ht="12">
      <c r="A68" s="7">
        <v>1786</v>
      </c>
      <c r="B68" s="7" t="s">
        <v>262</v>
      </c>
      <c r="C68" s="716">
        <f>SUM('5.mell. '!C55)</f>
        <v>0</v>
      </c>
      <c r="D68" s="716">
        <f>SUM('5.mell. '!D55)</f>
        <v>0</v>
      </c>
      <c r="E68" s="716">
        <f>SUM('5.mell. '!E55)</f>
        <v>0</v>
      </c>
      <c r="F68" s="191"/>
    </row>
    <row r="69" spans="1:6" ht="12">
      <c r="A69" s="5">
        <v>1787</v>
      </c>
      <c r="B69" s="7" t="s">
        <v>342</v>
      </c>
      <c r="C69" s="184">
        <f>SUM('5.mell. '!C57)</f>
        <v>0</v>
      </c>
      <c r="D69" s="184">
        <f>SUM('5.mell. '!D57)</f>
        <v>0</v>
      </c>
      <c r="E69" s="184">
        <f>SUM('5.mell. '!E57)</f>
        <v>0</v>
      </c>
      <c r="F69" s="191"/>
    </row>
    <row r="70" spans="1:6" ht="12">
      <c r="A70" s="5"/>
      <c r="B70" s="7"/>
      <c r="C70" s="302"/>
      <c r="D70" s="302"/>
      <c r="E70" s="302"/>
      <c r="F70" s="191"/>
    </row>
    <row r="71" spans="1:6" ht="12">
      <c r="A71" s="72">
        <v>1790</v>
      </c>
      <c r="B71" s="129" t="s">
        <v>497</v>
      </c>
      <c r="C71" s="306">
        <f>SUM(C72:C72)</f>
        <v>18122</v>
      </c>
      <c r="D71" s="306">
        <f>SUM(D72:D72)</f>
        <v>18122</v>
      </c>
      <c r="E71" s="306">
        <f>SUM(E72:E72)</f>
        <v>18122</v>
      </c>
      <c r="F71" s="191">
        <f t="shared" si="0"/>
        <v>1</v>
      </c>
    </row>
    <row r="72" spans="1:6" ht="12">
      <c r="A72" s="5">
        <v>1795</v>
      </c>
      <c r="B72" s="5" t="s">
        <v>402</v>
      </c>
      <c r="C72" s="308">
        <v>18122</v>
      </c>
      <c r="D72" s="308">
        <v>18122</v>
      </c>
      <c r="E72" s="308">
        <v>18122</v>
      </c>
      <c r="F72" s="867">
        <f t="shared" si="0"/>
        <v>1</v>
      </c>
    </row>
    <row r="73" spans="1:6" s="20" customFormat="1" ht="12">
      <c r="A73" s="5"/>
      <c r="B73" s="68"/>
      <c r="C73" s="302"/>
      <c r="D73" s="302"/>
      <c r="E73" s="302"/>
      <c r="F73" s="191"/>
    </row>
    <row r="74" spans="1:6" s="23" customFormat="1" ht="13.5" customHeight="1">
      <c r="A74" s="4">
        <v>1801</v>
      </c>
      <c r="B74" s="8" t="s">
        <v>431</v>
      </c>
      <c r="C74" s="305">
        <v>30000</v>
      </c>
      <c r="D74" s="305">
        <v>30004</v>
      </c>
      <c r="E74" s="305">
        <v>30004</v>
      </c>
      <c r="F74" s="191">
        <f t="shared" si="0"/>
        <v>1</v>
      </c>
    </row>
    <row r="75" spans="1:6" s="23" customFormat="1" ht="11.25" customHeight="1">
      <c r="A75" s="4"/>
      <c r="B75" s="8"/>
      <c r="C75" s="305"/>
      <c r="D75" s="305"/>
      <c r="E75" s="305"/>
      <c r="F75" s="191"/>
    </row>
    <row r="76" spans="1:6" s="23" customFormat="1" ht="13.5" customHeight="1">
      <c r="A76" s="4">
        <v>1802</v>
      </c>
      <c r="B76" s="8" t="s">
        <v>433</v>
      </c>
      <c r="C76" s="305"/>
      <c r="D76" s="305"/>
      <c r="E76" s="305">
        <v>6526</v>
      </c>
      <c r="F76" s="191"/>
    </row>
    <row r="77" spans="1:6" s="23" customFormat="1" ht="13.5" customHeight="1">
      <c r="A77" s="4"/>
      <c r="B77" s="8"/>
      <c r="C77" s="305"/>
      <c r="D77" s="305"/>
      <c r="E77" s="305"/>
      <c r="F77" s="191"/>
    </row>
    <row r="78" spans="1:6" s="23" customFormat="1" ht="13.5" customHeight="1">
      <c r="A78" s="4">
        <v>1803</v>
      </c>
      <c r="B78" s="8" t="s">
        <v>476</v>
      </c>
      <c r="C78" s="305">
        <v>276138</v>
      </c>
      <c r="D78" s="305">
        <v>276138</v>
      </c>
      <c r="E78" s="305">
        <v>276138</v>
      </c>
      <c r="F78" s="191">
        <f aca="true" t="shared" si="1" ref="F78:F139">SUM(E78/D78)</f>
        <v>1</v>
      </c>
    </row>
    <row r="79" spans="1:6" s="23" customFormat="1" ht="10.5" customHeight="1">
      <c r="A79" s="4"/>
      <c r="B79" s="8"/>
      <c r="C79" s="305"/>
      <c r="D79" s="305"/>
      <c r="E79" s="305"/>
      <c r="F79" s="191"/>
    </row>
    <row r="80" spans="1:6" s="23" customFormat="1" ht="12">
      <c r="A80" s="4">
        <v>1804</v>
      </c>
      <c r="B80" s="8" t="s">
        <v>1120</v>
      </c>
      <c r="C80" s="305">
        <v>247400</v>
      </c>
      <c r="D80" s="305">
        <v>247400</v>
      </c>
      <c r="E80" s="305">
        <v>247400</v>
      </c>
      <c r="F80" s="191">
        <f t="shared" si="1"/>
        <v>1</v>
      </c>
    </row>
    <row r="81" spans="1:6" s="23" customFormat="1" ht="12">
      <c r="A81" s="4"/>
      <c r="B81" s="8"/>
      <c r="C81" s="309"/>
      <c r="D81" s="309"/>
      <c r="E81" s="309"/>
      <c r="F81" s="191"/>
    </row>
    <row r="82" spans="1:6" s="23" customFormat="1" ht="12">
      <c r="A82" s="4">
        <v>1806</v>
      </c>
      <c r="B82" s="4" t="s">
        <v>395</v>
      </c>
      <c r="C82" s="310">
        <f>SUM(C83:C83)</f>
        <v>0</v>
      </c>
      <c r="D82" s="310">
        <f>SUM(D83:D83)</f>
        <v>11366</v>
      </c>
      <c r="E82" s="310">
        <f>SUM(E83:E83)</f>
        <v>11366</v>
      </c>
      <c r="F82" s="191">
        <f t="shared" si="1"/>
        <v>1</v>
      </c>
    </row>
    <row r="83" spans="1:6" s="23" customFormat="1" ht="12">
      <c r="A83" s="19"/>
      <c r="B83" s="77" t="s">
        <v>396</v>
      </c>
      <c r="C83" s="757"/>
      <c r="D83" s="757">
        <v>11366</v>
      </c>
      <c r="E83" s="757">
        <v>11366</v>
      </c>
      <c r="F83" s="1193">
        <f t="shared" si="1"/>
        <v>1</v>
      </c>
    </row>
    <row r="84" spans="1:6" s="23" customFormat="1" ht="12">
      <c r="A84" s="4"/>
      <c r="B84" s="4"/>
      <c r="C84" s="305"/>
      <c r="D84" s="305"/>
      <c r="E84" s="305"/>
      <c r="F84" s="191"/>
    </row>
    <row r="85" spans="1:6" s="23" customFormat="1" ht="12">
      <c r="A85" s="72">
        <v>1812</v>
      </c>
      <c r="B85" s="99" t="s">
        <v>51</v>
      </c>
      <c r="C85" s="305">
        <f>SUM('6.mell. '!C12)</f>
        <v>114162</v>
      </c>
      <c r="D85" s="305">
        <f>SUM('6.mell. '!D12)</f>
        <v>161832</v>
      </c>
      <c r="E85" s="305">
        <f>SUM('6.mell. '!E12)</f>
        <v>231888</v>
      </c>
      <c r="F85" s="191">
        <f t="shared" si="1"/>
        <v>1.4328933709031588</v>
      </c>
    </row>
    <row r="86" spans="1:6" s="23" customFormat="1" ht="12">
      <c r="A86" s="72">
        <v>1813</v>
      </c>
      <c r="B86" s="94" t="s">
        <v>52</v>
      </c>
      <c r="C86" s="305">
        <f>SUM('6.mell. '!C14)</f>
        <v>18500</v>
      </c>
      <c r="D86" s="305">
        <f>SUM('6.mell. '!D14)</f>
        <v>1772009</v>
      </c>
      <c r="E86" s="305">
        <f>SUM('6.mell. '!E14)</f>
        <v>1772009</v>
      </c>
      <c r="F86" s="191">
        <f t="shared" si="1"/>
        <v>1</v>
      </c>
    </row>
    <row r="87" spans="1:6" s="23" customFormat="1" ht="12">
      <c r="A87" s="19">
        <v>1816</v>
      </c>
      <c r="B87" s="72" t="s">
        <v>84</v>
      </c>
      <c r="C87" s="310">
        <f>SUM(C85+C86)</f>
        <v>132662</v>
      </c>
      <c r="D87" s="310">
        <f>SUM(D85+D86)</f>
        <v>1933841</v>
      </c>
      <c r="E87" s="310">
        <f>SUM(E85+E86)</f>
        <v>2003897</v>
      </c>
      <c r="F87" s="191">
        <f t="shared" si="1"/>
        <v>1.036226349529253</v>
      </c>
    </row>
    <row r="88" spans="1:6" ht="12">
      <c r="A88" s="5"/>
      <c r="B88" s="5"/>
      <c r="C88" s="310"/>
      <c r="D88" s="310"/>
      <c r="E88" s="310"/>
      <c r="F88" s="191"/>
    </row>
    <row r="89" spans="1:6" s="25" customFormat="1" ht="13.5" customHeight="1">
      <c r="A89" s="83"/>
      <c r="B89" s="83" t="s">
        <v>75</v>
      </c>
      <c r="C89" s="758"/>
      <c r="D89" s="758"/>
      <c r="E89" s="758"/>
      <c r="F89" s="191"/>
    </row>
    <row r="90" spans="1:6" s="20" customFormat="1" ht="12" customHeight="1">
      <c r="A90" s="5">
        <v>1821</v>
      </c>
      <c r="B90" s="7" t="s">
        <v>290</v>
      </c>
      <c r="C90" s="759">
        <f aca="true" t="shared" si="2" ref="C90:E91">SUM(C12+C24+C36+C46+C54+C63)</f>
        <v>1844411</v>
      </c>
      <c r="D90" s="759">
        <f t="shared" si="2"/>
        <v>1911284</v>
      </c>
      <c r="E90" s="759">
        <f t="shared" si="2"/>
        <v>1911670</v>
      </c>
      <c r="F90" s="867">
        <f t="shared" si="1"/>
        <v>1.0002019584739892</v>
      </c>
    </row>
    <row r="91" spans="1:6" s="20" customFormat="1" ht="12" customHeight="1">
      <c r="A91" s="5">
        <v>1822</v>
      </c>
      <c r="B91" s="7" t="s">
        <v>113</v>
      </c>
      <c r="C91" s="184">
        <f t="shared" si="2"/>
        <v>403931</v>
      </c>
      <c r="D91" s="184">
        <f t="shared" si="2"/>
        <v>451259</v>
      </c>
      <c r="E91" s="184">
        <f t="shared" si="2"/>
        <v>451334</v>
      </c>
      <c r="F91" s="867">
        <f t="shared" si="1"/>
        <v>1.000166201671324</v>
      </c>
    </row>
    <row r="92" spans="1:6" s="20" customFormat="1" ht="12">
      <c r="A92" s="172">
        <v>1823</v>
      </c>
      <c r="B92" s="7" t="s">
        <v>114</v>
      </c>
      <c r="C92" s="184">
        <f>SUM(C14+C26+C38+C48+C56+C65+C74+C80+C76)</f>
        <v>4272481</v>
      </c>
      <c r="D92" s="184">
        <f>SUM(D14+D26+D38+D48+D56+D65+D74+D80+D76)</f>
        <v>4664742</v>
      </c>
      <c r="E92" s="184">
        <f>SUM(E14+E26+E38+E48+E56+E65+E74+E80+E76)</f>
        <v>4692984</v>
      </c>
      <c r="F92" s="867">
        <f t="shared" si="1"/>
        <v>1.0060543541314826</v>
      </c>
    </row>
    <row r="93" spans="1:6" s="20" customFormat="1" ht="12">
      <c r="A93" s="172">
        <v>1824</v>
      </c>
      <c r="B93" s="7" t="s">
        <v>124</v>
      </c>
      <c r="C93" s="721">
        <f>SUM(C15+C27+C39)</f>
        <v>212460</v>
      </c>
      <c r="D93" s="721">
        <f>SUM(D15+D27+D39)</f>
        <v>213416</v>
      </c>
      <c r="E93" s="721">
        <f>SUM(E15+E27+E39)</f>
        <v>215968</v>
      </c>
      <c r="F93" s="867">
        <f t="shared" si="1"/>
        <v>1.0119578663267983</v>
      </c>
    </row>
    <row r="94" spans="1:6" s="20" customFormat="1" ht="12">
      <c r="A94" s="5">
        <v>1825</v>
      </c>
      <c r="B94" s="7" t="s">
        <v>307</v>
      </c>
      <c r="C94" s="716">
        <f>SUM(C16+C28+C40+C49+C57+C66+C85+C86+C83+C78)</f>
        <v>1672228</v>
      </c>
      <c r="D94" s="716">
        <f>SUM(D16+D28+D40+D49+D57+D66+D85+D86+D83+D78)</f>
        <v>3508311</v>
      </c>
      <c r="E94" s="716">
        <f>SUM(E16+E28+E40+E49+E57+E66+E85+E86+E83+E78)</f>
        <v>3585167</v>
      </c>
      <c r="F94" s="867">
        <f t="shared" si="1"/>
        <v>1.0219068377917464</v>
      </c>
    </row>
    <row r="95" spans="1:6" s="20" customFormat="1" ht="12.75" thickBot="1">
      <c r="A95" s="98"/>
      <c r="B95" s="194" t="s">
        <v>90</v>
      </c>
      <c r="C95" s="278">
        <f>SUM(C87)</f>
        <v>132662</v>
      </c>
      <c r="D95" s="278">
        <f>SUM(D87)</f>
        <v>1933841</v>
      </c>
      <c r="E95" s="278">
        <f>SUM(E87)</f>
        <v>2003897</v>
      </c>
      <c r="F95" s="1194">
        <f t="shared" si="1"/>
        <v>1.036226349529253</v>
      </c>
    </row>
    <row r="96" spans="1:6" s="20" customFormat="1" ht="17.25" customHeight="1" thickBot="1">
      <c r="A96" s="182">
        <v>1820</v>
      </c>
      <c r="B96" s="182" t="s">
        <v>65</v>
      </c>
      <c r="C96" s="182">
        <f>SUM(C90:C95)-C95</f>
        <v>8405511</v>
      </c>
      <c r="D96" s="166">
        <f>SUM(D90:D95)-D95</f>
        <v>10749012</v>
      </c>
      <c r="E96" s="166">
        <f>SUM(E90:E95)-E95</f>
        <v>10857123</v>
      </c>
      <c r="F96" s="842">
        <f t="shared" si="1"/>
        <v>1.0100577615877626</v>
      </c>
    </row>
    <row r="97" spans="1:6" s="20" customFormat="1" ht="12">
      <c r="A97" s="73"/>
      <c r="B97" s="73"/>
      <c r="C97" s="73"/>
      <c r="D97" s="73"/>
      <c r="E97" s="73"/>
      <c r="F97" s="843"/>
    </row>
    <row r="98" spans="1:6" s="20" customFormat="1" ht="12">
      <c r="A98" s="5"/>
      <c r="B98" s="99" t="s">
        <v>76</v>
      </c>
      <c r="C98" s="72"/>
      <c r="D98" s="72"/>
      <c r="E98" s="72"/>
      <c r="F98" s="191"/>
    </row>
    <row r="99" spans="1:6" s="20" customFormat="1" ht="12">
      <c r="A99" s="5">
        <v>1831</v>
      </c>
      <c r="B99" s="7" t="s">
        <v>261</v>
      </c>
      <c r="C99" s="6">
        <f>SUM(C17+C29+C41+C58+C67+C50)</f>
        <v>1275719</v>
      </c>
      <c r="D99" s="6">
        <f>SUM(D17+D29+D41+D58+D67+D50)</f>
        <v>1781340</v>
      </c>
      <c r="E99" s="6">
        <f>SUM(E17+E29+E41+E58+E67+E50)</f>
        <v>1804040</v>
      </c>
      <c r="F99" s="867">
        <f t="shared" si="1"/>
        <v>1.012743215781378</v>
      </c>
    </row>
    <row r="100" spans="1:6" s="20" customFormat="1" ht="12">
      <c r="A100" s="5">
        <v>1832</v>
      </c>
      <c r="B100" s="7" t="s">
        <v>262</v>
      </c>
      <c r="C100" s="6">
        <f>SUM(C18+C42+C30+C59+C68)</f>
        <v>2862162</v>
      </c>
      <c r="D100" s="6">
        <f>SUM(D18+D42+D30+D59+D68)</f>
        <v>3815992</v>
      </c>
      <c r="E100" s="6">
        <f>SUM(E18+E42+E30+E59+E68)</f>
        <v>3815992</v>
      </c>
      <c r="F100" s="867">
        <f t="shared" si="1"/>
        <v>1</v>
      </c>
    </row>
    <row r="101" spans="1:6" s="20" customFormat="1" ht="12.75" thickBot="1">
      <c r="A101" s="5">
        <v>1833</v>
      </c>
      <c r="B101" s="7" t="s">
        <v>342</v>
      </c>
      <c r="C101" s="5">
        <f>SUM(C43+C60+C51+C69+C71+C19)</f>
        <v>1706008</v>
      </c>
      <c r="D101" s="5">
        <f>SUM(D43+D60+D51+D69+D71+D19)</f>
        <v>1944124</v>
      </c>
      <c r="E101" s="5">
        <f>SUM(E43+E60+E51+E69+E71+E19)</f>
        <v>1943324</v>
      </c>
      <c r="F101" s="868">
        <f t="shared" si="1"/>
        <v>0.999588503613967</v>
      </c>
    </row>
    <row r="102" spans="1:6" s="20" customFormat="1" ht="18.75" customHeight="1" thickBot="1">
      <c r="A102" s="166">
        <v>1830</v>
      </c>
      <c r="B102" s="166" t="s">
        <v>77</v>
      </c>
      <c r="C102" s="181">
        <f>SUM(C99:C101)</f>
        <v>5843889</v>
      </c>
      <c r="D102" s="181">
        <f>SUM(D99:D101)</f>
        <v>7541456</v>
      </c>
      <c r="E102" s="181">
        <f>SUM(E99:E101)</f>
        <v>7563356</v>
      </c>
      <c r="F102" s="842">
        <f t="shared" si="1"/>
        <v>1.0029039485213465</v>
      </c>
    </row>
    <row r="103" spans="1:6" s="20" customFormat="1" ht="12">
      <c r="A103" s="73"/>
      <c r="B103" s="71"/>
      <c r="C103" s="71"/>
      <c r="D103" s="71"/>
      <c r="E103" s="71"/>
      <c r="F103" s="843"/>
    </row>
    <row r="104" spans="1:6" s="20" customFormat="1" ht="12">
      <c r="A104" s="77">
        <v>1843</v>
      </c>
      <c r="B104" s="124" t="s">
        <v>498</v>
      </c>
      <c r="C104" s="711">
        <v>55360</v>
      </c>
      <c r="D104" s="306">
        <v>44400</v>
      </c>
      <c r="E104" s="306">
        <v>44400</v>
      </c>
      <c r="F104" s="191">
        <f t="shared" si="1"/>
        <v>1</v>
      </c>
    </row>
    <row r="105" spans="1:6" s="20" customFormat="1" ht="12">
      <c r="A105" s="77">
        <v>1844</v>
      </c>
      <c r="B105" s="124" t="s">
        <v>506</v>
      </c>
      <c r="C105" s="711">
        <v>2000000</v>
      </c>
      <c r="D105" s="711">
        <v>2000000</v>
      </c>
      <c r="E105" s="711">
        <v>2000000</v>
      </c>
      <c r="F105" s="191">
        <f t="shared" si="1"/>
        <v>1</v>
      </c>
    </row>
    <row r="106" spans="1:6" s="20" customFormat="1" ht="12">
      <c r="A106" s="72">
        <v>1845</v>
      </c>
      <c r="B106" s="129" t="s">
        <v>509</v>
      </c>
      <c r="C106" s="73">
        <f>SUM(C107:C110)</f>
        <v>6578909</v>
      </c>
      <c r="D106" s="73">
        <f>SUM(D107:D110)</f>
        <v>6640351</v>
      </c>
      <c r="E106" s="73">
        <f>SUM(E107:E110)</f>
        <v>6691389</v>
      </c>
      <c r="F106" s="191">
        <f t="shared" si="1"/>
        <v>1.0076860394879728</v>
      </c>
    </row>
    <row r="107" spans="1:6" s="20" customFormat="1" ht="12">
      <c r="A107" s="77">
        <v>1846</v>
      </c>
      <c r="B107" s="71" t="s">
        <v>390</v>
      </c>
      <c r="C107" s="71">
        <f>SUM('2.mell'!C596)</f>
        <v>3589088</v>
      </c>
      <c r="D107" s="71">
        <f>SUM('2.mell'!D596)</f>
        <v>3723711</v>
      </c>
      <c r="E107" s="71">
        <f>SUM('2.mell'!E596)</f>
        <v>3763570</v>
      </c>
      <c r="F107" s="867">
        <f t="shared" si="1"/>
        <v>1.0107041067365325</v>
      </c>
    </row>
    <row r="108" spans="1:6" s="20" customFormat="1" ht="12">
      <c r="A108" s="77">
        <v>1847</v>
      </c>
      <c r="B108" s="77" t="s">
        <v>391</v>
      </c>
      <c r="C108" s="71">
        <f>SUM('2.mell'!C597)</f>
        <v>389568</v>
      </c>
      <c r="D108" s="71">
        <f>SUM('2.mell'!D597)</f>
        <v>389568</v>
      </c>
      <c r="E108" s="71">
        <f>SUM('2.mell'!E597)</f>
        <v>396950</v>
      </c>
      <c r="F108" s="867">
        <f t="shared" si="1"/>
        <v>1.0189491950057499</v>
      </c>
    </row>
    <row r="109" spans="1:6" s="20" customFormat="1" ht="12">
      <c r="A109" s="77">
        <v>1848</v>
      </c>
      <c r="B109" s="71" t="s">
        <v>78</v>
      </c>
      <c r="C109" s="71">
        <f>SUM('3b.m.'!C31)</f>
        <v>698998</v>
      </c>
      <c r="D109" s="71">
        <f>SUM('3b.m.'!D31)</f>
        <v>719255</v>
      </c>
      <c r="E109" s="71">
        <f>SUM('3b.m.'!E31)</f>
        <v>719298</v>
      </c>
      <c r="F109" s="867">
        <f t="shared" si="1"/>
        <v>1.0000597840821406</v>
      </c>
    </row>
    <row r="110" spans="1:6" s="20" customFormat="1" ht="12.75" thickBot="1">
      <c r="A110" s="165">
        <v>1849</v>
      </c>
      <c r="B110" s="71" t="s">
        <v>369</v>
      </c>
      <c r="C110" s="709">
        <v>1901255</v>
      </c>
      <c r="D110" s="709">
        <v>1807817</v>
      </c>
      <c r="E110" s="709">
        <v>1811571</v>
      </c>
      <c r="F110" s="868">
        <f t="shared" si="1"/>
        <v>1.00207653761415</v>
      </c>
    </row>
    <row r="111" spans="1:6" s="20" customFormat="1" ht="18.75" customHeight="1" thickBot="1">
      <c r="A111" s="181">
        <v>1840</v>
      </c>
      <c r="B111" s="166" t="s">
        <v>67</v>
      </c>
      <c r="C111" s="710">
        <f>SUM(C106+C104+C105)</f>
        <v>8634269</v>
      </c>
      <c r="D111" s="710">
        <f>SUM(D106+D104+D105)</f>
        <v>8684751</v>
      </c>
      <c r="E111" s="710">
        <f>SUM(E106+E104+E105)</f>
        <v>8735789</v>
      </c>
      <c r="F111" s="842">
        <f t="shared" si="1"/>
        <v>1.0058767372835444</v>
      </c>
    </row>
    <row r="112" spans="1:6" s="20" customFormat="1" ht="12">
      <c r="A112" s="185"/>
      <c r="B112" s="185"/>
      <c r="C112" s="711"/>
      <c r="D112" s="711"/>
      <c r="E112" s="711"/>
      <c r="F112" s="843"/>
    </row>
    <row r="113" spans="1:6" s="20" customFormat="1" ht="12.75" thickBot="1">
      <c r="A113" s="71">
        <v>1851</v>
      </c>
      <c r="B113" s="128" t="s">
        <v>499</v>
      </c>
      <c r="C113" s="1107">
        <v>48000</v>
      </c>
      <c r="D113" s="1107">
        <v>48000</v>
      </c>
      <c r="E113" s="1107">
        <v>48000</v>
      </c>
      <c r="F113" s="867">
        <f t="shared" si="1"/>
        <v>1</v>
      </c>
    </row>
    <row r="114" spans="1:6" s="20" customFormat="1" ht="18.75" customHeight="1" thickBot="1">
      <c r="A114" s="181">
        <v>1865</v>
      </c>
      <c r="B114" s="166" t="s">
        <v>69</v>
      </c>
      <c r="C114" s="712">
        <f>SUM(C113)</f>
        <v>48000</v>
      </c>
      <c r="D114" s="712">
        <f>SUM(D113)</f>
        <v>48000</v>
      </c>
      <c r="E114" s="712">
        <f>SUM(E113)</f>
        <v>48000</v>
      </c>
      <c r="F114" s="864">
        <f t="shared" si="1"/>
        <v>1</v>
      </c>
    </row>
    <row r="115" spans="1:6" s="20" customFormat="1" ht="18.75" customHeight="1" thickBot="1">
      <c r="A115" s="181"/>
      <c r="B115" s="224"/>
      <c r="C115" s="712"/>
      <c r="D115" s="712"/>
      <c r="E115" s="712"/>
      <c r="F115" s="842"/>
    </row>
    <row r="116" spans="1:6" s="20" customFormat="1" ht="18" customHeight="1" thickBot="1">
      <c r="A116" s="96">
        <v>1870</v>
      </c>
      <c r="B116" s="164" t="s">
        <v>79</v>
      </c>
      <c r="C116" s="713">
        <f>SUM(C114+C111+C102+C96)</f>
        <v>22931669</v>
      </c>
      <c r="D116" s="713">
        <f>SUM(D114+D111+D102+D96)</f>
        <v>27023219</v>
      </c>
      <c r="E116" s="713">
        <f>SUM(E114+E111+E102+E96)</f>
        <v>27204268</v>
      </c>
      <c r="F116" s="842">
        <f t="shared" si="1"/>
        <v>1.0066997569756586</v>
      </c>
    </row>
    <row r="117" spans="1:6" ht="7.5" customHeight="1">
      <c r="A117" s="8"/>
      <c r="B117" s="62"/>
      <c r="C117" s="714"/>
      <c r="D117" s="714"/>
      <c r="E117" s="714"/>
      <c r="F117" s="843"/>
    </row>
    <row r="118" spans="1:6" s="28" customFormat="1" ht="12" customHeight="1">
      <c r="A118" s="15"/>
      <c r="B118" s="27" t="s">
        <v>388</v>
      </c>
      <c r="C118" s="715"/>
      <c r="D118" s="715"/>
      <c r="E118" s="715"/>
      <c r="F118" s="191"/>
    </row>
    <row r="119" spans="1:6" s="28" customFormat="1" ht="9" customHeight="1">
      <c r="A119" s="15"/>
      <c r="B119" s="27"/>
      <c r="C119" s="715"/>
      <c r="D119" s="715"/>
      <c r="E119" s="715"/>
      <c r="F119" s="191"/>
    </row>
    <row r="120" spans="1:6" s="28" customFormat="1" ht="12" customHeight="1">
      <c r="A120" s="15"/>
      <c r="B120" s="83" t="s">
        <v>75</v>
      </c>
      <c r="C120" s="715"/>
      <c r="D120" s="715"/>
      <c r="E120" s="715"/>
      <c r="F120" s="191"/>
    </row>
    <row r="121" spans="1:6" s="20" customFormat="1" ht="12">
      <c r="A121" s="5">
        <v>1911</v>
      </c>
      <c r="B121" s="7" t="s">
        <v>290</v>
      </c>
      <c r="C121" s="716">
        <f>SUM('2.mell'!C602)</f>
        <v>2238973</v>
      </c>
      <c r="D121" s="716">
        <f>SUM('2.mell'!D602)</f>
        <v>2302350</v>
      </c>
      <c r="E121" s="716">
        <f>SUM('2.mell'!E602)</f>
        <v>2302420</v>
      </c>
      <c r="F121" s="867">
        <f t="shared" si="1"/>
        <v>1.0000304037179404</v>
      </c>
    </row>
    <row r="122" spans="1:6" s="20" customFormat="1" ht="12">
      <c r="A122" s="5">
        <v>1912</v>
      </c>
      <c r="B122" s="7" t="s">
        <v>113</v>
      </c>
      <c r="C122" s="716">
        <f>SUM('2.mell'!C603)</f>
        <v>485229</v>
      </c>
      <c r="D122" s="716">
        <f>SUM('2.mell'!D603)</f>
        <v>498285</v>
      </c>
      <c r="E122" s="716">
        <f>SUM('2.mell'!E603)</f>
        <v>499933</v>
      </c>
      <c r="F122" s="867">
        <f t="shared" si="1"/>
        <v>1.0033073441905738</v>
      </c>
    </row>
    <row r="123" spans="1:6" s="20" customFormat="1" ht="12">
      <c r="A123" s="5">
        <v>1913</v>
      </c>
      <c r="B123" s="5" t="s">
        <v>114</v>
      </c>
      <c r="C123" s="716">
        <f>SUM('2.mell'!C604)</f>
        <v>1533500</v>
      </c>
      <c r="D123" s="716">
        <f>SUM('2.mell'!D604)</f>
        <v>1620592</v>
      </c>
      <c r="E123" s="716">
        <f>SUM('2.mell'!E604)</f>
        <v>1664614</v>
      </c>
      <c r="F123" s="867">
        <f t="shared" si="1"/>
        <v>1.0271641474226703</v>
      </c>
    </row>
    <row r="124" spans="1:6" s="26" customFormat="1" ht="12">
      <c r="A124" s="77">
        <v>1915</v>
      </c>
      <c r="B124" s="7" t="s">
        <v>258</v>
      </c>
      <c r="C124" s="716">
        <f>SUM('2.mell'!C605)</f>
        <v>600</v>
      </c>
      <c r="D124" s="716">
        <f>SUM('2.mell'!D605)</f>
        <v>600</v>
      </c>
      <c r="E124" s="716">
        <f>SUM('2.mell'!E605)</f>
        <v>600</v>
      </c>
      <c r="F124" s="867">
        <f t="shared" si="1"/>
        <v>1</v>
      </c>
    </row>
    <row r="125" spans="1:6" s="20" customFormat="1" ht="12">
      <c r="A125" s="5">
        <v>1916</v>
      </c>
      <c r="B125" s="7" t="s">
        <v>307</v>
      </c>
      <c r="C125" s="716">
        <f>SUM('2.mell'!C606)</f>
        <v>0</v>
      </c>
      <c r="D125" s="716">
        <f>SUM('2.mell'!D606)</f>
        <v>0</v>
      </c>
      <c r="E125" s="716">
        <f>SUM('2.mell'!E606)</f>
        <v>7</v>
      </c>
      <c r="F125" s="191"/>
    </row>
    <row r="126" spans="1:6" s="20" customFormat="1" ht="12">
      <c r="A126" s="72">
        <v>1910</v>
      </c>
      <c r="B126" s="73" t="s">
        <v>65</v>
      </c>
      <c r="C126" s="717">
        <f>SUM(C121:C125)</f>
        <v>4258302</v>
      </c>
      <c r="D126" s="717">
        <f>SUM(D121:D125)</f>
        <v>4421827</v>
      </c>
      <c r="E126" s="717">
        <f>SUM(E121:E125)</f>
        <v>4467574</v>
      </c>
      <c r="F126" s="191">
        <f t="shared" si="1"/>
        <v>1.0103457236115299</v>
      </c>
    </row>
    <row r="127" spans="1:6" s="20" customFormat="1" ht="12">
      <c r="A127" s="5"/>
      <c r="B127" s="94" t="s">
        <v>76</v>
      </c>
      <c r="C127" s="717"/>
      <c r="D127" s="717"/>
      <c r="E127" s="717"/>
      <c r="F127" s="191"/>
    </row>
    <row r="128" spans="1:6" s="20" customFormat="1" ht="12">
      <c r="A128" s="5">
        <v>1921</v>
      </c>
      <c r="B128" s="7" t="s">
        <v>261</v>
      </c>
      <c r="C128" s="716">
        <f>SUM('2.mell'!C608)</f>
        <v>63531</v>
      </c>
      <c r="D128" s="716">
        <f>SUM('2.mell'!D608)</f>
        <v>68214</v>
      </c>
      <c r="E128" s="716">
        <f>SUM('2.mell'!E608)</f>
        <v>75283</v>
      </c>
      <c r="F128" s="867">
        <f t="shared" si="1"/>
        <v>1.103629753423051</v>
      </c>
    </row>
    <row r="129" spans="1:6" s="20" customFormat="1" ht="12">
      <c r="A129" s="5">
        <v>1922</v>
      </c>
      <c r="B129" s="7" t="s">
        <v>262</v>
      </c>
      <c r="C129" s="716">
        <f>SUM('2.mell'!C609)</f>
        <v>0</v>
      </c>
      <c r="D129" s="716">
        <f>SUM('2.mell'!D609)</f>
        <v>0</v>
      </c>
      <c r="E129" s="716">
        <f>SUM('2.mell'!E609)</f>
        <v>0</v>
      </c>
      <c r="F129" s="191"/>
    </row>
    <row r="130" spans="1:6" s="20" customFormat="1" ht="12">
      <c r="A130" s="5">
        <v>1923</v>
      </c>
      <c r="B130" s="7" t="s">
        <v>342</v>
      </c>
      <c r="C130" s="716">
        <f>SUM('2.mell'!C610)</f>
        <v>0</v>
      </c>
      <c r="D130" s="716">
        <f>SUM('2.mell'!D610)</f>
        <v>0</v>
      </c>
      <c r="E130" s="716">
        <f>SUM('2.mell'!E610)</f>
        <v>0</v>
      </c>
      <c r="F130" s="191"/>
    </row>
    <row r="131" spans="1:6" s="20" customFormat="1" ht="12.75" thickBot="1">
      <c r="A131" s="95">
        <v>1920</v>
      </c>
      <c r="B131" s="95" t="s">
        <v>71</v>
      </c>
      <c r="C131" s="718">
        <f>SUM(C128:C130)</f>
        <v>63531</v>
      </c>
      <c r="D131" s="718">
        <f>SUM(D128:D130)</f>
        <v>68214</v>
      </c>
      <c r="E131" s="718">
        <f>SUM(E128:E130)</f>
        <v>75283</v>
      </c>
      <c r="F131" s="864">
        <f t="shared" si="1"/>
        <v>1.103629753423051</v>
      </c>
    </row>
    <row r="132" spans="1:6" s="20" customFormat="1" ht="16.5" customHeight="1" thickBot="1">
      <c r="A132" s="96"/>
      <c r="B132" s="166"/>
      <c r="C132" s="713"/>
      <c r="D132" s="713"/>
      <c r="E132" s="713"/>
      <c r="F132" s="842"/>
    </row>
    <row r="133" spans="1:6" s="30" customFormat="1" ht="13.5" thickBot="1">
      <c r="A133" s="29">
        <v>1940</v>
      </c>
      <c r="B133" s="97" t="s">
        <v>389</v>
      </c>
      <c r="C133" s="760">
        <f>SUM(C126+C131)</f>
        <v>4321833</v>
      </c>
      <c r="D133" s="760">
        <f>SUM(D126+D131)</f>
        <v>4490041</v>
      </c>
      <c r="E133" s="760">
        <f>SUM(E126+E131)</f>
        <v>4542857</v>
      </c>
      <c r="F133" s="842">
        <f t="shared" si="1"/>
        <v>1.011762921541251</v>
      </c>
    </row>
    <row r="134" spans="1:6" s="30" customFormat="1" ht="12.75">
      <c r="A134" s="93"/>
      <c r="B134" s="198"/>
      <c r="C134" s="719"/>
      <c r="D134" s="719"/>
      <c r="E134" s="719"/>
      <c r="F134" s="843"/>
    </row>
    <row r="135" spans="1:6" ht="14.25" customHeight="1">
      <c r="A135" s="15"/>
      <c r="B135" s="15" t="s">
        <v>372</v>
      </c>
      <c r="C135" s="720"/>
      <c r="D135" s="720"/>
      <c r="E135" s="720"/>
      <c r="F135" s="191"/>
    </row>
    <row r="136" spans="1:6" ht="14.25" customHeight="1">
      <c r="A136" s="15"/>
      <c r="B136" s="83" t="s">
        <v>75</v>
      </c>
      <c r="C136" s="715"/>
      <c r="D136" s="715"/>
      <c r="E136" s="715"/>
      <c r="F136" s="191"/>
    </row>
    <row r="137" spans="1:6" ht="12">
      <c r="A137" s="5">
        <v>1951</v>
      </c>
      <c r="B137" s="7" t="s">
        <v>165</v>
      </c>
      <c r="C137" s="690">
        <f aca="true" t="shared" si="3" ref="C137:D139">SUM(C90+C121)</f>
        <v>4083384</v>
      </c>
      <c r="D137" s="690">
        <f t="shared" si="3"/>
        <v>4213634</v>
      </c>
      <c r="E137" s="690">
        <f>SUM(E90+E121)</f>
        <v>4214090</v>
      </c>
      <c r="F137" s="867">
        <f t="shared" si="1"/>
        <v>1.000108220125431</v>
      </c>
    </row>
    <row r="138" spans="1:6" ht="12">
      <c r="A138" s="5">
        <v>1952</v>
      </c>
      <c r="B138" s="7" t="s">
        <v>321</v>
      </c>
      <c r="C138" s="690">
        <f t="shared" si="3"/>
        <v>889160</v>
      </c>
      <c r="D138" s="690">
        <f t="shared" si="3"/>
        <v>949544</v>
      </c>
      <c r="E138" s="690">
        <f>SUM(E91+E122)</f>
        <v>951267</v>
      </c>
      <c r="F138" s="867">
        <f t="shared" si="1"/>
        <v>1.0018145551970208</v>
      </c>
    </row>
    <row r="139" spans="1:6" ht="12">
      <c r="A139" s="5">
        <v>1953</v>
      </c>
      <c r="B139" s="7" t="s">
        <v>322</v>
      </c>
      <c r="C139" s="690">
        <f t="shared" si="3"/>
        <v>5805981</v>
      </c>
      <c r="D139" s="690">
        <f t="shared" si="3"/>
        <v>6285334</v>
      </c>
      <c r="E139" s="690">
        <f>SUM(E92+E123)</f>
        <v>6357598</v>
      </c>
      <c r="F139" s="867">
        <f t="shared" si="1"/>
        <v>1.0114972410376282</v>
      </c>
    </row>
    <row r="140" spans="1:6" ht="12">
      <c r="A140" s="5">
        <v>1954</v>
      </c>
      <c r="B140" s="7" t="s">
        <v>170</v>
      </c>
      <c r="C140" s="690">
        <f>SUM(C124+C93)</f>
        <v>213060</v>
      </c>
      <c r="D140" s="690">
        <f>SUM(D124+D93)</f>
        <v>214016</v>
      </c>
      <c r="E140" s="690">
        <f>SUM(E124+E93)</f>
        <v>216568</v>
      </c>
      <c r="F140" s="867">
        <f aca="true" t="shared" si="4" ref="F140:F154">SUM(E140/D140)</f>
        <v>1.011924342105263</v>
      </c>
    </row>
    <row r="141" spans="1:6" ht="12.75" thickBot="1">
      <c r="A141" s="5">
        <v>1955</v>
      </c>
      <c r="B141" s="7" t="s">
        <v>103</v>
      </c>
      <c r="C141" s="7">
        <f>SUM(C94+C125)</f>
        <v>1672228</v>
      </c>
      <c r="D141" s="7">
        <f>SUM(D94+D125)</f>
        <v>3508311</v>
      </c>
      <c r="E141" s="7">
        <f>SUM(E94+E125)</f>
        <v>3585174</v>
      </c>
      <c r="F141" s="868">
        <f t="shared" si="4"/>
        <v>1.0219088330538542</v>
      </c>
    </row>
    <row r="142" spans="1:6" ht="18" customHeight="1" thickBot="1">
      <c r="A142" s="166">
        <v>1950</v>
      </c>
      <c r="B142" s="166" t="s">
        <v>65</v>
      </c>
      <c r="C142" s="166">
        <f>SUM(C137:C141)</f>
        <v>12663813</v>
      </c>
      <c r="D142" s="166">
        <f>SUM(D137:D141)</f>
        <v>15170839</v>
      </c>
      <c r="E142" s="166">
        <f>SUM(E137:E141)</f>
        <v>15324697</v>
      </c>
      <c r="F142" s="842">
        <f t="shared" si="4"/>
        <v>1.0101416935477332</v>
      </c>
    </row>
    <row r="143" spans="1:6" ht="12">
      <c r="A143" s="7"/>
      <c r="B143" s="94" t="s">
        <v>76</v>
      </c>
      <c r="C143" s="7"/>
      <c r="D143" s="7"/>
      <c r="E143" s="7"/>
      <c r="F143" s="843"/>
    </row>
    <row r="144" spans="1:6" ht="12">
      <c r="A144" s="7">
        <v>1961</v>
      </c>
      <c r="B144" s="94" t="s">
        <v>263</v>
      </c>
      <c r="C144" s="77">
        <f aca="true" t="shared" si="5" ref="C144:E145">SUM(C99+C128)</f>
        <v>1339250</v>
      </c>
      <c r="D144" s="77">
        <f t="shared" si="5"/>
        <v>1849554</v>
      </c>
      <c r="E144" s="77">
        <f t="shared" si="5"/>
        <v>1879323</v>
      </c>
      <c r="F144" s="867">
        <f t="shared" si="4"/>
        <v>1.0160952316071874</v>
      </c>
    </row>
    <row r="145" spans="1:6" ht="12">
      <c r="A145" s="5">
        <v>1962</v>
      </c>
      <c r="B145" s="7" t="s">
        <v>262</v>
      </c>
      <c r="C145" s="71">
        <f t="shared" si="5"/>
        <v>2862162</v>
      </c>
      <c r="D145" s="71">
        <f t="shared" si="5"/>
        <v>3815992</v>
      </c>
      <c r="E145" s="71">
        <f t="shared" si="5"/>
        <v>3815992</v>
      </c>
      <c r="F145" s="867">
        <f t="shared" si="4"/>
        <v>1</v>
      </c>
    </row>
    <row r="146" spans="1:6" ht="12.75" thickBot="1">
      <c r="A146" s="5">
        <v>1963</v>
      </c>
      <c r="B146" s="7" t="s">
        <v>342</v>
      </c>
      <c r="C146" s="79">
        <f>SUM(C130+C101)</f>
        <v>1706008</v>
      </c>
      <c r="D146" s="79">
        <f>SUM(D130+D101)</f>
        <v>1944124</v>
      </c>
      <c r="E146" s="79">
        <f>SUM(E130+E101)</f>
        <v>1943324</v>
      </c>
      <c r="F146" s="868">
        <f t="shared" si="4"/>
        <v>0.999588503613967</v>
      </c>
    </row>
    <row r="147" spans="1:6" ht="17.25" customHeight="1" thickBot="1">
      <c r="A147" s="166">
        <v>1960</v>
      </c>
      <c r="B147" s="166" t="s">
        <v>71</v>
      </c>
      <c r="C147" s="182">
        <f>SUM(C144:C146)</f>
        <v>5907420</v>
      </c>
      <c r="D147" s="182">
        <f>SUM(D144:D146)</f>
        <v>7609670</v>
      </c>
      <c r="E147" s="182">
        <f>SUM(E144:E146)</f>
        <v>7638639</v>
      </c>
      <c r="F147" s="842">
        <f t="shared" si="4"/>
        <v>1.00380686678923</v>
      </c>
    </row>
    <row r="148" spans="1:6" ht="12">
      <c r="A148" s="77">
        <v>1974</v>
      </c>
      <c r="B148" s="124" t="s">
        <v>509</v>
      </c>
      <c r="C148" s="77">
        <f>SUM(C106)</f>
        <v>6578909</v>
      </c>
      <c r="D148" s="77">
        <f>SUM(D106)</f>
        <v>6640351</v>
      </c>
      <c r="E148" s="77">
        <f>SUM(E106)</f>
        <v>6691389</v>
      </c>
      <c r="F148" s="1143">
        <f t="shared" si="4"/>
        <v>1.0076860394879728</v>
      </c>
    </row>
    <row r="149" spans="1:6" ht="12">
      <c r="A149" s="211">
        <v>1975</v>
      </c>
      <c r="B149" s="124" t="s">
        <v>498</v>
      </c>
      <c r="C149" s="77">
        <f>SUM(C104)</f>
        <v>55360</v>
      </c>
      <c r="D149" s="77">
        <f>SUM(D104)</f>
        <v>44400</v>
      </c>
      <c r="E149" s="77">
        <f>SUM(E104)</f>
        <v>44400</v>
      </c>
      <c r="F149" s="867">
        <f t="shared" si="4"/>
        <v>1</v>
      </c>
    </row>
    <row r="150" spans="1:6" ht="12.75" thickBot="1">
      <c r="A150" s="632">
        <v>1976</v>
      </c>
      <c r="B150" s="124" t="s">
        <v>506</v>
      </c>
      <c r="C150" s="1106">
        <v>2000000</v>
      </c>
      <c r="D150" s="1106">
        <v>2000000</v>
      </c>
      <c r="E150" s="1106">
        <v>2000000</v>
      </c>
      <c r="F150" s="868">
        <f t="shared" si="4"/>
        <v>1</v>
      </c>
    </row>
    <row r="151" spans="1:6" ht="17.25" customHeight="1" thickBot="1">
      <c r="A151" s="181">
        <v>1970</v>
      </c>
      <c r="B151" s="166" t="s">
        <v>38</v>
      </c>
      <c r="C151" s="181">
        <f>SUM(C148:C150)</f>
        <v>8634269</v>
      </c>
      <c r="D151" s="181">
        <f>SUM(D148:D150)</f>
        <v>8684751</v>
      </c>
      <c r="E151" s="181">
        <f>SUM(E148:E150)</f>
        <v>8735789</v>
      </c>
      <c r="F151" s="842">
        <f t="shared" si="4"/>
        <v>1.0058767372835444</v>
      </c>
    </row>
    <row r="152" spans="1:6" ht="12" customHeight="1" thickBot="1">
      <c r="A152" s="7">
        <v>1981</v>
      </c>
      <c r="B152" s="128" t="s">
        <v>499</v>
      </c>
      <c r="C152" s="71">
        <f>SUM(C113)</f>
        <v>48000</v>
      </c>
      <c r="D152" s="71">
        <f>SUM(D113)</f>
        <v>48000</v>
      </c>
      <c r="E152" s="71">
        <f>SUM(E113)</f>
        <v>48000</v>
      </c>
      <c r="F152" s="866">
        <f t="shared" si="4"/>
        <v>1</v>
      </c>
    </row>
    <row r="153" spans="1:6" ht="17.25" customHeight="1" thickBot="1">
      <c r="A153" s="181">
        <v>1980</v>
      </c>
      <c r="B153" s="166" t="s">
        <v>37</v>
      </c>
      <c r="C153" s="181">
        <f>SUM(C152:C152)</f>
        <v>48000</v>
      </c>
      <c r="D153" s="181">
        <f>SUM(D152:D152)</f>
        <v>48000</v>
      </c>
      <c r="E153" s="181">
        <f>SUM(E152:E152)</f>
        <v>48000</v>
      </c>
      <c r="F153" s="842">
        <f t="shared" si="4"/>
        <v>1</v>
      </c>
    </row>
    <row r="154" spans="1:6" ht="26.25" customHeight="1" thickBot="1">
      <c r="A154" s="31"/>
      <c r="B154" s="797" t="s">
        <v>437</v>
      </c>
      <c r="C154" s="183">
        <f>SUM(C152+C147+C142+C149+C150)</f>
        <v>20674593</v>
      </c>
      <c r="D154" s="183">
        <f>SUM(D152+D147+D142+D149+D150)</f>
        <v>24872909</v>
      </c>
      <c r="E154" s="183">
        <f>SUM(E152+E147+E142+E149+E150)</f>
        <v>25055736</v>
      </c>
      <c r="F154" s="842">
        <f t="shared" si="4"/>
        <v>1.007350447026522</v>
      </c>
    </row>
    <row r="155" ht="12">
      <c r="F155" s="602"/>
    </row>
    <row r="156" ht="12">
      <c r="F156" s="602"/>
    </row>
    <row r="157" ht="12">
      <c r="F157" s="602"/>
    </row>
    <row r="158" ht="12">
      <c r="F158" s="602"/>
    </row>
    <row r="159" ht="12">
      <c r="F159" s="602"/>
    </row>
    <row r="160" ht="12">
      <c r="F160" s="602"/>
    </row>
    <row r="161" ht="12">
      <c r="F161" s="602"/>
    </row>
    <row r="162" ht="12">
      <c r="F162" s="602"/>
    </row>
    <row r="163" ht="12">
      <c r="F163" s="602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88" max="255" man="1"/>
    <brk id="1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12"/>
  <sheetViews>
    <sheetView zoomScaleSheetLayoutView="100" zoomScalePageLayoutView="0" workbookViewId="0" topLeftCell="A202">
      <selection activeCell="E232" sqref="E232"/>
    </sheetView>
  </sheetViews>
  <sheetFormatPr defaultColWidth="9.00390625" defaultRowHeight="12.75"/>
  <cols>
    <col min="1" max="1" width="8.625" style="226" customWidth="1"/>
    <col min="2" max="2" width="61.875" style="226" customWidth="1"/>
    <col min="3" max="5" width="10.875" style="226" customWidth="1"/>
    <col min="6" max="6" width="9.125" style="226" customWidth="1"/>
    <col min="7" max="16384" width="9.125" style="226" customWidth="1"/>
  </cols>
  <sheetData>
    <row r="1" spans="1:6" ht="12.75">
      <c r="A1" s="1225" t="s">
        <v>292</v>
      </c>
      <c r="B1" s="1221"/>
      <c r="C1" s="1221"/>
      <c r="D1" s="1221"/>
      <c r="E1" s="1221"/>
      <c r="F1" s="1221"/>
    </row>
    <row r="2" spans="1:6" ht="12.75">
      <c r="A2" s="1219" t="s">
        <v>1077</v>
      </c>
      <c r="B2" s="1220"/>
      <c r="C2" s="1221"/>
      <c r="D2" s="1221"/>
      <c r="E2" s="1221"/>
      <c r="F2" s="1221"/>
    </row>
    <row r="3" spans="1:2" ht="12.75">
      <c r="A3" s="227"/>
      <c r="B3" s="227"/>
    </row>
    <row r="4" spans="1:6" ht="12.75">
      <c r="A4" s="311"/>
      <c r="B4" s="312"/>
      <c r="C4" s="313"/>
      <c r="D4" s="313"/>
      <c r="E4" s="313"/>
      <c r="F4" s="313" t="s">
        <v>191</v>
      </c>
    </row>
    <row r="5" spans="1:6" ht="12" customHeight="1">
      <c r="A5" s="1226" t="s">
        <v>293</v>
      </c>
      <c r="B5" s="1226" t="s">
        <v>171</v>
      </c>
      <c r="C5" s="1229" t="s">
        <v>1138</v>
      </c>
      <c r="D5" s="1229" t="s">
        <v>1197</v>
      </c>
      <c r="E5" s="1229" t="s">
        <v>1204</v>
      </c>
      <c r="F5" s="1222" t="s">
        <v>1203</v>
      </c>
    </row>
    <row r="6" spans="1:6" ht="12.75">
      <c r="A6" s="1227"/>
      <c r="B6" s="1227"/>
      <c r="C6" s="1230"/>
      <c r="D6" s="1230"/>
      <c r="E6" s="1230"/>
      <c r="F6" s="1223"/>
    </row>
    <row r="7" spans="1:6" ht="13.5" thickBot="1">
      <c r="A7" s="1228"/>
      <c r="B7" s="1228"/>
      <c r="C7" s="1231"/>
      <c r="D7" s="1231"/>
      <c r="E7" s="1231"/>
      <c r="F7" s="1224"/>
    </row>
    <row r="8" spans="1:6" ht="13.5" thickBot="1">
      <c r="A8" s="314" t="s">
        <v>295</v>
      </c>
      <c r="B8" s="315" t="s">
        <v>297</v>
      </c>
      <c r="C8" s="314" t="s">
        <v>174</v>
      </c>
      <c r="D8" s="314" t="s">
        <v>175</v>
      </c>
      <c r="E8" s="314" t="s">
        <v>176</v>
      </c>
      <c r="F8" s="314" t="s">
        <v>47</v>
      </c>
    </row>
    <row r="9" spans="1:6" ht="15">
      <c r="A9" s="228">
        <v>2305</v>
      </c>
      <c r="B9" s="316" t="s">
        <v>341</v>
      </c>
      <c r="C9" s="317"/>
      <c r="D9" s="317"/>
      <c r="E9" s="317"/>
      <c r="F9" s="318"/>
    </row>
    <row r="10" spans="1:6" ht="12.75" customHeight="1">
      <c r="A10" s="228"/>
      <c r="B10" s="319" t="s">
        <v>201</v>
      </c>
      <c r="C10" s="317"/>
      <c r="D10" s="317"/>
      <c r="E10" s="317"/>
      <c r="F10" s="318"/>
    </row>
    <row r="11" spans="1:6" ht="12.75" customHeight="1" thickBot="1">
      <c r="A11" s="228"/>
      <c r="B11" s="320" t="s">
        <v>202</v>
      </c>
      <c r="C11" s="576"/>
      <c r="D11" s="576"/>
      <c r="E11" s="576">
        <v>146</v>
      </c>
      <c r="F11" s="740"/>
    </row>
    <row r="12" spans="1:6" ht="13.5" customHeight="1" thickBot="1">
      <c r="A12" s="228"/>
      <c r="B12" s="321" t="s">
        <v>203</v>
      </c>
      <c r="C12" s="575"/>
      <c r="D12" s="575"/>
      <c r="E12" s="575">
        <f>SUM(E11)</f>
        <v>146</v>
      </c>
      <c r="F12" s="740"/>
    </row>
    <row r="13" spans="1:6" ht="12.75">
      <c r="A13" s="322"/>
      <c r="B13" s="319" t="s">
        <v>204</v>
      </c>
      <c r="C13" s="323"/>
      <c r="D13" s="323"/>
      <c r="E13" s="323"/>
      <c r="F13" s="324"/>
    </row>
    <row r="14" spans="1:6" ht="12.75">
      <c r="A14" s="322"/>
      <c r="B14" s="325" t="s">
        <v>205</v>
      </c>
      <c r="C14" s="326"/>
      <c r="D14" s="326"/>
      <c r="E14" s="326"/>
      <c r="F14" s="324"/>
    </row>
    <row r="15" spans="1:6" ht="12.75">
      <c r="A15" s="322"/>
      <c r="B15" s="325" t="s">
        <v>206</v>
      </c>
      <c r="C15" s="326"/>
      <c r="D15" s="326"/>
      <c r="E15" s="326"/>
      <c r="F15" s="324"/>
    </row>
    <row r="16" spans="1:6" ht="12.75">
      <c r="A16" s="322"/>
      <c r="B16" s="327" t="s">
        <v>207</v>
      </c>
      <c r="C16" s="323"/>
      <c r="D16" s="323"/>
      <c r="E16" s="323">
        <v>106</v>
      </c>
      <c r="F16" s="324"/>
    </row>
    <row r="17" spans="1:6" ht="12.75">
      <c r="A17" s="322"/>
      <c r="B17" s="327" t="s">
        <v>208</v>
      </c>
      <c r="C17" s="323"/>
      <c r="D17" s="323"/>
      <c r="E17" s="323"/>
      <c r="F17" s="324"/>
    </row>
    <row r="18" spans="1:6" ht="12.75">
      <c r="A18" s="322"/>
      <c r="B18" s="327" t="s">
        <v>209</v>
      </c>
      <c r="C18" s="323"/>
      <c r="D18" s="323"/>
      <c r="E18" s="323"/>
      <c r="F18" s="324"/>
    </row>
    <row r="19" spans="1:6" ht="12.75">
      <c r="A19" s="322"/>
      <c r="B19" s="328" t="s">
        <v>500</v>
      </c>
      <c r="C19" s="323"/>
      <c r="D19" s="323"/>
      <c r="E19" s="323"/>
      <c r="F19" s="324"/>
    </row>
    <row r="20" spans="1:6" ht="13.5" thickBot="1">
      <c r="A20" s="322"/>
      <c r="B20" s="329" t="s">
        <v>210</v>
      </c>
      <c r="C20" s="330"/>
      <c r="D20" s="330"/>
      <c r="E20" s="330"/>
      <c r="F20" s="740"/>
    </row>
    <row r="21" spans="1:6" ht="13.5" thickBot="1">
      <c r="A21" s="322"/>
      <c r="B21" s="331" t="s">
        <v>366</v>
      </c>
      <c r="C21" s="332"/>
      <c r="D21" s="642"/>
      <c r="E21" s="642">
        <f>SUM(E16:E20)</f>
        <v>106</v>
      </c>
      <c r="F21" s="740"/>
    </row>
    <row r="22" spans="1:6" ht="18.75" customHeight="1" thickBot="1">
      <c r="A22" s="333"/>
      <c r="B22" s="334" t="s">
        <v>72</v>
      </c>
      <c r="C22" s="643"/>
      <c r="D22" s="643"/>
      <c r="E22" s="643">
        <f>SUM(E21+E12)</f>
        <v>252</v>
      </c>
      <c r="F22" s="837"/>
    </row>
    <row r="23" spans="1:6" ht="12" customHeight="1" thickBot="1">
      <c r="A23" s="333"/>
      <c r="B23" s="799" t="s">
        <v>514</v>
      </c>
      <c r="C23" s="801"/>
      <c r="D23" s="801"/>
      <c r="E23" s="801">
        <v>366</v>
      </c>
      <c r="F23" s="837"/>
    </row>
    <row r="24" spans="1:6" ht="18.75" customHeight="1" thickBot="1">
      <c r="A24" s="322"/>
      <c r="B24" s="336" t="s">
        <v>73</v>
      </c>
      <c r="C24" s="802"/>
      <c r="D24" s="802"/>
      <c r="E24" s="802">
        <f>SUM(E23)</f>
        <v>366</v>
      </c>
      <c r="F24" s="837"/>
    </row>
    <row r="25" spans="1:6" ht="12.75" customHeight="1">
      <c r="A25" s="322"/>
      <c r="B25" s="789" t="s">
        <v>470</v>
      </c>
      <c r="C25" s="568"/>
      <c r="D25" s="568">
        <v>2721</v>
      </c>
      <c r="E25" s="568">
        <v>2721</v>
      </c>
      <c r="F25" s="1144">
        <f>SUM(E25/D25)</f>
        <v>1</v>
      </c>
    </row>
    <row r="26" spans="1:6" ht="13.5" thickBot="1">
      <c r="A26" s="322"/>
      <c r="B26" s="339" t="s">
        <v>507</v>
      </c>
      <c r="C26" s="804">
        <v>150073</v>
      </c>
      <c r="D26" s="804">
        <v>153356</v>
      </c>
      <c r="E26" s="804">
        <v>153376</v>
      </c>
      <c r="F26" s="740">
        <f>SUM(E26/D26)</f>
        <v>1.0001304155037951</v>
      </c>
    </row>
    <row r="27" spans="1:6" ht="18.75" customHeight="1" thickBot="1">
      <c r="A27" s="322"/>
      <c r="B27" s="340" t="s">
        <v>66</v>
      </c>
      <c r="C27" s="805">
        <f>SUM(C25:C26)</f>
        <v>150073</v>
      </c>
      <c r="D27" s="805">
        <f>SUM(D25:D26)</f>
        <v>156077</v>
      </c>
      <c r="E27" s="805">
        <f>SUM(E25:E26)</f>
        <v>156097</v>
      </c>
      <c r="F27" s="838">
        <f>SUM(E27/D27)</f>
        <v>1.000128141878688</v>
      </c>
    </row>
    <row r="28" spans="1:6" ht="12" customHeight="1" thickBot="1">
      <c r="A28" s="322"/>
      <c r="B28" s="252" t="s">
        <v>470</v>
      </c>
      <c r="C28" s="801"/>
      <c r="D28" s="801"/>
      <c r="E28" s="801"/>
      <c r="F28" s="837"/>
    </row>
    <row r="29" spans="1:6" ht="18.75" customHeight="1" thickBot="1">
      <c r="A29" s="322"/>
      <c r="B29" s="340" t="s">
        <v>68</v>
      </c>
      <c r="C29" s="805"/>
      <c r="D29" s="805"/>
      <c r="E29" s="805"/>
      <c r="F29" s="837"/>
    </row>
    <row r="30" spans="1:6" ht="15.75" thickBot="1">
      <c r="A30" s="341"/>
      <c r="B30" s="342" t="s">
        <v>80</v>
      </c>
      <c r="C30" s="806">
        <f>SUM(C22+C24+C27+C29)</f>
        <v>150073</v>
      </c>
      <c r="D30" s="806">
        <f>SUM(D22+D24+D27+D29)</f>
        <v>156077</v>
      </c>
      <c r="E30" s="806">
        <f>SUM(E22+E24+E27+E29)</f>
        <v>156715</v>
      </c>
      <c r="F30" s="838">
        <f>SUM(E30/D30)</f>
        <v>1.00408772593015</v>
      </c>
    </row>
    <row r="31" spans="1:6" ht="12.75">
      <c r="A31" s="317"/>
      <c r="B31" s="343" t="s">
        <v>344</v>
      </c>
      <c r="C31" s="567">
        <v>116850</v>
      </c>
      <c r="D31" s="567">
        <v>119490</v>
      </c>
      <c r="E31" s="567">
        <v>119507</v>
      </c>
      <c r="F31" s="324">
        <f>SUM(E31/D31)</f>
        <v>1.0001422713197756</v>
      </c>
    </row>
    <row r="32" spans="1:6" ht="12.75">
      <c r="A32" s="317"/>
      <c r="B32" s="343" t="s">
        <v>345</v>
      </c>
      <c r="C32" s="567">
        <v>25392</v>
      </c>
      <c r="D32" s="567">
        <v>25907</v>
      </c>
      <c r="E32" s="567">
        <v>25910</v>
      </c>
      <c r="F32" s="324">
        <f>SUM(E32/D32)</f>
        <v>1.000115798818852</v>
      </c>
    </row>
    <row r="33" spans="1:6" ht="12.75">
      <c r="A33" s="317"/>
      <c r="B33" s="343" t="s">
        <v>346</v>
      </c>
      <c r="C33" s="567">
        <v>5926</v>
      </c>
      <c r="D33" s="567">
        <v>8775</v>
      </c>
      <c r="E33" s="567">
        <v>9027</v>
      </c>
      <c r="F33" s="324">
        <f>SUM(E33/D33)</f>
        <v>1.0287179487179487</v>
      </c>
    </row>
    <row r="34" spans="1:6" ht="12.75">
      <c r="A34" s="317"/>
      <c r="B34" s="344" t="s">
        <v>348</v>
      </c>
      <c r="C34" s="567"/>
      <c r="D34" s="567"/>
      <c r="E34" s="567"/>
      <c r="F34" s="324"/>
    </row>
    <row r="35" spans="1:6" ht="13.5" thickBot="1">
      <c r="A35" s="317"/>
      <c r="B35" s="345" t="s">
        <v>347</v>
      </c>
      <c r="C35" s="807"/>
      <c r="D35" s="807"/>
      <c r="E35" s="807"/>
      <c r="F35" s="740"/>
    </row>
    <row r="36" spans="1:6" ht="13.5" thickBot="1">
      <c r="A36" s="317"/>
      <c r="B36" s="346" t="s">
        <v>65</v>
      </c>
      <c r="C36" s="808">
        <f>SUM(C31:C35)</f>
        <v>148168</v>
      </c>
      <c r="D36" s="808">
        <f>SUM(D31:D35)</f>
        <v>154172</v>
      </c>
      <c r="E36" s="808">
        <f>SUM(E31:E35)</f>
        <v>154444</v>
      </c>
      <c r="F36" s="838">
        <f>SUM(E36/D36)</f>
        <v>1.001764263290351</v>
      </c>
    </row>
    <row r="37" spans="1:6" ht="12.75">
      <c r="A37" s="317"/>
      <c r="B37" s="343" t="s">
        <v>264</v>
      </c>
      <c r="C37" s="567">
        <v>1905</v>
      </c>
      <c r="D37" s="567">
        <v>1905</v>
      </c>
      <c r="E37" s="567">
        <v>2271</v>
      </c>
      <c r="F37" s="324">
        <f>SUM(E37/D37)</f>
        <v>1.1921259842519685</v>
      </c>
    </row>
    <row r="38" spans="1:6" ht="12.75">
      <c r="A38" s="317"/>
      <c r="B38" s="343" t="s">
        <v>265</v>
      </c>
      <c r="C38" s="567"/>
      <c r="D38" s="567"/>
      <c r="E38" s="567"/>
      <c r="F38" s="324"/>
    </row>
    <row r="39" spans="1:6" ht="13.5" thickBot="1">
      <c r="A39" s="317"/>
      <c r="B39" s="345" t="s">
        <v>479</v>
      </c>
      <c r="C39" s="807"/>
      <c r="D39" s="807"/>
      <c r="E39" s="807"/>
      <c r="F39" s="836"/>
    </row>
    <row r="40" spans="1:6" ht="13.5" thickBot="1">
      <c r="A40" s="317"/>
      <c r="B40" s="347" t="s">
        <v>71</v>
      </c>
      <c r="C40" s="808">
        <f>SUM(C37:C39)</f>
        <v>1905</v>
      </c>
      <c r="D40" s="808">
        <f>SUM(D37:D39)</f>
        <v>1905</v>
      </c>
      <c r="E40" s="808">
        <f>SUM(E37:E39)</f>
        <v>2271</v>
      </c>
      <c r="F40" s="838">
        <f>SUM(E40/D40)</f>
        <v>1.1921259842519685</v>
      </c>
    </row>
    <row r="41" spans="1:6" ht="15.75" thickBot="1">
      <c r="A41" s="314"/>
      <c r="B41" s="348" t="s">
        <v>117</v>
      </c>
      <c r="C41" s="806">
        <f>SUM(C36+C40)</f>
        <v>150073</v>
      </c>
      <c r="D41" s="806">
        <f>SUM(D36+D40)</f>
        <v>156077</v>
      </c>
      <c r="E41" s="806">
        <f>SUM(E36+E40)</f>
        <v>156715</v>
      </c>
      <c r="F41" s="836">
        <f>SUM(E41/D41)</f>
        <v>1.00408772593015</v>
      </c>
    </row>
    <row r="42" spans="1:6" ht="15">
      <c r="A42" s="228">
        <v>2309</v>
      </c>
      <c r="B42" s="349" t="s">
        <v>350</v>
      </c>
      <c r="C42" s="595"/>
      <c r="D42" s="595"/>
      <c r="E42" s="595"/>
      <c r="F42" s="324"/>
    </row>
    <row r="43" spans="1:6" ht="12" customHeight="1">
      <c r="A43" s="317"/>
      <c r="B43" s="319" t="s">
        <v>201</v>
      </c>
      <c r="C43" s="595"/>
      <c r="D43" s="595"/>
      <c r="E43" s="595"/>
      <c r="F43" s="324"/>
    </row>
    <row r="44" spans="1:6" ht="13.5" thickBot="1">
      <c r="A44" s="317"/>
      <c r="B44" s="320" t="s">
        <v>202</v>
      </c>
      <c r="C44" s="809"/>
      <c r="D44" s="809"/>
      <c r="E44" s="809">
        <v>130</v>
      </c>
      <c r="F44" s="740"/>
    </row>
    <row r="45" spans="1:6" ht="13.5" thickBot="1">
      <c r="A45" s="317"/>
      <c r="B45" s="321" t="s">
        <v>203</v>
      </c>
      <c r="C45" s="810"/>
      <c r="D45" s="810"/>
      <c r="E45" s="810">
        <f>SUM(E44)</f>
        <v>130</v>
      </c>
      <c r="F45" s="837"/>
    </row>
    <row r="46" spans="1:6" ht="12.75">
      <c r="A46" s="317"/>
      <c r="B46" s="319" t="s">
        <v>204</v>
      </c>
      <c r="C46" s="567"/>
      <c r="D46" s="567"/>
      <c r="E46" s="567"/>
      <c r="F46" s="324"/>
    </row>
    <row r="47" spans="1:6" ht="12.75">
      <c r="A47" s="317"/>
      <c r="B47" s="325" t="s">
        <v>205</v>
      </c>
      <c r="C47" s="811"/>
      <c r="D47" s="811"/>
      <c r="E47" s="811"/>
      <c r="F47" s="324"/>
    </row>
    <row r="48" spans="1:6" ht="12.75">
      <c r="A48" s="317"/>
      <c r="B48" s="325" t="s">
        <v>206</v>
      </c>
      <c r="C48" s="811"/>
      <c r="D48" s="811"/>
      <c r="E48" s="811"/>
      <c r="F48" s="324"/>
    </row>
    <row r="49" spans="1:6" ht="12.75">
      <c r="A49" s="317"/>
      <c r="B49" s="327" t="s">
        <v>207</v>
      </c>
      <c r="C49" s="567"/>
      <c r="D49" s="567"/>
      <c r="E49" s="567"/>
      <c r="F49" s="324"/>
    </row>
    <row r="50" spans="1:6" ht="12.75">
      <c r="A50" s="317"/>
      <c r="B50" s="327" t="s">
        <v>208</v>
      </c>
      <c r="C50" s="567"/>
      <c r="D50" s="567"/>
      <c r="E50" s="567"/>
      <c r="F50" s="324"/>
    </row>
    <row r="51" spans="1:6" ht="12.75">
      <c r="A51" s="317"/>
      <c r="B51" s="327" t="s">
        <v>209</v>
      </c>
      <c r="C51" s="567"/>
      <c r="D51" s="567"/>
      <c r="E51" s="567"/>
      <c r="F51" s="324"/>
    </row>
    <row r="52" spans="1:6" ht="12.75">
      <c r="A52" s="317"/>
      <c r="B52" s="327" t="s">
        <v>370</v>
      </c>
      <c r="C52" s="567"/>
      <c r="D52" s="567"/>
      <c r="E52" s="567"/>
      <c r="F52" s="324"/>
    </row>
    <row r="53" spans="1:6" ht="12.75">
      <c r="A53" s="317"/>
      <c r="B53" s="328" t="s">
        <v>500</v>
      </c>
      <c r="C53" s="567"/>
      <c r="D53" s="567"/>
      <c r="E53" s="567"/>
      <c r="F53" s="324"/>
    </row>
    <row r="54" spans="1:6" ht="13.5" thickBot="1">
      <c r="A54" s="317"/>
      <c r="B54" s="329" t="s">
        <v>210</v>
      </c>
      <c r="C54" s="807"/>
      <c r="D54" s="807"/>
      <c r="E54" s="807"/>
      <c r="F54" s="740"/>
    </row>
    <row r="55" spans="1:6" ht="13.5" thickBot="1">
      <c r="A55" s="317"/>
      <c r="B55" s="331" t="s">
        <v>366</v>
      </c>
      <c r="C55" s="812"/>
      <c r="D55" s="812"/>
      <c r="E55" s="812"/>
      <c r="F55" s="837"/>
    </row>
    <row r="56" spans="1:6" ht="13.5" thickBot="1">
      <c r="A56" s="317"/>
      <c r="B56" s="334" t="s">
        <v>72</v>
      </c>
      <c r="C56" s="813"/>
      <c r="D56" s="813"/>
      <c r="E56" s="813">
        <f>SUM(E45)</f>
        <v>130</v>
      </c>
      <c r="F56" s="837"/>
    </row>
    <row r="57" spans="1:6" ht="13.5" thickBot="1">
      <c r="A57" s="317"/>
      <c r="B57" s="799" t="s">
        <v>514</v>
      </c>
      <c r="C57" s="801"/>
      <c r="D57" s="801"/>
      <c r="E57" s="801">
        <v>366</v>
      </c>
      <c r="F57" s="837"/>
    </row>
    <row r="58" spans="1:6" ht="13.5" thickBot="1">
      <c r="A58" s="317"/>
      <c r="B58" s="336" t="s">
        <v>73</v>
      </c>
      <c r="C58" s="802"/>
      <c r="D58" s="802"/>
      <c r="E58" s="802">
        <f>SUM(E57)</f>
        <v>366</v>
      </c>
      <c r="F58" s="837"/>
    </row>
    <row r="59" spans="1:6" ht="12.75">
      <c r="A59" s="317"/>
      <c r="B59" s="789" t="s">
        <v>470</v>
      </c>
      <c r="C59" s="568"/>
      <c r="D59" s="568">
        <v>802</v>
      </c>
      <c r="E59" s="568">
        <v>802</v>
      </c>
      <c r="F59" s="324">
        <f>SUM(E59/D59)</f>
        <v>1</v>
      </c>
    </row>
    <row r="60" spans="1:6" ht="13.5" thickBot="1">
      <c r="A60" s="317"/>
      <c r="B60" s="339" t="s">
        <v>507</v>
      </c>
      <c r="C60" s="807">
        <v>148133</v>
      </c>
      <c r="D60" s="807">
        <v>151831</v>
      </c>
      <c r="E60" s="807">
        <v>151860</v>
      </c>
      <c r="F60" s="740">
        <f>SUM(E60/D60)</f>
        <v>1.0001910018375695</v>
      </c>
    </row>
    <row r="61" spans="1:6" ht="13.5" thickBot="1">
      <c r="A61" s="317"/>
      <c r="B61" s="340" t="s">
        <v>66</v>
      </c>
      <c r="C61" s="805">
        <f>SUM(C59:C60)</f>
        <v>148133</v>
      </c>
      <c r="D61" s="805">
        <f>SUM(D59:D60)</f>
        <v>152633</v>
      </c>
      <c r="E61" s="805">
        <f>SUM(E59:E60)</f>
        <v>152662</v>
      </c>
      <c r="F61" s="838">
        <f>SUM(E61/D61)</f>
        <v>1.000189998231051</v>
      </c>
    </row>
    <row r="62" spans="1:6" ht="13.5" thickBot="1">
      <c r="A62" s="317"/>
      <c r="B62" s="252" t="s">
        <v>470</v>
      </c>
      <c r="C62" s="801"/>
      <c r="D62" s="818"/>
      <c r="E62" s="818"/>
      <c r="F62" s="837"/>
    </row>
    <row r="63" spans="1:6" ht="13.5" thickBot="1">
      <c r="A63" s="317"/>
      <c r="B63" s="340" t="s">
        <v>68</v>
      </c>
      <c r="C63" s="805"/>
      <c r="D63" s="805"/>
      <c r="E63" s="805"/>
      <c r="F63" s="837"/>
    </row>
    <row r="64" spans="1:6" ht="15.75" thickBot="1">
      <c r="A64" s="317"/>
      <c r="B64" s="342" t="s">
        <v>80</v>
      </c>
      <c r="C64" s="806">
        <f>SUM(C56+C58+C61+C63)</f>
        <v>148133</v>
      </c>
      <c r="D64" s="806">
        <f>SUM(D56+D58+D61+D63)</f>
        <v>152633</v>
      </c>
      <c r="E64" s="806">
        <f>SUM(E56+E58+E61+E63)</f>
        <v>153158</v>
      </c>
      <c r="F64" s="838">
        <f>SUM(E64/D64)</f>
        <v>1.0034396231483362</v>
      </c>
    </row>
    <row r="65" spans="1:6" ht="12.75">
      <c r="A65" s="317"/>
      <c r="B65" s="343" t="s">
        <v>344</v>
      </c>
      <c r="C65" s="567">
        <v>115500</v>
      </c>
      <c r="D65" s="567">
        <v>118484</v>
      </c>
      <c r="E65" s="567">
        <v>118508</v>
      </c>
      <c r="F65" s="324">
        <f>SUM(E65/D65)</f>
        <v>1.0002025589953074</v>
      </c>
    </row>
    <row r="66" spans="1:6" ht="12.75">
      <c r="A66" s="317"/>
      <c r="B66" s="343" t="s">
        <v>345</v>
      </c>
      <c r="C66" s="567">
        <v>25335</v>
      </c>
      <c r="D66" s="567">
        <v>25921</v>
      </c>
      <c r="E66" s="567">
        <v>25926</v>
      </c>
      <c r="F66" s="324">
        <f>SUM(E66/D66)</f>
        <v>1.0001928937926778</v>
      </c>
    </row>
    <row r="67" spans="1:6" ht="12.75">
      <c r="A67" s="317"/>
      <c r="B67" s="343" t="s">
        <v>346</v>
      </c>
      <c r="C67" s="567">
        <v>6282</v>
      </c>
      <c r="D67" s="567">
        <v>7212</v>
      </c>
      <c r="E67" s="567">
        <v>7339</v>
      </c>
      <c r="F67" s="324">
        <f>SUM(E67/D67)</f>
        <v>1.0176095396561287</v>
      </c>
    </row>
    <row r="68" spans="1:6" ht="12.75">
      <c r="A68" s="317"/>
      <c r="B68" s="344" t="s">
        <v>348</v>
      </c>
      <c r="C68" s="567"/>
      <c r="D68" s="567"/>
      <c r="E68" s="567"/>
      <c r="F68" s="324"/>
    </row>
    <row r="69" spans="1:6" ht="13.5" thickBot="1">
      <c r="A69" s="317"/>
      <c r="B69" s="345" t="s">
        <v>347</v>
      </c>
      <c r="C69" s="807"/>
      <c r="D69" s="807"/>
      <c r="E69" s="807">
        <v>3</v>
      </c>
      <c r="F69" s="740"/>
    </row>
    <row r="70" spans="1:6" ht="13.5" thickBot="1">
      <c r="A70" s="317"/>
      <c r="B70" s="346" t="s">
        <v>65</v>
      </c>
      <c r="C70" s="812">
        <f>SUM(C65:C69)</f>
        <v>147117</v>
      </c>
      <c r="D70" s="812">
        <f>SUM(D65:D69)</f>
        <v>151617</v>
      </c>
      <c r="E70" s="812">
        <f>SUM(E65:E69)</f>
        <v>151776</v>
      </c>
      <c r="F70" s="836">
        <f>SUM(E70/D70)</f>
        <v>1.0010486950671758</v>
      </c>
    </row>
    <row r="71" spans="1:6" ht="12.75">
      <c r="A71" s="317"/>
      <c r="B71" s="343" t="s">
        <v>264</v>
      </c>
      <c r="C71" s="567">
        <v>1016</v>
      </c>
      <c r="D71" s="567">
        <v>1016</v>
      </c>
      <c r="E71" s="567">
        <v>1382</v>
      </c>
      <c r="F71" s="324">
        <f>SUM(E71/D71)</f>
        <v>1.360236220472441</v>
      </c>
    </row>
    <row r="72" spans="1:6" ht="12.75">
      <c r="A72" s="317"/>
      <c r="B72" s="343" t="s">
        <v>265</v>
      </c>
      <c r="C72" s="567"/>
      <c r="D72" s="567"/>
      <c r="E72" s="567"/>
      <c r="F72" s="324"/>
    </row>
    <row r="73" spans="1:6" ht="13.5" thickBot="1">
      <c r="A73" s="317"/>
      <c r="B73" s="345" t="s">
        <v>479</v>
      </c>
      <c r="C73" s="807"/>
      <c r="D73" s="807"/>
      <c r="E73" s="807"/>
      <c r="F73" s="740"/>
    </row>
    <row r="74" spans="1:6" ht="13.5" thickBot="1">
      <c r="A74" s="317"/>
      <c r="B74" s="347" t="s">
        <v>71</v>
      </c>
      <c r="C74" s="812">
        <f>SUM(C71:C73)</f>
        <v>1016</v>
      </c>
      <c r="D74" s="812">
        <f>SUM(D71:D73)</f>
        <v>1016</v>
      </c>
      <c r="E74" s="812">
        <f>SUM(E71:E73)</f>
        <v>1382</v>
      </c>
      <c r="F74" s="838">
        <f>SUM(E74/D74)</f>
        <v>1.360236220472441</v>
      </c>
    </row>
    <row r="75" spans="1:6" ht="15.75" thickBot="1">
      <c r="A75" s="314"/>
      <c r="B75" s="348" t="s">
        <v>117</v>
      </c>
      <c r="C75" s="806">
        <f>SUM(C70+C74)</f>
        <v>148133</v>
      </c>
      <c r="D75" s="806">
        <f>SUM(D70+D74)</f>
        <v>152633</v>
      </c>
      <c r="E75" s="806">
        <f>SUM(E70+E74)</f>
        <v>153158</v>
      </c>
      <c r="F75" s="836">
        <f>SUM(E75/D75)</f>
        <v>1.0034396231483362</v>
      </c>
    </row>
    <row r="76" spans="1:6" ht="15">
      <c r="A76" s="228">
        <v>2310</v>
      </c>
      <c r="B76" s="349" t="s">
        <v>351</v>
      </c>
      <c r="C76" s="567"/>
      <c r="D76" s="567"/>
      <c r="E76" s="567"/>
      <c r="F76" s="324"/>
    </row>
    <row r="77" spans="1:6" ht="12" customHeight="1">
      <c r="A77" s="317"/>
      <c r="B77" s="319" t="s">
        <v>201</v>
      </c>
      <c r="C77" s="595"/>
      <c r="D77" s="595"/>
      <c r="E77" s="595"/>
      <c r="F77" s="324"/>
    </row>
    <row r="78" spans="1:6" ht="13.5" thickBot="1">
      <c r="A78" s="317"/>
      <c r="B78" s="320" t="s">
        <v>202</v>
      </c>
      <c r="C78" s="809"/>
      <c r="D78" s="809"/>
      <c r="E78" s="809">
        <v>145</v>
      </c>
      <c r="F78" s="740"/>
    </row>
    <row r="79" spans="1:6" ht="13.5" thickBot="1">
      <c r="A79" s="317"/>
      <c r="B79" s="321" t="s">
        <v>203</v>
      </c>
      <c r="C79" s="810"/>
      <c r="D79" s="810"/>
      <c r="E79" s="810">
        <f>SUM(E78)</f>
        <v>145</v>
      </c>
      <c r="F79" s="837"/>
    </row>
    <row r="80" spans="1:6" ht="12.75">
      <c r="A80" s="317"/>
      <c r="B80" s="319" t="s">
        <v>204</v>
      </c>
      <c r="C80" s="567"/>
      <c r="D80" s="567"/>
      <c r="E80" s="567"/>
      <c r="F80" s="324"/>
    </row>
    <row r="81" spans="1:6" ht="12.75">
      <c r="A81" s="317"/>
      <c r="B81" s="325" t="s">
        <v>205</v>
      </c>
      <c r="C81" s="811"/>
      <c r="D81" s="811"/>
      <c r="E81" s="811"/>
      <c r="F81" s="324"/>
    </row>
    <row r="82" spans="1:6" ht="12.75">
      <c r="A82" s="317"/>
      <c r="B82" s="325" t="s">
        <v>206</v>
      </c>
      <c r="C82" s="811"/>
      <c r="D82" s="811"/>
      <c r="E82" s="811"/>
      <c r="F82" s="324"/>
    </row>
    <row r="83" spans="1:6" ht="12.75">
      <c r="A83" s="317"/>
      <c r="B83" s="327" t="s">
        <v>207</v>
      </c>
      <c r="C83" s="567"/>
      <c r="D83" s="567"/>
      <c r="E83" s="567"/>
      <c r="F83" s="324"/>
    </row>
    <row r="84" spans="1:6" ht="12.75">
      <c r="A84" s="317"/>
      <c r="B84" s="327" t="s">
        <v>208</v>
      </c>
      <c r="C84" s="567"/>
      <c r="D84" s="567"/>
      <c r="E84" s="567"/>
      <c r="F84" s="324"/>
    </row>
    <row r="85" spans="1:6" ht="12.75">
      <c r="A85" s="317"/>
      <c r="B85" s="327" t="s">
        <v>209</v>
      </c>
      <c r="C85" s="567"/>
      <c r="D85" s="567"/>
      <c r="E85" s="567"/>
      <c r="F85" s="324"/>
    </row>
    <row r="86" spans="1:6" ht="12.75">
      <c r="A86" s="317"/>
      <c r="B86" s="328" t="s">
        <v>500</v>
      </c>
      <c r="C86" s="567"/>
      <c r="D86" s="567"/>
      <c r="E86" s="567"/>
      <c r="F86" s="324"/>
    </row>
    <row r="87" spans="1:6" ht="13.5" thickBot="1">
      <c r="A87" s="317"/>
      <c r="B87" s="329" t="s">
        <v>210</v>
      </c>
      <c r="C87" s="807"/>
      <c r="D87" s="807"/>
      <c r="E87" s="807"/>
      <c r="F87" s="740"/>
    </row>
    <row r="88" spans="1:6" ht="13.5" thickBot="1">
      <c r="A88" s="317"/>
      <c r="B88" s="331" t="s">
        <v>366</v>
      </c>
      <c r="C88" s="812"/>
      <c r="D88" s="812"/>
      <c r="E88" s="812"/>
      <c r="F88" s="837"/>
    </row>
    <row r="89" spans="1:6" ht="13.5" thickBot="1">
      <c r="A89" s="317"/>
      <c r="B89" s="334" t="s">
        <v>72</v>
      </c>
      <c r="C89" s="814"/>
      <c r="D89" s="814"/>
      <c r="E89" s="814">
        <f>SUM(E79)</f>
        <v>145</v>
      </c>
      <c r="F89" s="837"/>
    </row>
    <row r="90" spans="1:6" ht="13.5" thickBot="1">
      <c r="A90" s="317"/>
      <c r="B90" s="799" t="s">
        <v>514</v>
      </c>
      <c r="C90" s="801"/>
      <c r="D90" s="801"/>
      <c r="E90" s="801">
        <v>58</v>
      </c>
      <c r="F90" s="837"/>
    </row>
    <row r="91" spans="1:6" ht="13.5" thickBot="1">
      <c r="A91" s="317"/>
      <c r="B91" s="336" t="s">
        <v>73</v>
      </c>
      <c r="C91" s="802"/>
      <c r="D91" s="802"/>
      <c r="E91" s="802">
        <f>SUM(E90)</f>
        <v>58</v>
      </c>
      <c r="F91" s="837"/>
    </row>
    <row r="92" spans="1:6" ht="12.75">
      <c r="A92" s="317"/>
      <c r="B92" s="789" t="s">
        <v>470</v>
      </c>
      <c r="C92" s="568"/>
      <c r="D92" s="568">
        <v>553</v>
      </c>
      <c r="E92" s="568">
        <v>553</v>
      </c>
      <c r="F92" s="324">
        <f>SUM(E92/D92)</f>
        <v>1</v>
      </c>
    </row>
    <row r="93" spans="1:6" ht="13.5" thickBot="1">
      <c r="A93" s="317"/>
      <c r="B93" s="339" t="s">
        <v>507</v>
      </c>
      <c r="C93" s="807">
        <v>75651</v>
      </c>
      <c r="D93" s="807">
        <v>79111</v>
      </c>
      <c r="E93" s="807">
        <v>79111</v>
      </c>
      <c r="F93" s="740">
        <f>SUM(E93/D93)</f>
        <v>1</v>
      </c>
    </row>
    <row r="94" spans="1:6" ht="13.5" thickBot="1">
      <c r="A94" s="317"/>
      <c r="B94" s="340" t="s">
        <v>66</v>
      </c>
      <c r="C94" s="805">
        <f>SUM(C92:C93)</f>
        <v>75651</v>
      </c>
      <c r="D94" s="805">
        <f>SUM(D92:D93)</f>
        <v>79664</v>
      </c>
      <c r="E94" s="805">
        <f>SUM(E92:E93)</f>
        <v>79664</v>
      </c>
      <c r="F94" s="838">
        <f>SUM(E94/D94)</f>
        <v>1</v>
      </c>
    </row>
    <row r="95" spans="1:6" ht="13.5" thickBot="1">
      <c r="A95" s="317"/>
      <c r="B95" s="252" t="s">
        <v>470</v>
      </c>
      <c r="C95" s="801"/>
      <c r="D95" s="801"/>
      <c r="E95" s="801"/>
      <c r="F95" s="837"/>
    </row>
    <row r="96" spans="1:6" ht="13.5" thickBot="1">
      <c r="A96" s="317"/>
      <c r="B96" s="340" t="s">
        <v>68</v>
      </c>
      <c r="C96" s="805"/>
      <c r="D96" s="805"/>
      <c r="E96" s="805"/>
      <c r="F96" s="837"/>
    </row>
    <row r="97" spans="1:6" ht="15.75" thickBot="1">
      <c r="A97" s="317"/>
      <c r="B97" s="342" t="s">
        <v>80</v>
      </c>
      <c r="C97" s="806">
        <f>SUM(C89+C91+C94+C96)</f>
        <v>75651</v>
      </c>
      <c r="D97" s="806">
        <f>SUM(D89+D91+D94+D96)</f>
        <v>79664</v>
      </c>
      <c r="E97" s="806">
        <f>SUM(E89+E91+E94+E96)</f>
        <v>79867</v>
      </c>
      <c r="F97" s="838">
        <f>SUM(E97/D97)</f>
        <v>1.0025482024502912</v>
      </c>
    </row>
    <row r="98" spans="1:7" ht="12.75">
      <c r="A98" s="317"/>
      <c r="B98" s="343" t="s">
        <v>344</v>
      </c>
      <c r="C98" s="567">
        <v>59683</v>
      </c>
      <c r="D98" s="567">
        <v>62471</v>
      </c>
      <c r="E98" s="567">
        <v>62471</v>
      </c>
      <c r="F98" s="324">
        <f>SUM(E98/D98)</f>
        <v>1</v>
      </c>
      <c r="G98" s="835"/>
    </row>
    <row r="99" spans="1:6" ht="12.75">
      <c r="A99" s="317"/>
      <c r="B99" s="343" t="s">
        <v>345</v>
      </c>
      <c r="C99" s="567">
        <v>12114</v>
      </c>
      <c r="D99" s="567">
        <v>12658</v>
      </c>
      <c r="E99" s="567">
        <v>12658</v>
      </c>
      <c r="F99" s="324">
        <f>SUM(E99/D99)</f>
        <v>1</v>
      </c>
    </row>
    <row r="100" spans="1:6" ht="12.75">
      <c r="A100" s="317"/>
      <c r="B100" s="343" t="s">
        <v>346</v>
      </c>
      <c r="C100" s="567">
        <v>2679</v>
      </c>
      <c r="D100" s="567">
        <v>3360</v>
      </c>
      <c r="E100" s="567">
        <v>3505</v>
      </c>
      <c r="F100" s="324">
        <f>SUM(E100/D100)</f>
        <v>1.0431547619047619</v>
      </c>
    </row>
    <row r="101" spans="1:6" ht="12.75">
      <c r="A101" s="317"/>
      <c r="B101" s="344" t="s">
        <v>348</v>
      </c>
      <c r="C101" s="567"/>
      <c r="D101" s="567"/>
      <c r="E101" s="567"/>
      <c r="F101" s="324"/>
    </row>
    <row r="102" spans="1:6" ht="13.5" thickBot="1">
      <c r="A102" s="317"/>
      <c r="B102" s="345" t="s">
        <v>347</v>
      </c>
      <c r="C102" s="807"/>
      <c r="D102" s="807"/>
      <c r="E102" s="807"/>
      <c r="F102" s="740"/>
    </row>
    <row r="103" spans="1:6" ht="13.5" thickBot="1">
      <c r="A103" s="317"/>
      <c r="B103" s="346" t="s">
        <v>65</v>
      </c>
      <c r="C103" s="812">
        <f>SUM(C98:C102)</f>
        <v>74476</v>
      </c>
      <c r="D103" s="812">
        <f>SUM(D98:D102)</f>
        <v>78489</v>
      </c>
      <c r="E103" s="812">
        <f>SUM(E98:E102)</f>
        <v>78634</v>
      </c>
      <c r="F103" s="838">
        <f>SUM(E103/D103)</f>
        <v>1.0018473926282663</v>
      </c>
    </row>
    <row r="104" spans="1:6" ht="12.75">
      <c r="A104" s="317"/>
      <c r="B104" s="343" t="s">
        <v>264</v>
      </c>
      <c r="C104" s="824">
        <v>1175</v>
      </c>
      <c r="D104" s="567">
        <v>1175</v>
      </c>
      <c r="E104" s="567">
        <v>1233</v>
      </c>
      <c r="F104" s="324">
        <f>SUM(E104/D104)</f>
        <v>1.0493617021276596</v>
      </c>
    </row>
    <row r="105" spans="1:6" ht="12.75">
      <c r="A105" s="317"/>
      <c r="B105" s="343" t="s">
        <v>265</v>
      </c>
      <c r="C105" s="567"/>
      <c r="D105" s="567"/>
      <c r="E105" s="567"/>
      <c r="F105" s="324"/>
    </row>
    <row r="106" spans="1:6" ht="13.5" thickBot="1">
      <c r="A106" s="317"/>
      <c r="B106" s="345" t="s">
        <v>479</v>
      </c>
      <c r="C106" s="807"/>
      <c r="D106" s="807"/>
      <c r="E106" s="807"/>
      <c r="F106" s="740"/>
    </row>
    <row r="107" spans="1:6" ht="13.5" thickBot="1">
      <c r="A107" s="317"/>
      <c r="B107" s="347" t="s">
        <v>71</v>
      </c>
      <c r="C107" s="812">
        <f>SUM(C104:C106)</f>
        <v>1175</v>
      </c>
      <c r="D107" s="812">
        <f>SUM(D104:D106)</f>
        <v>1175</v>
      </c>
      <c r="E107" s="812">
        <f>SUM(E104:E106)</f>
        <v>1233</v>
      </c>
      <c r="F107" s="838">
        <f>SUM(E107/D107)</f>
        <v>1.0493617021276596</v>
      </c>
    </row>
    <row r="108" spans="1:6" ht="15.75" thickBot="1">
      <c r="A108" s="314"/>
      <c r="B108" s="348" t="s">
        <v>117</v>
      </c>
      <c r="C108" s="806">
        <f>SUM(C103+C107)</f>
        <v>75651</v>
      </c>
      <c r="D108" s="806">
        <f>SUM(D103+D107)</f>
        <v>79664</v>
      </c>
      <c r="E108" s="806">
        <f>SUM(E103+E107)</f>
        <v>79867</v>
      </c>
      <c r="F108" s="838">
        <f>SUM(E108/D108)</f>
        <v>1.0025482024502912</v>
      </c>
    </row>
    <row r="109" spans="1:6" ht="15">
      <c r="A109" s="229">
        <v>2315</v>
      </c>
      <c r="B109" s="232" t="s">
        <v>214</v>
      </c>
      <c r="C109" s="567"/>
      <c r="D109" s="567"/>
      <c r="E109" s="567"/>
      <c r="F109" s="324"/>
    </row>
    <row r="110" spans="1:6" ht="12" customHeight="1">
      <c r="A110" s="317"/>
      <c r="B110" s="319" t="s">
        <v>201</v>
      </c>
      <c r="C110" s="595"/>
      <c r="D110" s="595"/>
      <c r="E110" s="595"/>
      <c r="F110" s="324"/>
    </row>
    <row r="111" spans="1:6" ht="13.5" thickBot="1">
      <c r="A111" s="317"/>
      <c r="B111" s="320" t="s">
        <v>202</v>
      </c>
      <c r="C111" s="809"/>
      <c r="D111" s="809"/>
      <c r="E111" s="809">
        <v>543</v>
      </c>
      <c r="F111" s="740"/>
    </row>
    <row r="112" spans="1:6" ht="13.5" thickBot="1">
      <c r="A112" s="317"/>
      <c r="B112" s="321" t="s">
        <v>203</v>
      </c>
      <c r="C112" s="810"/>
      <c r="D112" s="810"/>
      <c r="E112" s="810">
        <f>SUM(E111)</f>
        <v>543</v>
      </c>
      <c r="F112" s="837"/>
    </row>
    <row r="113" spans="1:6" ht="12.75">
      <c r="A113" s="317"/>
      <c r="B113" s="319" t="s">
        <v>204</v>
      </c>
      <c r="C113" s="567"/>
      <c r="D113" s="567"/>
      <c r="E113" s="567"/>
      <c r="F113" s="324"/>
    </row>
    <row r="114" spans="1:6" ht="12.75">
      <c r="A114" s="317"/>
      <c r="B114" s="325" t="s">
        <v>205</v>
      </c>
      <c r="C114" s="811"/>
      <c r="D114" s="811"/>
      <c r="E114" s="811"/>
      <c r="F114" s="324"/>
    </row>
    <row r="115" spans="1:6" ht="12.75">
      <c r="A115" s="317"/>
      <c r="B115" s="325" t="s">
        <v>206</v>
      </c>
      <c r="C115" s="811"/>
      <c r="D115" s="811"/>
      <c r="E115" s="811"/>
      <c r="F115" s="324"/>
    </row>
    <row r="116" spans="1:6" ht="12.75">
      <c r="A116" s="317"/>
      <c r="B116" s="327" t="s">
        <v>207</v>
      </c>
      <c r="C116" s="567"/>
      <c r="D116" s="567"/>
      <c r="E116" s="567"/>
      <c r="F116" s="324"/>
    </row>
    <row r="117" spans="1:6" ht="12.75">
      <c r="A117" s="317"/>
      <c r="B117" s="327" t="s">
        <v>208</v>
      </c>
      <c r="C117" s="567"/>
      <c r="D117" s="567"/>
      <c r="E117" s="567"/>
      <c r="F117" s="324"/>
    </row>
    <row r="118" spans="1:6" ht="12.75">
      <c r="A118" s="317"/>
      <c r="B118" s="327" t="s">
        <v>209</v>
      </c>
      <c r="C118" s="567"/>
      <c r="D118" s="567"/>
      <c r="E118" s="567"/>
      <c r="F118" s="324"/>
    </row>
    <row r="119" spans="1:6" ht="12.75">
      <c r="A119" s="317"/>
      <c r="B119" s="327" t="s">
        <v>370</v>
      </c>
      <c r="C119" s="567"/>
      <c r="D119" s="567"/>
      <c r="E119" s="567"/>
      <c r="F119" s="324"/>
    </row>
    <row r="120" spans="1:6" ht="12.75">
      <c r="A120" s="317"/>
      <c r="B120" s="328" t="s">
        <v>500</v>
      </c>
      <c r="C120" s="567"/>
      <c r="D120" s="567"/>
      <c r="E120" s="567"/>
      <c r="F120" s="324"/>
    </row>
    <row r="121" spans="1:6" ht="13.5" thickBot="1">
      <c r="A121" s="317"/>
      <c r="B121" s="329" t="s">
        <v>210</v>
      </c>
      <c r="C121" s="807"/>
      <c r="D121" s="807"/>
      <c r="E121" s="807">
        <v>139</v>
      </c>
      <c r="F121" s="740"/>
    </row>
    <row r="122" spans="1:6" ht="13.5" thickBot="1">
      <c r="A122" s="317"/>
      <c r="B122" s="331" t="s">
        <v>366</v>
      </c>
      <c r="C122" s="812"/>
      <c r="D122" s="812"/>
      <c r="E122" s="812">
        <f>SUM(E121)</f>
        <v>139</v>
      </c>
      <c r="F122" s="837"/>
    </row>
    <row r="123" spans="1:6" ht="13.5" thickBot="1">
      <c r="A123" s="317"/>
      <c r="B123" s="334" t="s">
        <v>72</v>
      </c>
      <c r="C123" s="813"/>
      <c r="D123" s="813"/>
      <c r="E123" s="813">
        <f>SUM(E122+E112)</f>
        <v>682</v>
      </c>
      <c r="F123" s="837"/>
    </row>
    <row r="124" spans="1:6" ht="13.5" thickBot="1">
      <c r="A124" s="317"/>
      <c r="B124" s="799" t="s">
        <v>514</v>
      </c>
      <c r="C124" s="801"/>
      <c r="D124" s="801"/>
      <c r="E124" s="801">
        <v>218</v>
      </c>
      <c r="F124" s="837"/>
    </row>
    <row r="125" spans="1:6" ht="13.5" thickBot="1">
      <c r="A125" s="317"/>
      <c r="B125" s="336" t="s">
        <v>73</v>
      </c>
      <c r="C125" s="802"/>
      <c r="D125" s="802"/>
      <c r="E125" s="802">
        <f>SUM(E124)</f>
        <v>218</v>
      </c>
      <c r="F125" s="837"/>
    </row>
    <row r="126" spans="1:6" ht="12.75">
      <c r="A126" s="317"/>
      <c r="B126" s="789" t="s">
        <v>470</v>
      </c>
      <c r="C126" s="568"/>
      <c r="D126" s="568">
        <v>689</v>
      </c>
      <c r="E126" s="568">
        <v>689</v>
      </c>
      <c r="F126" s="324">
        <f>SUM(E126/D126)</f>
        <v>1</v>
      </c>
    </row>
    <row r="127" spans="1:6" ht="13.5" thickBot="1">
      <c r="A127" s="317"/>
      <c r="B127" s="339" t="s">
        <v>507</v>
      </c>
      <c r="C127" s="807">
        <v>259553</v>
      </c>
      <c r="D127" s="807">
        <v>265494</v>
      </c>
      <c r="E127" s="807">
        <v>265550</v>
      </c>
      <c r="F127" s="740">
        <f>SUM(E127/D127)</f>
        <v>1.0002109275539184</v>
      </c>
    </row>
    <row r="128" spans="1:6" ht="13.5" thickBot="1">
      <c r="A128" s="317"/>
      <c r="B128" s="340" t="s">
        <v>66</v>
      </c>
      <c r="C128" s="805">
        <f>SUM(C126:C127)</f>
        <v>259553</v>
      </c>
      <c r="D128" s="805">
        <f>SUM(D126:D127)</f>
        <v>266183</v>
      </c>
      <c r="E128" s="805">
        <f>SUM(E126:E127)</f>
        <v>266239</v>
      </c>
      <c r="F128" s="838">
        <f>SUM(E128/D128)</f>
        <v>1.00021038157959</v>
      </c>
    </row>
    <row r="129" spans="1:6" ht="13.5" thickBot="1">
      <c r="A129" s="317"/>
      <c r="B129" s="252" t="s">
        <v>470</v>
      </c>
      <c r="C129" s="801"/>
      <c r="D129" s="801"/>
      <c r="E129" s="801"/>
      <c r="F129" s="837"/>
    </row>
    <row r="130" spans="1:6" ht="13.5" thickBot="1">
      <c r="A130" s="317"/>
      <c r="B130" s="340" t="s">
        <v>68</v>
      </c>
      <c r="C130" s="805"/>
      <c r="D130" s="805"/>
      <c r="E130" s="805"/>
      <c r="F130" s="837"/>
    </row>
    <row r="131" spans="1:6" ht="15.75" thickBot="1">
      <c r="A131" s="317"/>
      <c r="B131" s="342" t="s">
        <v>80</v>
      </c>
      <c r="C131" s="806">
        <f>SUM(C123+C125+C128+C130)</f>
        <v>259553</v>
      </c>
      <c r="D131" s="806">
        <f>SUM(D123+D125+D128+D130)</f>
        <v>266183</v>
      </c>
      <c r="E131" s="806">
        <f>SUM(E123+E125+E128+E130)</f>
        <v>267139</v>
      </c>
      <c r="F131" s="838">
        <f>SUM(E131/D131)</f>
        <v>1.0035915141087146</v>
      </c>
    </row>
    <row r="132" spans="1:6" ht="12.75">
      <c r="A132" s="317"/>
      <c r="B132" s="343" t="s">
        <v>344</v>
      </c>
      <c r="C132" s="567">
        <v>201683</v>
      </c>
      <c r="D132" s="567">
        <v>206500</v>
      </c>
      <c r="E132" s="567">
        <v>206547</v>
      </c>
      <c r="F132" s="324">
        <f>SUM(E132/D132)</f>
        <v>1.000227602905569</v>
      </c>
    </row>
    <row r="133" spans="1:6" ht="12.75">
      <c r="A133" s="317"/>
      <c r="B133" s="343" t="s">
        <v>345</v>
      </c>
      <c r="C133" s="567">
        <v>44670</v>
      </c>
      <c r="D133" s="567">
        <v>45612</v>
      </c>
      <c r="E133" s="567">
        <v>45621</v>
      </c>
      <c r="F133" s="324">
        <f>SUM(E133/D133)</f>
        <v>1.000197316495659</v>
      </c>
    </row>
    <row r="134" spans="1:6" ht="12.75">
      <c r="A134" s="317"/>
      <c r="B134" s="343" t="s">
        <v>346</v>
      </c>
      <c r="C134" s="567">
        <v>9637</v>
      </c>
      <c r="D134" s="567">
        <v>10508</v>
      </c>
      <c r="E134" s="567">
        <v>11186</v>
      </c>
      <c r="F134" s="324">
        <f>SUM(E134/D134)</f>
        <v>1.0645222687476208</v>
      </c>
    </row>
    <row r="135" spans="1:6" ht="12.75">
      <c r="A135" s="317"/>
      <c r="B135" s="344" t="s">
        <v>348</v>
      </c>
      <c r="C135" s="567"/>
      <c r="D135" s="567"/>
      <c r="E135" s="567"/>
      <c r="F135" s="324"/>
    </row>
    <row r="136" spans="1:6" ht="13.5" thickBot="1">
      <c r="A136" s="317"/>
      <c r="B136" s="345" t="s">
        <v>347</v>
      </c>
      <c r="C136" s="807"/>
      <c r="D136" s="807"/>
      <c r="E136" s="807">
        <v>4</v>
      </c>
      <c r="F136" s="740"/>
    </row>
    <row r="137" spans="1:6" ht="13.5" thickBot="1">
      <c r="A137" s="317"/>
      <c r="B137" s="346" t="s">
        <v>65</v>
      </c>
      <c r="C137" s="808">
        <f>SUM(C132:C136)</f>
        <v>255990</v>
      </c>
      <c r="D137" s="808">
        <f>SUM(D132:D136)</f>
        <v>262620</v>
      </c>
      <c r="E137" s="808">
        <f>SUM(E132:E136)</f>
        <v>263358</v>
      </c>
      <c r="F137" s="838">
        <f>SUM(E137/D137)</f>
        <v>1.0028101439342014</v>
      </c>
    </row>
    <row r="138" spans="1:6" ht="12.75">
      <c r="A138" s="317"/>
      <c r="B138" s="343" t="s">
        <v>264</v>
      </c>
      <c r="C138" s="567">
        <v>3563</v>
      </c>
      <c r="D138" s="567">
        <v>3563</v>
      </c>
      <c r="E138" s="567">
        <v>3781</v>
      </c>
      <c r="F138" s="324">
        <f>SUM(E138/D138)</f>
        <v>1.0611843951726074</v>
      </c>
    </row>
    <row r="139" spans="1:6" ht="12.75">
      <c r="A139" s="317"/>
      <c r="B139" s="343" t="s">
        <v>265</v>
      </c>
      <c r="C139" s="567"/>
      <c r="D139" s="567"/>
      <c r="E139" s="567"/>
      <c r="F139" s="324"/>
    </row>
    <row r="140" spans="1:6" ht="13.5" thickBot="1">
      <c r="A140" s="317"/>
      <c r="B140" s="345" t="s">
        <v>479</v>
      </c>
      <c r="C140" s="807"/>
      <c r="D140" s="807"/>
      <c r="E140" s="807"/>
      <c r="F140" s="740"/>
    </row>
    <row r="141" spans="1:6" ht="13.5" thickBot="1">
      <c r="A141" s="317"/>
      <c r="B141" s="347" t="s">
        <v>71</v>
      </c>
      <c r="C141" s="808">
        <f>SUM(C138:C140)</f>
        <v>3563</v>
      </c>
      <c r="D141" s="808">
        <f>SUM(D138:D140)</f>
        <v>3563</v>
      </c>
      <c r="E141" s="808">
        <f>SUM(E138:E140)</f>
        <v>3781</v>
      </c>
      <c r="F141" s="838">
        <f>SUM(E141/D141)</f>
        <v>1.0611843951726074</v>
      </c>
    </row>
    <row r="142" spans="1:6" ht="15.75" thickBot="1">
      <c r="A142" s="314"/>
      <c r="B142" s="348" t="s">
        <v>117</v>
      </c>
      <c r="C142" s="806">
        <f>SUM(C137+C141)</f>
        <v>259553</v>
      </c>
      <c r="D142" s="806">
        <f>SUM(D137+D141)</f>
        <v>266183</v>
      </c>
      <c r="E142" s="806">
        <f>SUM(E137+E141)</f>
        <v>267139</v>
      </c>
      <c r="F142" s="836">
        <f>SUM(E142/D142)</f>
        <v>1.0035915141087146</v>
      </c>
    </row>
    <row r="143" spans="1:6" ht="15">
      <c r="A143" s="229">
        <v>2325</v>
      </c>
      <c r="B143" s="350" t="s">
        <v>352</v>
      </c>
      <c r="C143" s="567"/>
      <c r="D143" s="567"/>
      <c r="E143" s="567"/>
      <c r="F143" s="324"/>
    </row>
    <row r="144" spans="1:6" ht="12" customHeight="1">
      <c r="A144" s="317"/>
      <c r="B144" s="319" t="s">
        <v>201</v>
      </c>
      <c r="C144" s="595"/>
      <c r="D144" s="595"/>
      <c r="E144" s="595"/>
      <c r="F144" s="324"/>
    </row>
    <row r="145" spans="1:6" ht="13.5" thickBot="1">
      <c r="A145" s="317"/>
      <c r="B145" s="320" t="s">
        <v>202</v>
      </c>
      <c r="C145" s="809"/>
      <c r="D145" s="809"/>
      <c r="E145" s="809">
        <v>797</v>
      </c>
      <c r="F145" s="740"/>
    </row>
    <row r="146" spans="1:6" ht="13.5" thickBot="1">
      <c r="A146" s="317"/>
      <c r="B146" s="321" t="s">
        <v>203</v>
      </c>
      <c r="C146" s="810"/>
      <c r="D146" s="810"/>
      <c r="E146" s="810">
        <f>SUM(E145)</f>
        <v>797</v>
      </c>
      <c r="F146" s="837"/>
    </row>
    <row r="147" spans="1:6" ht="12.75">
      <c r="A147" s="317"/>
      <c r="B147" s="319" t="s">
        <v>204</v>
      </c>
      <c r="C147" s="567"/>
      <c r="D147" s="567"/>
      <c r="E147" s="567"/>
      <c r="F147" s="324"/>
    </row>
    <row r="148" spans="1:6" ht="12.75">
      <c r="A148" s="317"/>
      <c r="B148" s="325" t="s">
        <v>205</v>
      </c>
      <c r="C148" s="811"/>
      <c r="D148" s="811"/>
      <c r="E148" s="811"/>
      <c r="F148" s="324"/>
    </row>
    <row r="149" spans="1:6" ht="12.75">
      <c r="A149" s="317"/>
      <c r="B149" s="325" t="s">
        <v>206</v>
      </c>
      <c r="C149" s="811"/>
      <c r="D149" s="811"/>
      <c r="E149" s="811"/>
      <c r="F149" s="324"/>
    </row>
    <row r="150" spans="1:6" ht="12.75">
      <c r="A150" s="317"/>
      <c r="B150" s="327" t="s">
        <v>207</v>
      </c>
      <c r="C150" s="567"/>
      <c r="D150" s="567"/>
      <c r="E150" s="567"/>
      <c r="F150" s="324"/>
    </row>
    <row r="151" spans="1:6" ht="12.75">
      <c r="A151" s="317"/>
      <c r="B151" s="327" t="s">
        <v>208</v>
      </c>
      <c r="C151" s="567"/>
      <c r="D151" s="567"/>
      <c r="E151" s="567"/>
      <c r="F151" s="324"/>
    </row>
    <row r="152" spans="1:6" ht="12.75">
      <c r="A152" s="317"/>
      <c r="B152" s="327" t="s">
        <v>209</v>
      </c>
      <c r="C152" s="567"/>
      <c r="D152" s="567"/>
      <c r="E152" s="567"/>
      <c r="F152" s="324"/>
    </row>
    <row r="153" spans="1:6" ht="12.75">
      <c r="A153" s="317"/>
      <c r="B153" s="328" t="s">
        <v>500</v>
      </c>
      <c r="C153" s="567"/>
      <c r="D153" s="567"/>
      <c r="E153" s="567"/>
      <c r="F153" s="324"/>
    </row>
    <row r="154" spans="1:6" ht="13.5" thickBot="1">
      <c r="A154" s="317"/>
      <c r="B154" s="329" t="s">
        <v>210</v>
      </c>
      <c r="C154" s="807"/>
      <c r="D154" s="807"/>
      <c r="E154" s="807"/>
      <c r="F154" s="740"/>
    </row>
    <row r="155" spans="1:6" ht="13.5" thickBot="1">
      <c r="A155" s="317"/>
      <c r="B155" s="331" t="s">
        <v>366</v>
      </c>
      <c r="C155" s="812"/>
      <c r="D155" s="812"/>
      <c r="E155" s="812"/>
      <c r="F155" s="837"/>
    </row>
    <row r="156" spans="1:6" ht="13.5" thickBot="1">
      <c r="A156" s="317"/>
      <c r="B156" s="334" t="s">
        <v>72</v>
      </c>
      <c r="C156" s="813"/>
      <c r="D156" s="813"/>
      <c r="E156" s="813">
        <f>SUM(E146)</f>
        <v>797</v>
      </c>
      <c r="F156" s="837"/>
    </row>
    <row r="157" spans="1:6" ht="13.5" thickBot="1">
      <c r="A157" s="317"/>
      <c r="B157" s="799" t="s">
        <v>514</v>
      </c>
      <c r="C157" s="801"/>
      <c r="D157" s="801"/>
      <c r="E157" s="801">
        <v>116</v>
      </c>
      <c r="F157" s="837"/>
    </row>
    <row r="158" spans="1:6" ht="13.5" thickBot="1">
      <c r="A158" s="317"/>
      <c r="B158" s="336" t="s">
        <v>73</v>
      </c>
      <c r="C158" s="802"/>
      <c r="D158" s="802"/>
      <c r="E158" s="802">
        <f>SUM(E157)</f>
        <v>116</v>
      </c>
      <c r="F158" s="740"/>
    </row>
    <row r="159" spans="1:6" ht="12.75">
      <c r="A159" s="317"/>
      <c r="B159" s="789" t="s">
        <v>470</v>
      </c>
      <c r="C159" s="568"/>
      <c r="D159" s="803">
        <v>1181</v>
      </c>
      <c r="E159" s="803">
        <v>1181</v>
      </c>
      <c r="F159" s="324">
        <f>SUM(E159/D159)</f>
        <v>1</v>
      </c>
    </row>
    <row r="160" spans="1:6" ht="13.5" thickBot="1">
      <c r="A160" s="317"/>
      <c r="B160" s="339" t="s">
        <v>507</v>
      </c>
      <c r="C160" s="807">
        <v>132015</v>
      </c>
      <c r="D160" s="807">
        <v>135857</v>
      </c>
      <c r="E160" s="807">
        <v>135908</v>
      </c>
      <c r="F160" s="740">
        <f>SUM(E160/D160)</f>
        <v>1.0003753947165033</v>
      </c>
    </row>
    <row r="161" spans="1:6" ht="13.5" thickBot="1">
      <c r="A161" s="317"/>
      <c r="B161" s="340" t="s">
        <v>66</v>
      </c>
      <c r="C161" s="805">
        <f>SUM(C159:C160)</f>
        <v>132015</v>
      </c>
      <c r="D161" s="805">
        <f>SUM(D159:D160)</f>
        <v>137038</v>
      </c>
      <c r="E161" s="805">
        <f>SUM(E159:E160)</f>
        <v>137089</v>
      </c>
      <c r="F161" s="838">
        <f>SUM(E161/D161)</f>
        <v>1.000372159546987</v>
      </c>
    </row>
    <row r="162" spans="1:6" ht="13.5" thickBot="1">
      <c r="A162" s="317"/>
      <c r="B162" s="252" t="s">
        <v>470</v>
      </c>
      <c r="C162" s="801"/>
      <c r="D162" s="801"/>
      <c r="E162" s="801"/>
      <c r="F162" s="837"/>
    </row>
    <row r="163" spans="1:6" ht="13.5" thickBot="1">
      <c r="A163" s="317"/>
      <c r="B163" s="340" t="s">
        <v>68</v>
      </c>
      <c r="C163" s="805"/>
      <c r="D163" s="805"/>
      <c r="E163" s="805"/>
      <c r="F163" s="837"/>
    </row>
    <row r="164" spans="1:6" ht="15.75" thickBot="1">
      <c r="A164" s="317"/>
      <c r="B164" s="342" t="s">
        <v>80</v>
      </c>
      <c r="C164" s="806">
        <f>SUM(C156+C158+C161+C163)</f>
        <v>132015</v>
      </c>
      <c r="D164" s="806">
        <f>SUM(D156+D158+D161+D163)</f>
        <v>137038</v>
      </c>
      <c r="E164" s="806">
        <f>SUM(E156+E158+E161+E163)</f>
        <v>138002</v>
      </c>
      <c r="F164" s="838">
        <f>SUM(E164/D164)</f>
        <v>1.0070345451626557</v>
      </c>
    </row>
    <row r="165" spans="1:6" ht="12.75">
      <c r="A165" s="317"/>
      <c r="B165" s="343" t="s">
        <v>344</v>
      </c>
      <c r="C165" s="567">
        <v>103948</v>
      </c>
      <c r="D165" s="567">
        <v>107054</v>
      </c>
      <c r="E165" s="567">
        <v>107097</v>
      </c>
      <c r="F165" s="324">
        <f>SUM(E165/D165)</f>
        <v>1.000401666448708</v>
      </c>
    </row>
    <row r="166" spans="1:6" ht="12.75">
      <c r="A166" s="317"/>
      <c r="B166" s="343" t="s">
        <v>345</v>
      </c>
      <c r="C166" s="567">
        <v>23065</v>
      </c>
      <c r="D166" s="567">
        <v>23673</v>
      </c>
      <c r="E166" s="567">
        <v>23681</v>
      </c>
      <c r="F166" s="324">
        <f>SUM(E166/D166)</f>
        <v>1.0003379377349724</v>
      </c>
    </row>
    <row r="167" spans="1:6" ht="12.75">
      <c r="A167" s="317"/>
      <c r="B167" s="343" t="s">
        <v>346</v>
      </c>
      <c r="C167" s="567">
        <v>3732</v>
      </c>
      <c r="D167" s="567">
        <v>5041</v>
      </c>
      <c r="E167" s="567">
        <v>5838</v>
      </c>
      <c r="F167" s="324">
        <f>SUM(E167/D167)</f>
        <v>1.1581035508827613</v>
      </c>
    </row>
    <row r="168" spans="1:6" ht="12.75">
      <c r="A168" s="317"/>
      <c r="B168" s="344" t="s">
        <v>348</v>
      </c>
      <c r="C168" s="567"/>
      <c r="D168" s="567"/>
      <c r="E168" s="567"/>
      <c r="F168" s="324"/>
    </row>
    <row r="169" spans="1:6" ht="13.5" thickBot="1">
      <c r="A169" s="317"/>
      <c r="B169" s="345" t="s">
        <v>347</v>
      </c>
      <c r="C169" s="807"/>
      <c r="D169" s="807"/>
      <c r="E169" s="807"/>
      <c r="F169" s="740"/>
    </row>
    <row r="170" spans="1:6" ht="13.5" thickBot="1">
      <c r="A170" s="317"/>
      <c r="B170" s="346" t="s">
        <v>65</v>
      </c>
      <c r="C170" s="812">
        <f>SUM(C165:C169)</f>
        <v>130745</v>
      </c>
      <c r="D170" s="812">
        <f>SUM(D165:D169)</f>
        <v>135768</v>
      </c>
      <c r="E170" s="812">
        <f>SUM(E165:E169)</f>
        <v>136616</v>
      </c>
      <c r="F170" s="838">
        <f>SUM(E170/D170)</f>
        <v>1.0062459489717754</v>
      </c>
    </row>
    <row r="171" spans="1:6" ht="12.75">
      <c r="A171" s="317"/>
      <c r="B171" s="343" t="s">
        <v>264</v>
      </c>
      <c r="C171" s="567">
        <v>1270</v>
      </c>
      <c r="D171" s="567">
        <v>1270</v>
      </c>
      <c r="E171" s="567">
        <v>1386</v>
      </c>
      <c r="F171" s="324">
        <f>SUM(E171/D171)</f>
        <v>1.0913385826771653</v>
      </c>
    </row>
    <row r="172" spans="1:6" ht="12.75">
      <c r="A172" s="317"/>
      <c r="B172" s="343" t="s">
        <v>265</v>
      </c>
      <c r="C172" s="567"/>
      <c r="D172" s="567"/>
      <c r="E172" s="567"/>
      <c r="F172" s="324"/>
    </row>
    <row r="173" spans="1:6" ht="13.5" thickBot="1">
      <c r="A173" s="317"/>
      <c r="B173" s="345" t="s">
        <v>479</v>
      </c>
      <c r="C173" s="807"/>
      <c r="D173" s="807"/>
      <c r="E173" s="807"/>
      <c r="F173" s="740"/>
    </row>
    <row r="174" spans="1:6" ht="13.5" thickBot="1">
      <c r="A174" s="317"/>
      <c r="B174" s="347" t="s">
        <v>71</v>
      </c>
      <c r="C174" s="812">
        <f>SUM(C171:C173)</f>
        <v>1270</v>
      </c>
      <c r="D174" s="812">
        <f>SUM(D171:D173)</f>
        <v>1270</v>
      </c>
      <c r="E174" s="812">
        <f>SUM(E171:E173)</f>
        <v>1386</v>
      </c>
      <c r="F174" s="838">
        <f>SUM(E174/D174)</f>
        <v>1.0913385826771653</v>
      </c>
    </row>
    <row r="175" spans="1:6" ht="15.75" thickBot="1">
      <c r="A175" s="314"/>
      <c r="B175" s="348" t="s">
        <v>117</v>
      </c>
      <c r="C175" s="806">
        <f>SUM(C170+C174)</f>
        <v>132015</v>
      </c>
      <c r="D175" s="806">
        <f>SUM(D170+D174)</f>
        <v>137038</v>
      </c>
      <c r="E175" s="806">
        <f>SUM(E170+E174)</f>
        <v>138002</v>
      </c>
      <c r="F175" s="836">
        <f>SUM(E175/D175)</f>
        <v>1.0070345451626557</v>
      </c>
    </row>
    <row r="176" spans="1:6" ht="15">
      <c r="A176" s="229">
        <v>2330</v>
      </c>
      <c r="B176" s="232" t="s">
        <v>353</v>
      </c>
      <c r="C176" s="567"/>
      <c r="D176" s="567"/>
      <c r="E176" s="567"/>
      <c r="F176" s="324"/>
    </row>
    <row r="177" spans="1:6" ht="12" customHeight="1">
      <c r="A177" s="317"/>
      <c r="B177" s="319" t="s">
        <v>201</v>
      </c>
      <c r="C177" s="595"/>
      <c r="D177" s="595"/>
      <c r="E177" s="595"/>
      <c r="F177" s="324"/>
    </row>
    <row r="178" spans="1:6" ht="13.5" thickBot="1">
      <c r="A178" s="317"/>
      <c r="B178" s="320" t="s">
        <v>202</v>
      </c>
      <c r="C178" s="809"/>
      <c r="D178" s="809"/>
      <c r="E178" s="809">
        <v>440</v>
      </c>
      <c r="F178" s="740"/>
    </row>
    <row r="179" spans="1:6" ht="13.5" thickBot="1">
      <c r="A179" s="317"/>
      <c r="B179" s="321" t="s">
        <v>215</v>
      </c>
      <c r="C179" s="810"/>
      <c r="D179" s="810"/>
      <c r="E179" s="810">
        <f>SUM(E178)</f>
        <v>440</v>
      </c>
      <c r="F179" s="837"/>
    </row>
    <row r="180" spans="1:6" ht="12.75">
      <c r="A180" s="317"/>
      <c r="B180" s="319" t="s">
        <v>204</v>
      </c>
      <c r="C180" s="567"/>
      <c r="D180" s="567"/>
      <c r="E180" s="567"/>
      <c r="F180" s="324"/>
    </row>
    <row r="181" spans="1:6" ht="12.75">
      <c r="A181" s="317"/>
      <c r="B181" s="325" t="s">
        <v>205</v>
      </c>
      <c r="C181" s="811"/>
      <c r="D181" s="811"/>
      <c r="E181" s="811"/>
      <c r="F181" s="324"/>
    </row>
    <row r="182" spans="1:6" ht="12.75">
      <c r="A182" s="317"/>
      <c r="B182" s="325" t="s">
        <v>206</v>
      </c>
      <c r="C182" s="811"/>
      <c r="D182" s="811"/>
      <c r="E182" s="811"/>
      <c r="F182" s="324"/>
    </row>
    <row r="183" spans="1:6" ht="12.75">
      <c r="A183" s="317"/>
      <c r="B183" s="327" t="s">
        <v>207</v>
      </c>
      <c r="C183" s="567"/>
      <c r="D183" s="567"/>
      <c r="E183" s="567"/>
      <c r="F183" s="324"/>
    </row>
    <row r="184" spans="1:6" ht="12.75">
      <c r="A184" s="317"/>
      <c r="B184" s="327" t="s">
        <v>208</v>
      </c>
      <c r="C184" s="567"/>
      <c r="D184" s="567"/>
      <c r="E184" s="567"/>
      <c r="F184" s="324"/>
    </row>
    <row r="185" spans="1:6" ht="12.75">
      <c r="A185" s="317"/>
      <c r="B185" s="327" t="s">
        <v>209</v>
      </c>
      <c r="C185" s="567"/>
      <c r="D185" s="567"/>
      <c r="E185" s="567"/>
      <c r="F185" s="324"/>
    </row>
    <row r="186" spans="1:6" ht="12.75">
      <c r="A186" s="317"/>
      <c r="B186" s="328" t="s">
        <v>500</v>
      </c>
      <c r="C186" s="567"/>
      <c r="D186" s="567"/>
      <c r="E186" s="567"/>
      <c r="F186" s="324"/>
    </row>
    <row r="187" spans="1:6" ht="13.5" thickBot="1">
      <c r="A187" s="317"/>
      <c r="B187" s="329" t="s">
        <v>210</v>
      </c>
      <c r="C187" s="807"/>
      <c r="D187" s="807"/>
      <c r="E187" s="807">
        <v>65</v>
      </c>
      <c r="F187" s="740"/>
    </row>
    <row r="188" spans="1:6" ht="13.5" thickBot="1">
      <c r="A188" s="317"/>
      <c r="B188" s="331" t="s">
        <v>366</v>
      </c>
      <c r="C188" s="812"/>
      <c r="D188" s="812"/>
      <c r="E188" s="812">
        <f>SUM(E187)</f>
        <v>65</v>
      </c>
      <c r="F188" s="837"/>
    </row>
    <row r="189" spans="1:6" ht="13.5" thickBot="1">
      <c r="A189" s="317"/>
      <c r="B189" s="334" t="s">
        <v>72</v>
      </c>
      <c r="C189" s="813"/>
      <c r="D189" s="813"/>
      <c r="E189" s="813">
        <f>SUM(E188+E179)</f>
        <v>505</v>
      </c>
      <c r="F189" s="837"/>
    </row>
    <row r="190" spans="1:6" ht="13.5" thickBot="1">
      <c r="A190" s="317"/>
      <c r="B190" s="799" t="s">
        <v>514</v>
      </c>
      <c r="C190" s="801"/>
      <c r="D190" s="801"/>
      <c r="E190" s="801">
        <v>87</v>
      </c>
      <c r="F190" s="837"/>
    </row>
    <row r="191" spans="1:6" ht="13.5" thickBot="1">
      <c r="A191" s="317"/>
      <c r="B191" s="336" t="s">
        <v>73</v>
      </c>
      <c r="C191" s="802"/>
      <c r="D191" s="802"/>
      <c r="E191" s="802">
        <f>SUM(E190)</f>
        <v>87</v>
      </c>
      <c r="F191" s="837"/>
    </row>
    <row r="192" spans="1:6" ht="12.75">
      <c r="A192" s="317"/>
      <c r="B192" s="789" t="s">
        <v>470</v>
      </c>
      <c r="C192" s="568"/>
      <c r="D192" s="568">
        <v>35</v>
      </c>
      <c r="E192" s="568">
        <v>35</v>
      </c>
      <c r="F192" s="324">
        <f aca="true" t="shared" si="0" ref="F192:F198">SUM(E192/D192)</f>
        <v>1</v>
      </c>
    </row>
    <row r="193" spans="1:6" ht="13.5" thickBot="1">
      <c r="A193" s="317"/>
      <c r="B193" s="339" t="s">
        <v>507</v>
      </c>
      <c r="C193" s="807">
        <v>110756</v>
      </c>
      <c r="D193" s="807">
        <v>113878</v>
      </c>
      <c r="E193" s="807">
        <v>113878</v>
      </c>
      <c r="F193" s="740">
        <f t="shared" si="0"/>
        <v>1</v>
      </c>
    </row>
    <row r="194" spans="1:6" ht="13.5" thickBot="1">
      <c r="A194" s="317"/>
      <c r="B194" s="340" t="s">
        <v>66</v>
      </c>
      <c r="C194" s="805">
        <f>SUM(C192:C193)</f>
        <v>110756</v>
      </c>
      <c r="D194" s="805">
        <f>SUM(D192:D193)</f>
        <v>113913</v>
      </c>
      <c r="E194" s="805">
        <f>SUM(E192:E193)</f>
        <v>113913</v>
      </c>
      <c r="F194" s="838">
        <f t="shared" si="0"/>
        <v>1</v>
      </c>
    </row>
    <row r="195" spans="1:6" ht="15.75" thickBot="1">
      <c r="A195" s="317"/>
      <c r="B195" s="342" t="s">
        <v>80</v>
      </c>
      <c r="C195" s="806">
        <f>SUM(C189+C191+C194)</f>
        <v>110756</v>
      </c>
      <c r="D195" s="806">
        <f>SUM(D189+D191+D194)</f>
        <v>113913</v>
      </c>
      <c r="E195" s="806">
        <f>SUM(E189+E191+E194)</f>
        <v>114505</v>
      </c>
      <c r="F195" s="838">
        <f t="shared" si="0"/>
        <v>1.0051969485484535</v>
      </c>
    </row>
    <row r="196" spans="1:6" ht="12.75">
      <c r="A196" s="317"/>
      <c r="B196" s="343" t="s">
        <v>344</v>
      </c>
      <c r="C196" s="567">
        <v>87361</v>
      </c>
      <c r="D196" s="567">
        <v>89628</v>
      </c>
      <c r="E196" s="567">
        <v>89628</v>
      </c>
      <c r="F196" s="324">
        <f t="shared" si="0"/>
        <v>1</v>
      </c>
    </row>
    <row r="197" spans="1:6" ht="12.75">
      <c r="A197" s="317"/>
      <c r="B197" s="343" t="s">
        <v>345</v>
      </c>
      <c r="C197" s="567">
        <v>17737</v>
      </c>
      <c r="D197" s="567">
        <v>18179</v>
      </c>
      <c r="E197" s="567">
        <v>18179</v>
      </c>
      <c r="F197" s="324">
        <f t="shared" si="0"/>
        <v>1</v>
      </c>
    </row>
    <row r="198" spans="1:6" ht="12.75">
      <c r="A198" s="317"/>
      <c r="B198" s="343" t="s">
        <v>346</v>
      </c>
      <c r="C198" s="567">
        <v>4642</v>
      </c>
      <c r="D198" s="567">
        <v>5090</v>
      </c>
      <c r="E198" s="567">
        <v>5595</v>
      </c>
      <c r="F198" s="324">
        <f t="shared" si="0"/>
        <v>1.0992141453831041</v>
      </c>
    </row>
    <row r="199" spans="1:6" ht="12.75">
      <c r="A199" s="317"/>
      <c r="B199" s="344" t="s">
        <v>348</v>
      </c>
      <c r="C199" s="567"/>
      <c r="D199" s="567"/>
      <c r="E199" s="567"/>
      <c r="F199" s="324"/>
    </row>
    <row r="200" spans="1:6" ht="13.5" thickBot="1">
      <c r="A200" s="317"/>
      <c r="B200" s="345" t="s">
        <v>347</v>
      </c>
      <c r="C200" s="807"/>
      <c r="D200" s="807"/>
      <c r="E200" s="807"/>
      <c r="F200" s="740"/>
    </row>
    <row r="201" spans="1:6" ht="13.5" thickBot="1">
      <c r="A201" s="317"/>
      <c r="B201" s="346" t="s">
        <v>65</v>
      </c>
      <c r="C201" s="812">
        <f>SUM(C196:C200)</f>
        <v>109740</v>
      </c>
      <c r="D201" s="812">
        <f>SUM(D196:D200)</f>
        <v>112897</v>
      </c>
      <c r="E201" s="812">
        <f>SUM(E196:E200)</f>
        <v>113402</v>
      </c>
      <c r="F201" s="838">
        <f>SUM(E201/D201)</f>
        <v>1.0044731038025811</v>
      </c>
    </row>
    <row r="202" spans="1:6" ht="12.75">
      <c r="A202" s="317"/>
      <c r="B202" s="343" t="s">
        <v>264</v>
      </c>
      <c r="C202" s="567">
        <v>1016</v>
      </c>
      <c r="D202" s="567">
        <v>1016</v>
      </c>
      <c r="E202" s="567">
        <v>1103</v>
      </c>
      <c r="F202" s="324">
        <f>SUM(E202/D202)</f>
        <v>1.0856299212598426</v>
      </c>
    </row>
    <row r="203" spans="1:6" ht="12.75">
      <c r="A203" s="317"/>
      <c r="B203" s="343" t="s">
        <v>265</v>
      </c>
      <c r="C203" s="567"/>
      <c r="D203" s="567"/>
      <c r="E203" s="567"/>
      <c r="F203" s="324"/>
    </row>
    <row r="204" spans="1:6" ht="13.5" thickBot="1">
      <c r="A204" s="317"/>
      <c r="B204" s="345" t="s">
        <v>479</v>
      </c>
      <c r="C204" s="807"/>
      <c r="D204" s="807"/>
      <c r="E204" s="807"/>
      <c r="F204" s="740"/>
    </row>
    <row r="205" spans="1:6" ht="13.5" thickBot="1">
      <c r="A205" s="317"/>
      <c r="B205" s="347" t="s">
        <v>71</v>
      </c>
      <c r="C205" s="812">
        <f>SUM(C202:C204)</f>
        <v>1016</v>
      </c>
      <c r="D205" s="812">
        <f>SUM(D202:D204)</f>
        <v>1016</v>
      </c>
      <c r="E205" s="812">
        <f>SUM(E202:E204)</f>
        <v>1103</v>
      </c>
      <c r="F205" s="838">
        <f>SUM(E205/D205)</f>
        <v>1.0856299212598426</v>
      </c>
    </row>
    <row r="206" spans="1:6" ht="15.75" thickBot="1">
      <c r="A206" s="314"/>
      <c r="B206" s="348" t="s">
        <v>117</v>
      </c>
      <c r="C206" s="806">
        <f>SUM(C201+C205)</f>
        <v>110756</v>
      </c>
      <c r="D206" s="806">
        <f>SUM(D201+D205)</f>
        <v>113913</v>
      </c>
      <c r="E206" s="806">
        <f>SUM(E201+E205)</f>
        <v>114505</v>
      </c>
      <c r="F206" s="838">
        <f>SUM(E206/D206)</f>
        <v>1.0051969485484535</v>
      </c>
    </row>
    <row r="207" spans="1:6" ht="15">
      <c r="A207" s="230">
        <v>2335</v>
      </c>
      <c r="B207" s="232" t="s">
        <v>354</v>
      </c>
      <c r="C207" s="567"/>
      <c r="D207" s="567"/>
      <c r="E207" s="567"/>
      <c r="F207" s="324"/>
    </row>
    <row r="208" spans="1:6" ht="12" customHeight="1">
      <c r="A208" s="317"/>
      <c r="B208" s="319" t="s">
        <v>201</v>
      </c>
      <c r="C208" s="595"/>
      <c r="D208" s="595"/>
      <c r="E208" s="595"/>
      <c r="F208" s="324"/>
    </row>
    <row r="209" spans="1:6" ht="13.5" thickBot="1">
      <c r="A209" s="317"/>
      <c r="B209" s="320" t="s">
        <v>202</v>
      </c>
      <c r="C209" s="809"/>
      <c r="D209" s="809"/>
      <c r="E209" s="809">
        <v>205</v>
      </c>
      <c r="F209" s="740"/>
    </row>
    <row r="210" spans="1:6" ht="13.5" thickBot="1">
      <c r="A210" s="317"/>
      <c r="B210" s="321" t="s">
        <v>215</v>
      </c>
      <c r="C210" s="810"/>
      <c r="D210" s="810"/>
      <c r="E210" s="810">
        <f>SUM(E209)</f>
        <v>205</v>
      </c>
      <c r="F210" s="837"/>
    </row>
    <row r="211" spans="1:6" ht="12.75">
      <c r="A211" s="317"/>
      <c r="B211" s="319" t="s">
        <v>204</v>
      </c>
      <c r="C211" s="567"/>
      <c r="D211" s="567"/>
      <c r="E211" s="567"/>
      <c r="F211" s="324"/>
    </row>
    <row r="212" spans="1:6" ht="12.75">
      <c r="A212" s="317"/>
      <c r="B212" s="325" t="s">
        <v>205</v>
      </c>
      <c r="C212" s="811"/>
      <c r="D212" s="811"/>
      <c r="E212" s="811"/>
      <c r="F212" s="324"/>
    </row>
    <row r="213" spans="1:6" ht="12.75">
      <c r="A213" s="317"/>
      <c r="B213" s="325" t="s">
        <v>206</v>
      </c>
      <c r="C213" s="811"/>
      <c r="D213" s="811"/>
      <c r="E213" s="811"/>
      <c r="F213" s="324"/>
    </row>
    <row r="214" spans="1:6" ht="12.75">
      <c r="A214" s="317"/>
      <c r="B214" s="327" t="s">
        <v>207</v>
      </c>
      <c r="C214" s="567"/>
      <c r="D214" s="567"/>
      <c r="E214" s="567"/>
      <c r="F214" s="324"/>
    </row>
    <row r="215" spans="1:6" ht="12.75">
      <c r="A215" s="317"/>
      <c r="B215" s="327" t="s">
        <v>208</v>
      </c>
      <c r="C215" s="567"/>
      <c r="D215" s="567"/>
      <c r="E215" s="567"/>
      <c r="F215" s="324"/>
    </row>
    <row r="216" spans="1:6" ht="12.75">
      <c r="A216" s="317"/>
      <c r="B216" s="327" t="s">
        <v>209</v>
      </c>
      <c r="C216" s="567"/>
      <c r="D216" s="567"/>
      <c r="E216" s="567"/>
      <c r="F216" s="324"/>
    </row>
    <row r="217" spans="1:6" ht="12.75">
      <c r="A217" s="317"/>
      <c r="B217" s="328" t="s">
        <v>500</v>
      </c>
      <c r="C217" s="567"/>
      <c r="D217" s="567"/>
      <c r="E217" s="567"/>
      <c r="F217" s="324"/>
    </row>
    <row r="218" spans="1:6" ht="13.5" thickBot="1">
      <c r="A218" s="317"/>
      <c r="B218" s="329" t="s">
        <v>210</v>
      </c>
      <c r="C218" s="807"/>
      <c r="D218" s="807"/>
      <c r="E218" s="807">
        <v>48</v>
      </c>
      <c r="F218" s="740"/>
    </row>
    <row r="219" spans="1:6" ht="13.5" thickBot="1">
      <c r="A219" s="317"/>
      <c r="B219" s="331" t="s">
        <v>366</v>
      </c>
      <c r="C219" s="812"/>
      <c r="D219" s="812"/>
      <c r="E219" s="812">
        <f>SUM(E218)</f>
        <v>48</v>
      </c>
      <c r="F219" s="837"/>
    </row>
    <row r="220" spans="1:6" ht="13.5" thickBot="1">
      <c r="A220" s="317"/>
      <c r="B220" s="334" t="s">
        <v>72</v>
      </c>
      <c r="C220" s="813"/>
      <c r="D220" s="813"/>
      <c r="E220" s="813">
        <f>SUM(E219+E210)</f>
        <v>253</v>
      </c>
      <c r="F220" s="837"/>
    </row>
    <row r="221" spans="1:6" ht="13.5" thickBot="1">
      <c r="A221" s="317"/>
      <c r="B221" s="799" t="s">
        <v>514</v>
      </c>
      <c r="C221" s="801"/>
      <c r="D221" s="801"/>
      <c r="E221" s="801">
        <v>308</v>
      </c>
      <c r="F221" s="837"/>
    </row>
    <row r="222" spans="1:6" ht="13.5" thickBot="1">
      <c r="A222" s="317"/>
      <c r="B222" s="336" t="s">
        <v>73</v>
      </c>
      <c r="C222" s="802"/>
      <c r="D222" s="802"/>
      <c r="E222" s="802">
        <f>SUM(E221)</f>
        <v>308</v>
      </c>
      <c r="F222" s="837"/>
    </row>
    <row r="223" spans="1:6" ht="12.75">
      <c r="A223" s="317"/>
      <c r="B223" s="789" t="s">
        <v>470</v>
      </c>
      <c r="C223" s="568"/>
      <c r="D223" s="568">
        <v>616</v>
      </c>
      <c r="E223" s="568">
        <v>616</v>
      </c>
      <c r="F223" s="324">
        <f>SUM(E223/D223)</f>
        <v>1</v>
      </c>
    </row>
    <row r="224" spans="1:6" ht="13.5" thickBot="1">
      <c r="A224" s="317"/>
      <c r="B224" s="339" t="s">
        <v>507</v>
      </c>
      <c r="C224" s="807">
        <v>78536</v>
      </c>
      <c r="D224" s="807">
        <v>81512</v>
      </c>
      <c r="E224" s="807">
        <v>81512</v>
      </c>
      <c r="F224" s="740">
        <f>SUM(E224/D224)</f>
        <v>1</v>
      </c>
    </row>
    <row r="225" spans="1:6" ht="13.5" thickBot="1">
      <c r="A225" s="317"/>
      <c r="B225" s="340" t="s">
        <v>66</v>
      </c>
      <c r="C225" s="805">
        <f>SUM(C223:C224)</f>
        <v>78536</v>
      </c>
      <c r="D225" s="805">
        <f>SUM(D223:D224)</f>
        <v>82128</v>
      </c>
      <c r="E225" s="805">
        <f>SUM(E223:E224)</f>
        <v>82128</v>
      </c>
      <c r="F225" s="838">
        <f>SUM(E225/D225)</f>
        <v>1</v>
      </c>
    </row>
    <row r="226" spans="1:6" ht="13.5" thickBot="1">
      <c r="A226" s="317"/>
      <c r="B226" s="252" t="s">
        <v>470</v>
      </c>
      <c r="C226" s="801"/>
      <c r="D226" s="801"/>
      <c r="E226" s="801"/>
      <c r="F226" s="837"/>
    </row>
    <row r="227" spans="1:6" ht="13.5" thickBot="1">
      <c r="A227" s="317"/>
      <c r="B227" s="340" t="s">
        <v>68</v>
      </c>
      <c r="C227" s="805">
        <f>SUM(C226)</f>
        <v>0</v>
      </c>
      <c r="D227" s="805">
        <f>SUM(D226)</f>
        <v>0</v>
      </c>
      <c r="E227" s="805">
        <f>SUM(E226)</f>
        <v>0</v>
      </c>
      <c r="F227" s="837"/>
    </row>
    <row r="228" spans="1:6" ht="15.75" thickBot="1">
      <c r="A228" s="317"/>
      <c r="B228" s="342" t="s">
        <v>80</v>
      </c>
      <c r="C228" s="806">
        <f>SUM(C220+C222+C225+C227)</f>
        <v>78536</v>
      </c>
      <c r="D228" s="806">
        <f>SUM(D220+D222+D225+D227)</f>
        <v>82128</v>
      </c>
      <c r="E228" s="806">
        <f>SUM(E220+E222+E225+E227)</f>
        <v>82689</v>
      </c>
      <c r="F228" s="838">
        <f>SUM(E228/D228)</f>
        <v>1.0068308007013442</v>
      </c>
    </row>
    <row r="229" spans="1:6" ht="12.75">
      <c r="A229" s="317"/>
      <c r="B229" s="343" t="s">
        <v>344</v>
      </c>
      <c r="C229" s="567">
        <v>60710</v>
      </c>
      <c r="D229" s="567">
        <v>63094</v>
      </c>
      <c r="E229" s="567">
        <v>63094</v>
      </c>
      <c r="F229" s="324">
        <f>SUM(E229/D229)</f>
        <v>1</v>
      </c>
    </row>
    <row r="230" spans="1:6" ht="12.75">
      <c r="A230" s="317"/>
      <c r="B230" s="343" t="s">
        <v>345</v>
      </c>
      <c r="C230" s="567">
        <v>12358</v>
      </c>
      <c r="D230" s="567">
        <v>12822</v>
      </c>
      <c r="E230" s="567">
        <v>12822</v>
      </c>
      <c r="F230" s="324">
        <f>SUM(E230/D230)</f>
        <v>1</v>
      </c>
    </row>
    <row r="231" spans="1:6" ht="12.75">
      <c r="A231" s="317"/>
      <c r="B231" s="343" t="s">
        <v>346</v>
      </c>
      <c r="C231" s="567">
        <v>2674</v>
      </c>
      <c r="D231" s="567">
        <v>3418</v>
      </c>
      <c r="E231" s="567">
        <v>3671</v>
      </c>
      <c r="F231" s="324">
        <f>SUM(E231/D231)</f>
        <v>1.0740198946752486</v>
      </c>
    </row>
    <row r="232" spans="1:6" ht="12.75">
      <c r="A232" s="317"/>
      <c r="B232" s="344" t="s">
        <v>348</v>
      </c>
      <c r="C232" s="567"/>
      <c r="D232" s="567"/>
      <c r="E232" s="567"/>
      <c r="F232" s="324"/>
    </row>
    <row r="233" spans="1:6" ht="13.5" thickBot="1">
      <c r="A233" s="317"/>
      <c r="B233" s="345" t="s">
        <v>347</v>
      </c>
      <c r="C233" s="807"/>
      <c r="D233" s="807"/>
      <c r="E233" s="807"/>
      <c r="F233" s="740"/>
    </row>
    <row r="234" spans="1:6" ht="13.5" thickBot="1">
      <c r="A234" s="317"/>
      <c r="B234" s="346" t="s">
        <v>65</v>
      </c>
      <c r="C234" s="808">
        <f>SUM(C229:C233)</f>
        <v>75742</v>
      </c>
      <c r="D234" s="808">
        <f>SUM(D229:D233)</f>
        <v>79334</v>
      </c>
      <c r="E234" s="808">
        <f>SUM(E229:E233)</f>
        <v>79587</v>
      </c>
      <c r="F234" s="838">
        <f>SUM(E234/D234)</f>
        <v>1.0031890488315225</v>
      </c>
    </row>
    <row r="235" spans="1:6" ht="12.75">
      <c r="A235" s="317"/>
      <c r="B235" s="343" t="s">
        <v>264</v>
      </c>
      <c r="C235" s="567">
        <v>2794</v>
      </c>
      <c r="D235" s="567">
        <v>2794</v>
      </c>
      <c r="E235" s="567">
        <v>3102</v>
      </c>
      <c r="F235" s="324">
        <f>SUM(E235/D235)</f>
        <v>1.110236220472441</v>
      </c>
    </row>
    <row r="236" spans="1:6" ht="12.75">
      <c r="A236" s="317"/>
      <c r="B236" s="343" t="s">
        <v>265</v>
      </c>
      <c r="C236" s="567"/>
      <c r="D236" s="567"/>
      <c r="E236" s="567"/>
      <c r="F236" s="324"/>
    </row>
    <row r="237" spans="1:6" ht="13.5" thickBot="1">
      <c r="A237" s="317"/>
      <c r="B237" s="345" t="s">
        <v>479</v>
      </c>
      <c r="C237" s="807"/>
      <c r="D237" s="807"/>
      <c r="E237" s="807"/>
      <c r="F237" s="740"/>
    </row>
    <row r="238" spans="1:6" ht="13.5" thickBot="1">
      <c r="A238" s="317"/>
      <c r="B238" s="347" t="s">
        <v>71</v>
      </c>
      <c r="C238" s="808">
        <f>SUM(C235:C237)</f>
        <v>2794</v>
      </c>
      <c r="D238" s="808">
        <f>SUM(D235:D237)</f>
        <v>2794</v>
      </c>
      <c r="E238" s="808">
        <f>SUM(E235:E237)</f>
        <v>3102</v>
      </c>
      <c r="F238" s="838">
        <f>SUM(E238/D238)</f>
        <v>1.110236220472441</v>
      </c>
    </row>
    <row r="239" spans="1:6" ht="15.75" thickBot="1">
      <c r="A239" s="314"/>
      <c r="B239" s="348" t="s">
        <v>117</v>
      </c>
      <c r="C239" s="806">
        <f>SUM(C234+C238)</f>
        <v>78536</v>
      </c>
      <c r="D239" s="806">
        <f>SUM(D234+D238)</f>
        <v>82128</v>
      </c>
      <c r="E239" s="806">
        <f>SUM(E234+E238)</f>
        <v>82689</v>
      </c>
      <c r="F239" s="838">
        <f>SUM(E239/D239)</f>
        <v>1.0068308007013442</v>
      </c>
    </row>
    <row r="240" spans="1:6" ht="15">
      <c r="A240" s="229">
        <v>2345</v>
      </c>
      <c r="B240" s="351" t="s">
        <v>355</v>
      </c>
      <c r="C240" s="567"/>
      <c r="D240" s="567"/>
      <c r="E240" s="567"/>
      <c r="F240" s="324"/>
    </row>
    <row r="241" spans="1:6" ht="12" customHeight="1">
      <c r="A241" s="317"/>
      <c r="B241" s="319" t="s">
        <v>201</v>
      </c>
      <c r="C241" s="595"/>
      <c r="D241" s="595"/>
      <c r="E241" s="595"/>
      <c r="F241" s="324"/>
    </row>
    <row r="242" spans="1:6" ht="13.5" thickBot="1">
      <c r="A242" s="317"/>
      <c r="B242" s="320" t="s">
        <v>202</v>
      </c>
      <c r="C242" s="809"/>
      <c r="D242" s="809"/>
      <c r="E242" s="809">
        <v>670</v>
      </c>
      <c r="F242" s="740"/>
    </row>
    <row r="243" spans="1:6" ht="13.5" thickBot="1">
      <c r="A243" s="317"/>
      <c r="B243" s="321" t="s">
        <v>215</v>
      </c>
      <c r="C243" s="810"/>
      <c r="D243" s="810"/>
      <c r="E243" s="817">
        <f>SUM(E242)</f>
        <v>670</v>
      </c>
      <c r="F243" s="837"/>
    </row>
    <row r="244" spans="1:6" ht="12.75">
      <c r="A244" s="317"/>
      <c r="B244" s="319" t="s">
        <v>204</v>
      </c>
      <c r="C244" s="567"/>
      <c r="D244" s="567"/>
      <c r="E244" s="567"/>
      <c r="F244" s="324"/>
    </row>
    <row r="245" spans="1:6" ht="12.75">
      <c r="A245" s="317"/>
      <c r="B245" s="325" t="s">
        <v>205</v>
      </c>
      <c r="C245" s="811"/>
      <c r="D245" s="811"/>
      <c r="E245" s="811"/>
      <c r="F245" s="324"/>
    </row>
    <row r="246" spans="1:6" ht="12.75">
      <c r="A246" s="317"/>
      <c r="B246" s="325" t="s">
        <v>206</v>
      </c>
      <c r="C246" s="811"/>
      <c r="D246" s="811"/>
      <c r="E246" s="811"/>
      <c r="F246" s="324"/>
    </row>
    <row r="247" spans="1:6" ht="12.75">
      <c r="A247" s="317"/>
      <c r="B247" s="327" t="s">
        <v>207</v>
      </c>
      <c r="C247" s="567"/>
      <c r="D247" s="567"/>
      <c r="E247" s="567"/>
      <c r="F247" s="324"/>
    </row>
    <row r="248" spans="1:6" ht="12.75">
      <c r="A248" s="317"/>
      <c r="B248" s="327" t="s">
        <v>208</v>
      </c>
      <c r="C248" s="567"/>
      <c r="D248" s="567"/>
      <c r="E248" s="567"/>
      <c r="F248" s="324"/>
    </row>
    <row r="249" spans="1:6" ht="12.75">
      <c r="A249" s="317"/>
      <c r="B249" s="327" t="s">
        <v>209</v>
      </c>
      <c r="C249" s="567"/>
      <c r="D249" s="567"/>
      <c r="E249" s="567"/>
      <c r="F249" s="324"/>
    </row>
    <row r="250" spans="1:6" ht="12.75">
      <c r="A250" s="317"/>
      <c r="B250" s="328" t="s">
        <v>500</v>
      </c>
      <c r="C250" s="567"/>
      <c r="D250" s="567"/>
      <c r="E250" s="567"/>
      <c r="F250" s="324"/>
    </row>
    <row r="251" spans="1:6" ht="13.5" thickBot="1">
      <c r="A251" s="317"/>
      <c r="B251" s="329" t="s">
        <v>210</v>
      </c>
      <c r="C251" s="567"/>
      <c r="D251" s="567"/>
      <c r="E251" s="567">
        <v>40</v>
      </c>
      <c r="F251" s="740"/>
    </row>
    <row r="252" spans="1:6" ht="13.5" thickBot="1">
      <c r="A252" s="317"/>
      <c r="B252" s="331" t="s">
        <v>366</v>
      </c>
      <c r="C252" s="808"/>
      <c r="D252" s="808"/>
      <c r="E252" s="808">
        <f>SUM(E251)</f>
        <v>40</v>
      </c>
      <c r="F252" s="837"/>
    </row>
    <row r="253" spans="1:6" ht="13.5" thickBot="1">
      <c r="A253" s="317"/>
      <c r="B253" s="334" t="s">
        <v>72</v>
      </c>
      <c r="C253" s="813"/>
      <c r="D253" s="813"/>
      <c r="E253" s="813">
        <f>SUM(E252+E243)</f>
        <v>710</v>
      </c>
      <c r="F253" s="837"/>
    </row>
    <row r="254" spans="1:6" ht="13.5" thickBot="1">
      <c r="A254" s="317"/>
      <c r="B254" s="799" t="s">
        <v>514</v>
      </c>
      <c r="C254" s="801"/>
      <c r="D254" s="801"/>
      <c r="E254" s="801">
        <v>58</v>
      </c>
      <c r="F254" s="837"/>
    </row>
    <row r="255" spans="1:6" ht="13.5" thickBot="1">
      <c r="A255" s="317"/>
      <c r="B255" s="336" t="s">
        <v>73</v>
      </c>
      <c r="C255" s="802"/>
      <c r="D255" s="802"/>
      <c r="E255" s="802">
        <f>SUM(E254)</f>
        <v>58</v>
      </c>
      <c r="F255" s="837"/>
    </row>
    <row r="256" spans="1:6" ht="12.75">
      <c r="A256" s="317"/>
      <c r="B256" s="789" t="s">
        <v>470</v>
      </c>
      <c r="C256" s="568"/>
      <c r="D256" s="568">
        <v>1022</v>
      </c>
      <c r="E256" s="568">
        <v>1022</v>
      </c>
      <c r="F256" s="324">
        <f>SUM(E256/D256)</f>
        <v>1</v>
      </c>
    </row>
    <row r="257" spans="1:6" ht="13.5" thickBot="1">
      <c r="A257" s="317"/>
      <c r="B257" s="339" t="s">
        <v>507</v>
      </c>
      <c r="C257" s="807">
        <v>72074</v>
      </c>
      <c r="D257" s="807">
        <v>74327</v>
      </c>
      <c r="E257" s="807">
        <v>74366</v>
      </c>
      <c r="F257" s="740">
        <f>SUM(E257/D257)</f>
        <v>1.0005247083832254</v>
      </c>
    </row>
    <row r="258" spans="1:6" ht="13.5" thickBot="1">
      <c r="A258" s="317"/>
      <c r="B258" s="340" t="s">
        <v>66</v>
      </c>
      <c r="C258" s="805">
        <f>SUM(C256:C257)</f>
        <v>72074</v>
      </c>
      <c r="D258" s="805">
        <f>SUM(D256:D257)</f>
        <v>75349</v>
      </c>
      <c r="E258" s="805">
        <f>SUM(E256:E257)</f>
        <v>75388</v>
      </c>
      <c r="F258" s="838">
        <f>SUM(E258/D258)</f>
        <v>1.0005175914743394</v>
      </c>
    </row>
    <row r="259" spans="1:6" ht="13.5" thickBot="1">
      <c r="A259" s="317"/>
      <c r="B259" s="252" t="s">
        <v>470</v>
      </c>
      <c r="C259" s="801"/>
      <c r="D259" s="801"/>
      <c r="E259" s="801"/>
      <c r="F259" s="837"/>
    </row>
    <row r="260" spans="1:6" ht="13.5" thickBot="1">
      <c r="A260" s="317"/>
      <c r="B260" s="340" t="s">
        <v>68</v>
      </c>
      <c r="C260" s="805"/>
      <c r="D260" s="805"/>
      <c r="E260" s="805"/>
      <c r="F260" s="837"/>
    </row>
    <row r="261" spans="1:6" ht="15.75" thickBot="1">
      <c r="A261" s="317"/>
      <c r="B261" s="342" t="s">
        <v>80</v>
      </c>
      <c r="C261" s="806">
        <f>SUM(C253+C255+C258+C260)</f>
        <v>72074</v>
      </c>
      <c r="D261" s="806">
        <f>SUM(D253+D255+D258+D260)</f>
        <v>75349</v>
      </c>
      <c r="E261" s="806">
        <f>SUM(E253+E255+E258+E260)</f>
        <v>76156</v>
      </c>
      <c r="F261" s="838">
        <f>SUM(E261/D261)</f>
        <v>1.0107101620459462</v>
      </c>
    </row>
    <row r="262" spans="1:6" ht="12.75">
      <c r="A262" s="317"/>
      <c r="B262" s="343" t="s">
        <v>344</v>
      </c>
      <c r="C262" s="567">
        <v>56923</v>
      </c>
      <c r="D262" s="567">
        <v>58700</v>
      </c>
      <c r="E262" s="567">
        <v>58733</v>
      </c>
      <c r="F262" s="324">
        <f>SUM(E262/D262)</f>
        <v>1.0005621805792164</v>
      </c>
    </row>
    <row r="263" spans="1:6" ht="12.75">
      <c r="A263" s="317"/>
      <c r="B263" s="343" t="s">
        <v>345</v>
      </c>
      <c r="C263" s="567">
        <v>11625</v>
      </c>
      <c r="D263" s="567">
        <v>11973</v>
      </c>
      <c r="E263" s="567">
        <v>11979</v>
      </c>
      <c r="F263" s="324">
        <f>SUM(E263/D263)</f>
        <v>1.0005011275369582</v>
      </c>
    </row>
    <row r="264" spans="1:6" ht="12.75">
      <c r="A264" s="317"/>
      <c r="B264" s="343" t="s">
        <v>346</v>
      </c>
      <c r="C264" s="567">
        <v>2764</v>
      </c>
      <c r="D264" s="567">
        <v>3914</v>
      </c>
      <c r="E264" s="567">
        <v>4624</v>
      </c>
      <c r="F264" s="324">
        <f>SUM(E264/D264)</f>
        <v>1.1814001021972407</v>
      </c>
    </row>
    <row r="265" spans="1:6" ht="12.75">
      <c r="A265" s="317"/>
      <c r="B265" s="344" t="s">
        <v>348</v>
      </c>
      <c r="C265" s="567"/>
      <c r="D265" s="567"/>
      <c r="E265" s="567"/>
      <c r="F265" s="324"/>
    </row>
    <row r="266" spans="1:6" ht="13.5" thickBot="1">
      <c r="A266" s="317"/>
      <c r="B266" s="345" t="s">
        <v>347</v>
      </c>
      <c r="C266" s="567"/>
      <c r="D266" s="567"/>
      <c r="E266" s="567"/>
      <c r="F266" s="740"/>
    </row>
    <row r="267" spans="1:6" ht="13.5" thickBot="1">
      <c r="A267" s="317"/>
      <c r="B267" s="346" t="s">
        <v>65</v>
      </c>
      <c r="C267" s="808">
        <f>SUM(C262:C266)</f>
        <v>71312</v>
      </c>
      <c r="D267" s="808">
        <f>SUM(D262:D266)</f>
        <v>74587</v>
      </c>
      <c r="E267" s="808">
        <f>SUM(E262:E266)</f>
        <v>75336</v>
      </c>
      <c r="F267" s="838">
        <f>SUM(E267/D267)</f>
        <v>1.0100419644173917</v>
      </c>
    </row>
    <row r="268" spans="1:6" ht="12.75">
      <c r="A268" s="317"/>
      <c r="B268" s="343" t="s">
        <v>264</v>
      </c>
      <c r="C268" s="567">
        <v>762</v>
      </c>
      <c r="D268" s="567">
        <v>762</v>
      </c>
      <c r="E268" s="567">
        <v>820</v>
      </c>
      <c r="F268" s="324">
        <f>SUM(E268/D268)</f>
        <v>1.0761154855643045</v>
      </c>
    </row>
    <row r="269" spans="1:6" ht="12.75">
      <c r="A269" s="317"/>
      <c r="B269" s="343" t="s">
        <v>265</v>
      </c>
      <c r="C269" s="567"/>
      <c r="D269" s="567"/>
      <c r="E269" s="567"/>
      <c r="F269" s="324"/>
    </row>
    <row r="270" spans="1:6" ht="13.5" thickBot="1">
      <c r="A270" s="317"/>
      <c r="B270" s="345" t="s">
        <v>479</v>
      </c>
      <c r="C270" s="567"/>
      <c r="D270" s="567"/>
      <c r="E270" s="567"/>
      <c r="F270" s="740"/>
    </row>
    <row r="271" spans="1:6" ht="13.5" thickBot="1">
      <c r="A271" s="317"/>
      <c r="B271" s="347" t="s">
        <v>71</v>
      </c>
      <c r="C271" s="808">
        <f>SUM(C268:C270)</f>
        <v>762</v>
      </c>
      <c r="D271" s="808">
        <f>SUM(D268:D270)</f>
        <v>762</v>
      </c>
      <c r="E271" s="808">
        <f>SUM(E268:E270)</f>
        <v>820</v>
      </c>
      <c r="F271" s="838">
        <f>SUM(E271/D271)</f>
        <v>1.0761154855643045</v>
      </c>
    </row>
    <row r="272" spans="1:6" ht="15.75" thickBot="1">
      <c r="A272" s="314"/>
      <c r="B272" s="348" t="s">
        <v>117</v>
      </c>
      <c r="C272" s="806">
        <f>SUM(C267+C271)</f>
        <v>72074</v>
      </c>
      <c r="D272" s="806">
        <f>SUM(D267+D271)</f>
        <v>75349</v>
      </c>
      <c r="E272" s="806">
        <f>SUM(E267+E271)</f>
        <v>76156</v>
      </c>
      <c r="F272" s="838">
        <f>SUM(E272/D272)</f>
        <v>1.0107101620459462</v>
      </c>
    </row>
    <row r="273" spans="1:6" ht="15">
      <c r="A273" s="229">
        <v>2360</v>
      </c>
      <c r="B273" s="350" t="s">
        <v>356</v>
      </c>
      <c r="C273" s="567"/>
      <c r="D273" s="567"/>
      <c r="E273" s="567"/>
      <c r="F273" s="324"/>
    </row>
    <row r="274" spans="1:6" ht="12.75" customHeight="1">
      <c r="A274" s="317"/>
      <c r="B274" s="319" t="s">
        <v>201</v>
      </c>
      <c r="C274" s="595"/>
      <c r="D274" s="595"/>
      <c r="E274" s="595"/>
      <c r="F274" s="324"/>
    </row>
    <row r="275" spans="1:6" ht="13.5" thickBot="1">
      <c r="A275" s="317"/>
      <c r="B275" s="320" t="s">
        <v>202</v>
      </c>
      <c r="C275" s="809"/>
      <c r="D275" s="809"/>
      <c r="E275" s="809">
        <v>180</v>
      </c>
      <c r="F275" s="740"/>
    </row>
    <row r="276" spans="1:6" ht="13.5" thickBot="1">
      <c r="A276" s="317"/>
      <c r="B276" s="321" t="s">
        <v>215</v>
      </c>
      <c r="C276" s="810"/>
      <c r="D276" s="810"/>
      <c r="E276" s="810">
        <f>SUM(E275)</f>
        <v>180</v>
      </c>
      <c r="F276" s="837"/>
    </row>
    <row r="277" spans="1:6" ht="12.75">
      <c r="A277" s="317"/>
      <c r="B277" s="319" t="s">
        <v>204</v>
      </c>
      <c r="C277" s="567"/>
      <c r="D277" s="567"/>
      <c r="E277" s="567"/>
      <c r="F277" s="324"/>
    </row>
    <row r="278" spans="1:6" ht="12.75">
      <c r="A278" s="317"/>
      <c r="B278" s="325" t="s">
        <v>205</v>
      </c>
      <c r="C278" s="811"/>
      <c r="D278" s="811"/>
      <c r="E278" s="811"/>
      <c r="F278" s="324"/>
    </row>
    <row r="279" spans="1:6" ht="12.75">
      <c r="A279" s="317"/>
      <c r="B279" s="325" t="s">
        <v>206</v>
      </c>
      <c r="C279" s="811"/>
      <c r="D279" s="811"/>
      <c r="E279" s="811"/>
      <c r="F279" s="324"/>
    </row>
    <row r="280" spans="1:6" ht="12.75">
      <c r="A280" s="317"/>
      <c r="B280" s="327" t="s">
        <v>207</v>
      </c>
      <c r="C280" s="567"/>
      <c r="D280" s="567"/>
      <c r="E280" s="567"/>
      <c r="F280" s="324"/>
    </row>
    <row r="281" spans="1:6" ht="12.75">
      <c r="A281" s="317"/>
      <c r="B281" s="327" t="s">
        <v>208</v>
      </c>
      <c r="C281" s="567"/>
      <c r="D281" s="567"/>
      <c r="E281" s="567"/>
      <c r="F281" s="324"/>
    </row>
    <row r="282" spans="1:6" ht="12.75">
      <c r="A282" s="317"/>
      <c r="B282" s="327" t="s">
        <v>209</v>
      </c>
      <c r="C282" s="567"/>
      <c r="D282" s="567"/>
      <c r="E282" s="567"/>
      <c r="F282" s="324"/>
    </row>
    <row r="283" spans="1:6" ht="12.75">
      <c r="A283" s="317"/>
      <c r="B283" s="328" t="s">
        <v>500</v>
      </c>
      <c r="C283" s="567"/>
      <c r="D283" s="567"/>
      <c r="E283" s="567"/>
      <c r="F283" s="324"/>
    </row>
    <row r="284" spans="1:6" ht="13.5" thickBot="1">
      <c r="A284" s="317"/>
      <c r="B284" s="329" t="s">
        <v>210</v>
      </c>
      <c r="C284" s="807"/>
      <c r="D284" s="807"/>
      <c r="E284" s="807">
        <v>36</v>
      </c>
      <c r="F284" s="740"/>
    </row>
    <row r="285" spans="1:6" ht="13.5" thickBot="1">
      <c r="A285" s="317"/>
      <c r="B285" s="331" t="s">
        <v>366</v>
      </c>
      <c r="C285" s="812"/>
      <c r="D285" s="812"/>
      <c r="E285" s="812">
        <f>SUM(E284)</f>
        <v>36</v>
      </c>
      <c r="F285" s="837"/>
    </row>
    <row r="286" spans="1:6" ht="13.5" thickBot="1">
      <c r="A286" s="317"/>
      <c r="B286" s="334" t="s">
        <v>72</v>
      </c>
      <c r="C286" s="813"/>
      <c r="D286" s="813"/>
      <c r="E286" s="813">
        <f>SUM(E285+E276)</f>
        <v>216</v>
      </c>
      <c r="F286" s="837"/>
    </row>
    <row r="287" spans="1:6" ht="13.5" thickBot="1">
      <c r="A287" s="317"/>
      <c r="B287" s="799" t="s">
        <v>514</v>
      </c>
      <c r="C287" s="801"/>
      <c r="D287" s="801"/>
      <c r="E287" s="801">
        <v>308</v>
      </c>
      <c r="F287" s="837"/>
    </row>
    <row r="288" spans="1:6" ht="13.5" thickBot="1">
      <c r="A288" s="317"/>
      <c r="B288" s="336" t="s">
        <v>73</v>
      </c>
      <c r="C288" s="802"/>
      <c r="D288" s="802"/>
      <c r="E288" s="802">
        <f>SUM(E287)</f>
        <v>308</v>
      </c>
      <c r="F288" s="837"/>
    </row>
    <row r="289" spans="1:6" ht="12.75">
      <c r="A289" s="317"/>
      <c r="B289" s="789" t="s">
        <v>470</v>
      </c>
      <c r="C289" s="568"/>
      <c r="D289" s="568">
        <v>890</v>
      </c>
      <c r="E289" s="568">
        <v>890</v>
      </c>
      <c r="F289" s="324">
        <f>SUM(E289/D289)</f>
        <v>1</v>
      </c>
    </row>
    <row r="290" spans="1:6" ht="13.5" thickBot="1">
      <c r="A290" s="317"/>
      <c r="B290" s="339" t="s">
        <v>507</v>
      </c>
      <c r="C290" s="807">
        <v>69536</v>
      </c>
      <c r="D290" s="807">
        <v>71630</v>
      </c>
      <c r="E290" s="807">
        <v>71630</v>
      </c>
      <c r="F290" s="740">
        <f>SUM(E290/D290)</f>
        <v>1</v>
      </c>
    </row>
    <row r="291" spans="1:6" ht="13.5" thickBot="1">
      <c r="A291" s="317"/>
      <c r="B291" s="340" t="s">
        <v>66</v>
      </c>
      <c r="C291" s="805">
        <f>SUM(C289:C290)</f>
        <v>69536</v>
      </c>
      <c r="D291" s="805">
        <f>SUM(D289:D290)</f>
        <v>72520</v>
      </c>
      <c r="E291" s="805">
        <f>SUM(E289:E290)</f>
        <v>72520</v>
      </c>
      <c r="F291" s="838">
        <f>SUM(E291/D291)</f>
        <v>1</v>
      </c>
    </row>
    <row r="292" spans="1:6" ht="13.5" thickBot="1">
      <c r="A292" s="317"/>
      <c r="B292" s="252" t="s">
        <v>470</v>
      </c>
      <c r="C292" s="801"/>
      <c r="D292" s="801"/>
      <c r="E292" s="801"/>
      <c r="F292" s="837"/>
    </row>
    <row r="293" spans="1:6" ht="13.5" thickBot="1">
      <c r="A293" s="317"/>
      <c r="B293" s="340" t="s">
        <v>68</v>
      </c>
      <c r="C293" s="805"/>
      <c r="D293" s="805"/>
      <c r="E293" s="805"/>
      <c r="F293" s="837"/>
    </row>
    <row r="294" spans="1:6" ht="15.75" thickBot="1">
      <c r="A294" s="317"/>
      <c r="B294" s="342" t="s">
        <v>80</v>
      </c>
      <c r="C294" s="806">
        <f>SUM(C286+C288+C291+C293)</f>
        <v>69536</v>
      </c>
      <c r="D294" s="806">
        <f>SUM(D286+D288+D291+D293)</f>
        <v>72520</v>
      </c>
      <c r="E294" s="806">
        <f>SUM(E286+E288+E291+E293)</f>
        <v>73044</v>
      </c>
      <c r="F294" s="838">
        <f>SUM(E294/D294)</f>
        <v>1.0072255929398786</v>
      </c>
    </row>
    <row r="295" spans="1:7" ht="12.75">
      <c r="A295" s="317"/>
      <c r="B295" s="343" t="s">
        <v>344</v>
      </c>
      <c r="C295" s="567">
        <v>54937</v>
      </c>
      <c r="D295" s="567">
        <v>56582</v>
      </c>
      <c r="E295" s="567">
        <v>56582</v>
      </c>
      <c r="F295" s="324">
        <f>SUM(E295/D295)</f>
        <v>1</v>
      </c>
      <c r="G295" s="835"/>
    </row>
    <row r="296" spans="1:7" ht="12.75">
      <c r="A296" s="317"/>
      <c r="B296" s="343" t="s">
        <v>345</v>
      </c>
      <c r="C296" s="567">
        <v>11237</v>
      </c>
      <c r="D296" s="567">
        <v>11558</v>
      </c>
      <c r="E296" s="567">
        <v>11558</v>
      </c>
      <c r="F296" s="324">
        <f>SUM(E296/D296)</f>
        <v>1</v>
      </c>
      <c r="G296" s="835"/>
    </row>
    <row r="297" spans="1:6" ht="12.75">
      <c r="A297" s="317"/>
      <c r="B297" s="343" t="s">
        <v>346</v>
      </c>
      <c r="C297" s="567">
        <v>2346</v>
      </c>
      <c r="D297" s="567">
        <v>3364</v>
      </c>
      <c r="E297" s="567">
        <v>2880</v>
      </c>
      <c r="F297" s="324">
        <f>SUM(E297/D297)</f>
        <v>0.8561236623067776</v>
      </c>
    </row>
    <row r="298" spans="1:6" ht="12.75">
      <c r="A298" s="317"/>
      <c r="B298" s="344" t="s">
        <v>348</v>
      </c>
      <c r="C298" s="567"/>
      <c r="D298" s="567"/>
      <c r="E298" s="567"/>
      <c r="F298" s="324"/>
    </row>
    <row r="299" spans="1:6" ht="13.5" thickBot="1">
      <c r="A299" s="317"/>
      <c r="B299" s="345" t="s">
        <v>347</v>
      </c>
      <c r="C299" s="567"/>
      <c r="D299" s="567"/>
      <c r="E299" s="567"/>
      <c r="F299" s="740"/>
    </row>
    <row r="300" spans="1:6" ht="13.5" thickBot="1">
      <c r="A300" s="317"/>
      <c r="B300" s="346" t="s">
        <v>65</v>
      </c>
      <c r="C300" s="808">
        <f>SUM(C295:C299)</f>
        <v>68520</v>
      </c>
      <c r="D300" s="808">
        <f>SUM(D295:D299)</f>
        <v>71504</v>
      </c>
      <c r="E300" s="808">
        <f>SUM(E295:E299)</f>
        <v>71020</v>
      </c>
      <c r="F300" s="838">
        <f>SUM(E300/D300)</f>
        <v>0.9932311479078093</v>
      </c>
    </row>
    <row r="301" spans="1:6" ht="12.75">
      <c r="A301" s="317"/>
      <c r="B301" s="343" t="s">
        <v>264</v>
      </c>
      <c r="C301" s="567">
        <v>1016</v>
      </c>
      <c r="D301" s="567">
        <v>1016</v>
      </c>
      <c r="E301" s="567">
        <v>2024</v>
      </c>
      <c r="F301" s="324">
        <f>SUM(E301/D301)</f>
        <v>1.9921259842519685</v>
      </c>
    </row>
    <row r="302" spans="1:6" ht="12.75">
      <c r="A302" s="317"/>
      <c r="B302" s="343" t="s">
        <v>265</v>
      </c>
      <c r="C302" s="567"/>
      <c r="D302" s="567"/>
      <c r="E302" s="567"/>
      <c r="F302" s="324"/>
    </row>
    <row r="303" spans="1:6" ht="13.5" thickBot="1">
      <c r="A303" s="317"/>
      <c r="B303" s="345" t="s">
        <v>479</v>
      </c>
      <c r="C303" s="567"/>
      <c r="D303" s="567"/>
      <c r="E303" s="567"/>
      <c r="F303" s="740"/>
    </row>
    <row r="304" spans="1:6" ht="13.5" thickBot="1">
      <c r="A304" s="317"/>
      <c r="B304" s="347" t="s">
        <v>71</v>
      </c>
      <c r="C304" s="808">
        <f>SUM(C301:C303)</f>
        <v>1016</v>
      </c>
      <c r="D304" s="808">
        <f>SUM(D301:D303)</f>
        <v>1016</v>
      </c>
      <c r="E304" s="808">
        <f>SUM(E301:E303)</f>
        <v>2024</v>
      </c>
      <c r="F304" s="838">
        <f>SUM(E304/D304)</f>
        <v>1.9921259842519685</v>
      </c>
    </row>
    <row r="305" spans="1:6" ht="15.75" thickBot="1">
      <c r="A305" s="314"/>
      <c r="B305" s="348" t="s">
        <v>117</v>
      </c>
      <c r="C305" s="806">
        <f>SUM(C300+C304)</f>
        <v>69536</v>
      </c>
      <c r="D305" s="806">
        <f>SUM(D300+D304)</f>
        <v>72520</v>
      </c>
      <c r="E305" s="806">
        <f>SUM(E300+E304)</f>
        <v>73044</v>
      </c>
      <c r="F305" s="838">
        <f>SUM(E305/D305)</f>
        <v>1.0072255929398786</v>
      </c>
    </row>
    <row r="306" spans="1:6" ht="15">
      <c r="A306" s="350">
        <v>2499</v>
      </c>
      <c r="B306" s="232" t="s">
        <v>357</v>
      </c>
      <c r="C306" s="815"/>
      <c r="D306" s="815"/>
      <c r="E306" s="815"/>
      <c r="F306" s="324"/>
    </row>
    <row r="307" spans="1:6" ht="12.75" customHeight="1">
      <c r="A307" s="350"/>
      <c r="B307" s="319" t="s">
        <v>201</v>
      </c>
      <c r="C307" s="595"/>
      <c r="D307" s="595"/>
      <c r="E307" s="595"/>
      <c r="F307" s="324"/>
    </row>
    <row r="308" spans="1:6" ht="12.75" customHeight="1" thickBot="1">
      <c r="A308" s="350"/>
      <c r="B308" s="320" t="s">
        <v>202</v>
      </c>
      <c r="C308" s="816"/>
      <c r="D308" s="816"/>
      <c r="E308" s="816">
        <f>SUM(E11+E44+E78+E111+E145+E178+E209+E242+E275)</f>
        <v>3256</v>
      </c>
      <c r="F308" s="740"/>
    </row>
    <row r="309" spans="1:6" ht="12.75" customHeight="1" thickBot="1">
      <c r="A309" s="350"/>
      <c r="B309" s="321" t="s">
        <v>215</v>
      </c>
      <c r="C309" s="817"/>
      <c r="D309" s="817"/>
      <c r="E309" s="817">
        <f>SUM(E308)</f>
        <v>3256</v>
      </c>
      <c r="F309" s="837"/>
    </row>
    <row r="310" spans="1:6" ht="12.75" customHeight="1">
      <c r="A310" s="350"/>
      <c r="B310" s="319" t="s">
        <v>204</v>
      </c>
      <c r="C310" s="567"/>
      <c r="D310" s="567"/>
      <c r="E310" s="567"/>
      <c r="F310" s="324"/>
    </row>
    <row r="311" spans="1:6" ht="12.75" customHeight="1">
      <c r="A311" s="350"/>
      <c r="B311" s="325" t="s">
        <v>205</v>
      </c>
      <c r="C311" s="811"/>
      <c r="D311" s="811"/>
      <c r="E311" s="811"/>
      <c r="F311" s="324"/>
    </row>
    <row r="312" spans="1:6" ht="12.75" customHeight="1">
      <c r="A312" s="350"/>
      <c r="B312" s="325" t="s">
        <v>206</v>
      </c>
      <c r="C312" s="811"/>
      <c r="D312" s="811"/>
      <c r="E312" s="811"/>
      <c r="F312" s="324"/>
    </row>
    <row r="313" spans="1:6" ht="12.75" customHeight="1">
      <c r="A313" s="350"/>
      <c r="B313" s="327" t="s">
        <v>207</v>
      </c>
      <c r="C313" s="567"/>
      <c r="D313" s="567"/>
      <c r="E313" s="567">
        <f>SUM(E16)</f>
        <v>106</v>
      </c>
      <c r="F313" s="324"/>
    </row>
    <row r="314" spans="1:6" ht="12.75" customHeight="1">
      <c r="A314" s="350"/>
      <c r="B314" s="327" t="s">
        <v>208</v>
      </c>
      <c r="C314" s="567"/>
      <c r="D314" s="567"/>
      <c r="E314" s="567"/>
      <c r="F314" s="324"/>
    </row>
    <row r="315" spans="1:6" ht="13.5" customHeight="1">
      <c r="A315" s="350"/>
      <c r="B315" s="327" t="s">
        <v>209</v>
      </c>
      <c r="C315" s="567"/>
      <c r="D315" s="567"/>
      <c r="E315" s="567"/>
      <c r="F315" s="324"/>
    </row>
    <row r="316" spans="1:6" ht="12.75" customHeight="1">
      <c r="A316" s="350"/>
      <c r="B316" s="327" t="s">
        <v>370</v>
      </c>
      <c r="C316" s="567"/>
      <c r="D316" s="567"/>
      <c r="E316" s="567"/>
      <c r="F316" s="324"/>
    </row>
    <row r="317" spans="1:6" ht="12.75" customHeight="1">
      <c r="A317" s="350"/>
      <c r="B317" s="328" t="s">
        <v>500</v>
      </c>
      <c r="C317" s="567"/>
      <c r="D317" s="567"/>
      <c r="E317" s="567"/>
      <c r="F317" s="324"/>
    </row>
    <row r="318" spans="1:6" ht="12.75" customHeight="1" thickBot="1">
      <c r="A318" s="350"/>
      <c r="B318" s="329" t="s">
        <v>210</v>
      </c>
      <c r="C318" s="567"/>
      <c r="D318" s="567"/>
      <c r="E318" s="567">
        <f>SUM(E20+E54+E87+E121+E154+E187+E218+E251+E284)</f>
        <v>328</v>
      </c>
      <c r="F318" s="740"/>
    </row>
    <row r="319" spans="1:6" ht="12.75" customHeight="1" thickBot="1">
      <c r="A319" s="350"/>
      <c r="B319" s="331" t="s">
        <v>366</v>
      </c>
      <c r="C319" s="808"/>
      <c r="D319" s="808"/>
      <c r="E319" s="808">
        <f>SUM(E313:E318)</f>
        <v>434</v>
      </c>
      <c r="F319" s="837"/>
    </row>
    <row r="320" spans="1:6" ht="12.75" customHeight="1" thickBot="1">
      <c r="A320" s="350"/>
      <c r="B320" s="334" t="s">
        <v>72</v>
      </c>
      <c r="C320" s="814"/>
      <c r="D320" s="814"/>
      <c r="E320" s="814">
        <f>SUM(E319+E309)</f>
        <v>3690</v>
      </c>
      <c r="F320" s="837"/>
    </row>
    <row r="321" spans="1:6" ht="12.75" customHeight="1" thickBot="1">
      <c r="A321" s="350"/>
      <c r="B321" s="799" t="s">
        <v>514</v>
      </c>
      <c r="C321" s="818"/>
      <c r="D321" s="818"/>
      <c r="E321" s="818">
        <f>SUM(E23+E57+E90+E124+E157+E190+E221+E254+E287)</f>
        <v>1885</v>
      </c>
      <c r="F321" s="837"/>
    </row>
    <row r="322" spans="1:6" ht="12.75" customHeight="1" thickBot="1">
      <c r="A322" s="350"/>
      <c r="B322" s="336" t="s">
        <v>73</v>
      </c>
      <c r="C322" s="819"/>
      <c r="D322" s="819"/>
      <c r="E322" s="819">
        <f>SUM(E321)</f>
        <v>1885</v>
      </c>
      <c r="F322" s="837"/>
    </row>
    <row r="323" spans="1:6" ht="12.75" customHeight="1">
      <c r="A323" s="350"/>
      <c r="B323" s="789" t="s">
        <v>470</v>
      </c>
      <c r="C323" s="568"/>
      <c r="D323" s="568">
        <f>SUM(D25+D59+D92+D126+D159+D192+D223+D256+D289)</f>
        <v>8509</v>
      </c>
      <c r="E323" s="568">
        <f>SUM(E25+E59+E92+E126+E159+E192+E223+E256+E289)</f>
        <v>8509</v>
      </c>
      <c r="F323" s="324">
        <f>SUM(E323/D323)</f>
        <v>1</v>
      </c>
    </row>
    <row r="324" spans="1:6" ht="12.75" customHeight="1" thickBot="1">
      <c r="A324" s="350"/>
      <c r="B324" s="339" t="s">
        <v>507</v>
      </c>
      <c r="C324" s="807">
        <f>SUM(C26+C60+C93+C127+C160+C193+C224+C257+C290)</f>
        <v>1096327</v>
      </c>
      <c r="D324" s="807">
        <f>SUM(D26+D60+D93+D127+D160+D193+D224+D257+D290)</f>
        <v>1126996</v>
      </c>
      <c r="E324" s="807">
        <f>SUM(E26+E60+E93+E127+E160+E193+E224+E257+E290)</f>
        <v>1127191</v>
      </c>
      <c r="F324" s="740">
        <f>SUM(E324/D324)</f>
        <v>1.000173026346145</v>
      </c>
    </row>
    <row r="325" spans="1:6" ht="12.75" customHeight="1" thickBot="1">
      <c r="A325" s="350"/>
      <c r="B325" s="340" t="s">
        <v>66</v>
      </c>
      <c r="C325" s="805">
        <f>SUM(C323:C324)</f>
        <v>1096327</v>
      </c>
      <c r="D325" s="805">
        <f>SUM(D323:D324)</f>
        <v>1135505</v>
      </c>
      <c r="E325" s="805">
        <f>SUM(E323:E324)</f>
        <v>1135700</v>
      </c>
      <c r="F325" s="838">
        <f>SUM(E325/D325)</f>
        <v>1.0001717297590058</v>
      </c>
    </row>
    <row r="326" spans="1:6" ht="12.75" customHeight="1" thickBot="1">
      <c r="A326" s="350"/>
      <c r="B326" s="252" t="s">
        <v>470</v>
      </c>
      <c r="C326" s="801">
        <f>SUM(C29+C63+C96+C130+C163+C227+C260+C293)</f>
        <v>0</v>
      </c>
      <c r="D326" s="801">
        <f>SUM(D29+D63+D96+D130+D163+D227+D260+D293)</f>
        <v>0</v>
      </c>
      <c r="E326" s="801">
        <f>SUM(E29+E63+E96+E130+E163+E227+E260+E293)</f>
        <v>0</v>
      </c>
      <c r="F326" s="837"/>
    </row>
    <row r="327" spans="1:6" ht="12.75" customHeight="1" thickBot="1">
      <c r="A327" s="350"/>
      <c r="B327" s="340" t="s">
        <v>68</v>
      </c>
      <c r="C327" s="805">
        <f>SUM(C326)</f>
        <v>0</v>
      </c>
      <c r="D327" s="805">
        <f>SUM(D326)</f>
        <v>0</v>
      </c>
      <c r="E327" s="805">
        <f>SUM(E326)</f>
        <v>0</v>
      </c>
      <c r="F327" s="837"/>
    </row>
    <row r="328" spans="1:6" ht="12.75" customHeight="1" thickBot="1">
      <c r="A328" s="350"/>
      <c r="B328" s="352" t="s">
        <v>80</v>
      </c>
      <c r="C328" s="820">
        <f>SUM(C320+C322+C325+C327)</f>
        <v>1096327</v>
      </c>
      <c r="D328" s="820">
        <f>SUM(D320+D322+D325+D327)</f>
        <v>1135505</v>
      </c>
      <c r="E328" s="820">
        <f>SUM(E320+E322+E325+E327)</f>
        <v>1141275</v>
      </c>
      <c r="F328" s="838">
        <f>SUM(E328/D328)</f>
        <v>1.0050814395357133</v>
      </c>
    </row>
    <row r="329" spans="1:6" ht="15">
      <c r="A329" s="350"/>
      <c r="B329" s="343" t="s">
        <v>344</v>
      </c>
      <c r="C329" s="567">
        <f aca="true" t="shared" si="1" ref="C329:D333">SUM(C31+C65+C98+C132+C165+C196+C229+C262+C295)</f>
        <v>857595</v>
      </c>
      <c r="D329" s="567">
        <f t="shared" si="1"/>
        <v>882003</v>
      </c>
      <c r="E329" s="567">
        <f>SUM(E31+E65+E98+E132+E165+E196+E229+E262+E295)</f>
        <v>882167</v>
      </c>
      <c r="F329" s="324">
        <f>SUM(E329/D329)</f>
        <v>1.0001859404106335</v>
      </c>
    </row>
    <row r="330" spans="1:6" ht="12.75">
      <c r="A330" s="317"/>
      <c r="B330" s="343" t="s">
        <v>345</v>
      </c>
      <c r="C330" s="567">
        <f t="shared" si="1"/>
        <v>183533</v>
      </c>
      <c r="D330" s="567">
        <f t="shared" si="1"/>
        <v>188303</v>
      </c>
      <c r="E330" s="567">
        <f>SUM(E32+E66+E99+E133+E166+E197+E230+E263+E296)</f>
        <v>188334</v>
      </c>
      <c r="F330" s="324">
        <f>SUM(E330/D330)</f>
        <v>1.0001646282852636</v>
      </c>
    </row>
    <row r="331" spans="1:6" ht="12.75">
      <c r="A331" s="317"/>
      <c r="B331" s="343" t="s">
        <v>346</v>
      </c>
      <c r="C331" s="567">
        <f t="shared" si="1"/>
        <v>40682</v>
      </c>
      <c r="D331" s="567">
        <f t="shared" si="1"/>
        <v>50682</v>
      </c>
      <c r="E331" s="567">
        <f>SUM(E33+E67+E100+E134+E167+E198+E231+E264+E297)</f>
        <v>53665</v>
      </c>
      <c r="F331" s="324">
        <f>SUM(E331/D331)</f>
        <v>1.0588571879562765</v>
      </c>
    </row>
    <row r="332" spans="1:6" ht="12.75">
      <c r="A332" s="317"/>
      <c r="B332" s="344" t="s">
        <v>348</v>
      </c>
      <c r="C332" s="567">
        <f t="shared" si="1"/>
        <v>0</v>
      </c>
      <c r="D332" s="567">
        <f t="shared" si="1"/>
        <v>0</v>
      </c>
      <c r="E332" s="567">
        <f>SUM(E34+E68+E101+E135+E168+E199+E232+E265+E298)</f>
        <v>0</v>
      </c>
      <c r="F332" s="324"/>
    </row>
    <row r="333" spans="1:6" ht="13.5" thickBot="1">
      <c r="A333" s="317"/>
      <c r="B333" s="345" t="s">
        <v>347</v>
      </c>
      <c r="C333" s="567">
        <f t="shared" si="1"/>
        <v>0</v>
      </c>
      <c r="D333" s="567">
        <f t="shared" si="1"/>
        <v>0</v>
      </c>
      <c r="E333" s="567">
        <f>SUM(E35+E69+E102+E136+E169+E200+E233+E266+E299)</f>
        <v>7</v>
      </c>
      <c r="F333" s="740"/>
    </row>
    <row r="334" spans="1:6" ht="13.5" thickBot="1">
      <c r="A334" s="317"/>
      <c r="B334" s="346" t="s">
        <v>65</v>
      </c>
      <c r="C334" s="808">
        <f>SUM(C329:C333)</f>
        <v>1081810</v>
      </c>
      <c r="D334" s="808">
        <f>SUM(D329:D333)</f>
        <v>1120988</v>
      </c>
      <c r="E334" s="808">
        <f>SUM(E329:E333)</f>
        <v>1124173</v>
      </c>
      <c r="F334" s="838">
        <f>SUM(E334/D334)</f>
        <v>1.0028412436172376</v>
      </c>
    </row>
    <row r="335" spans="1:6" ht="12.75">
      <c r="A335" s="317"/>
      <c r="B335" s="343" t="s">
        <v>264</v>
      </c>
      <c r="C335" s="567">
        <f>SUM(C301+C268+C235+C202+C171+C138+C104+C71+C37)</f>
        <v>14517</v>
      </c>
      <c r="D335" s="567">
        <f>SUM(D301+D268+D235+D202+D171+D138+D104+D71+D37)</f>
        <v>14517</v>
      </c>
      <c r="E335" s="567">
        <f>SUM(E301+E268+E235+E202+E171+E138+E104+E71+E37)</f>
        <v>17102</v>
      </c>
      <c r="F335" s="324">
        <f>SUM(E335/D335)</f>
        <v>1.1780670937521527</v>
      </c>
    </row>
    <row r="336" spans="1:6" ht="12.75">
      <c r="A336" s="317"/>
      <c r="B336" s="343" t="s">
        <v>265</v>
      </c>
      <c r="C336" s="567">
        <f>C38+C72+C105+C139+C172+C203+C236+C269</f>
        <v>0</v>
      </c>
      <c r="D336" s="567">
        <f>D38+D72+D105+D139+D172+D203+D236+D269</f>
        <v>0</v>
      </c>
      <c r="E336" s="567">
        <f>E38+E72+E105+E139+E172+E203+E236+E269</f>
        <v>0</v>
      </c>
      <c r="F336" s="324"/>
    </row>
    <row r="337" spans="1:6" ht="13.5" thickBot="1">
      <c r="A337" s="317"/>
      <c r="B337" s="345" t="s">
        <v>479</v>
      </c>
      <c r="C337" s="807"/>
      <c r="D337" s="807"/>
      <c r="E337" s="807"/>
      <c r="F337" s="740"/>
    </row>
    <row r="338" spans="1:6" ht="13.5" thickBot="1">
      <c r="A338" s="317"/>
      <c r="B338" s="347" t="s">
        <v>71</v>
      </c>
      <c r="C338" s="808">
        <f>SUM(C335:C337)</f>
        <v>14517</v>
      </c>
      <c r="D338" s="808">
        <f>SUM(D335:D337)</f>
        <v>14517</v>
      </c>
      <c r="E338" s="808">
        <f>SUM(E335:E337)</f>
        <v>17102</v>
      </c>
      <c r="F338" s="838">
        <f>SUM(E338/D338)</f>
        <v>1.1780670937521527</v>
      </c>
    </row>
    <row r="339" spans="1:6" ht="15.75" thickBot="1">
      <c r="A339" s="314"/>
      <c r="B339" s="348" t="s">
        <v>117</v>
      </c>
      <c r="C339" s="806">
        <f>SUM(C334+C338)</f>
        <v>1096327</v>
      </c>
      <c r="D339" s="806">
        <f>SUM(D334+D338)</f>
        <v>1135505</v>
      </c>
      <c r="E339" s="806">
        <f>SUM(E334+E338)</f>
        <v>1141275</v>
      </c>
      <c r="F339" s="836">
        <f>SUM(E339/D339)</f>
        <v>1.0050814395357133</v>
      </c>
    </row>
    <row r="340" spans="1:6" ht="15">
      <c r="A340" s="231">
        <v>2795</v>
      </c>
      <c r="B340" s="353" t="s">
        <v>26</v>
      </c>
      <c r="C340" s="821"/>
      <c r="D340" s="821"/>
      <c r="E340" s="821"/>
      <c r="F340" s="324"/>
    </row>
    <row r="341" spans="1:6" ht="12" customHeight="1">
      <c r="A341" s="317"/>
      <c r="B341" s="319" t="s">
        <v>201</v>
      </c>
      <c r="C341" s="595"/>
      <c r="D341" s="595"/>
      <c r="E341" s="595"/>
      <c r="F341" s="324"/>
    </row>
    <row r="342" spans="1:6" ht="13.5" thickBot="1">
      <c r="A342" s="317"/>
      <c r="B342" s="320" t="s">
        <v>202</v>
      </c>
      <c r="C342" s="807"/>
      <c r="D342" s="807"/>
      <c r="E342" s="807"/>
      <c r="F342" s="740"/>
    </row>
    <row r="343" spans="1:6" ht="13.5" thickBot="1">
      <c r="A343" s="317"/>
      <c r="B343" s="321" t="s">
        <v>215</v>
      </c>
      <c r="C343" s="822"/>
      <c r="D343" s="822"/>
      <c r="E343" s="822"/>
      <c r="F343" s="837"/>
    </row>
    <row r="344" spans="1:6" ht="12.75">
      <c r="A344" s="317"/>
      <c r="B344" s="319" t="s">
        <v>204</v>
      </c>
      <c r="C344" s="567">
        <f>SUM(C345:C346)</f>
        <v>36422</v>
      </c>
      <c r="D344" s="567">
        <f>SUM(D345:D346)</f>
        <v>36422</v>
      </c>
      <c r="E344" s="567">
        <f>SUM(E345:E346)</f>
        <v>36422</v>
      </c>
      <c r="F344" s="324">
        <f>SUM(E344/D344)</f>
        <v>1</v>
      </c>
    </row>
    <row r="345" spans="1:6" ht="12.75">
      <c r="A345" s="317"/>
      <c r="B345" s="325" t="s">
        <v>205</v>
      </c>
      <c r="C345" s="811"/>
      <c r="D345" s="811"/>
      <c r="E345" s="811"/>
      <c r="F345" s="324"/>
    </row>
    <row r="346" spans="1:6" ht="12.75">
      <c r="A346" s="317"/>
      <c r="B346" s="325" t="s">
        <v>206</v>
      </c>
      <c r="C346" s="823">
        <v>36422</v>
      </c>
      <c r="D346" s="811">
        <v>36422</v>
      </c>
      <c r="E346" s="811">
        <v>36422</v>
      </c>
      <c r="F346" s="324">
        <f>SUM(E346/D346)</f>
        <v>1</v>
      </c>
    </row>
    <row r="347" spans="1:6" ht="12.75">
      <c r="A347" s="317"/>
      <c r="B347" s="327" t="s">
        <v>207</v>
      </c>
      <c r="C347" s="824">
        <v>3324</v>
      </c>
      <c r="D347" s="567">
        <v>3324</v>
      </c>
      <c r="E347" s="567">
        <v>3324</v>
      </c>
      <c r="F347" s="324">
        <f aca="true" t="shared" si="2" ref="F347:F410">SUM(E347/D347)</f>
        <v>1</v>
      </c>
    </row>
    <row r="348" spans="1:6" ht="12.75">
      <c r="A348" s="317"/>
      <c r="B348" s="327" t="s">
        <v>208</v>
      </c>
      <c r="C348" s="824">
        <v>126992</v>
      </c>
      <c r="D348" s="567">
        <v>126992</v>
      </c>
      <c r="E348" s="567">
        <v>126992</v>
      </c>
      <c r="F348" s="324">
        <f t="shared" si="2"/>
        <v>1</v>
      </c>
    </row>
    <row r="349" spans="1:6" ht="12.75">
      <c r="A349" s="317"/>
      <c r="B349" s="327" t="s">
        <v>209</v>
      </c>
      <c r="C349" s="824">
        <v>45019</v>
      </c>
      <c r="D349" s="567">
        <v>45019</v>
      </c>
      <c r="E349" s="567">
        <v>45019</v>
      </c>
      <c r="F349" s="324">
        <f t="shared" si="2"/>
        <v>1</v>
      </c>
    </row>
    <row r="350" spans="1:6" ht="12.75">
      <c r="A350" s="317"/>
      <c r="B350" s="328" t="s">
        <v>500</v>
      </c>
      <c r="C350" s="567"/>
      <c r="D350" s="567"/>
      <c r="E350" s="567"/>
      <c r="F350" s="324"/>
    </row>
    <row r="351" spans="1:6" ht="13.5" thickBot="1">
      <c r="A351" s="317"/>
      <c r="B351" s="329" t="s">
        <v>210</v>
      </c>
      <c r="C351" s="567"/>
      <c r="D351" s="567"/>
      <c r="E351" s="567"/>
      <c r="F351" s="740"/>
    </row>
    <row r="352" spans="1:6" ht="13.5" thickBot="1">
      <c r="A352" s="317"/>
      <c r="B352" s="331" t="s">
        <v>366</v>
      </c>
      <c r="C352" s="808">
        <f>SUM(C344+C347+C348+C349+C351+C350)</f>
        <v>211757</v>
      </c>
      <c r="D352" s="808">
        <f>SUM(D344+D347+D348+D349+D351+D350)</f>
        <v>211757</v>
      </c>
      <c r="E352" s="808">
        <f>SUM(E344+E347+E348+E349+E351+E350)</f>
        <v>211757</v>
      </c>
      <c r="F352" s="838">
        <f t="shared" si="2"/>
        <v>1</v>
      </c>
    </row>
    <row r="353" spans="1:6" ht="13.5" thickBot="1">
      <c r="A353" s="317"/>
      <c r="B353" s="334" t="s">
        <v>72</v>
      </c>
      <c r="C353" s="335">
        <f>SUM(C352+C343)</f>
        <v>211757</v>
      </c>
      <c r="D353" s="335">
        <f>SUM(D352+D343)</f>
        <v>211757</v>
      </c>
      <c r="E353" s="335">
        <f>SUM(E352+E343)</f>
        <v>211757</v>
      </c>
      <c r="F353" s="836">
        <f t="shared" si="2"/>
        <v>1</v>
      </c>
    </row>
    <row r="354" spans="1:6" ht="13.5" thickBot="1">
      <c r="A354" s="317"/>
      <c r="B354" s="799" t="s">
        <v>443</v>
      </c>
      <c r="C354" s="801"/>
      <c r="D354" s="801"/>
      <c r="E354" s="801"/>
      <c r="F354" s="837"/>
    </row>
    <row r="355" spans="1:6" ht="13.5" thickBot="1">
      <c r="A355" s="317"/>
      <c r="B355" s="336" t="s">
        <v>73</v>
      </c>
      <c r="C355" s="802"/>
      <c r="D355" s="802"/>
      <c r="E355" s="802"/>
      <c r="F355" s="837"/>
    </row>
    <row r="356" spans="1:6" ht="12.75">
      <c r="A356" s="317"/>
      <c r="B356" s="789" t="s">
        <v>470</v>
      </c>
      <c r="C356" s="568"/>
      <c r="D356" s="568">
        <v>15755</v>
      </c>
      <c r="E356" s="568">
        <v>15755</v>
      </c>
      <c r="F356" s="324">
        <f t="shared" si="2"/>
        <v>1</v>
      </c>
    </row>
    <row r="357" spans="1:6" ht="12.75">
      <c r="A357" s="317"/>
      <c r="B357" s="338" t="s">
        <v>507</v>
      </c>
      <c r="C357" s="567">
        <v>842152</v>
      </c>
      <c r="D357" s="567">
        <v>897909</v>
      </c>
      <c r="E357" s="567">
        <v>928843</v>
      </c>
      <c r="F357" s="324">
        <f t="shared" si="2"/>
        <v>1.0344511526223705</v>
      </c>
    </row>
    <row r="358" spans="1:6" ht="13.5" thickBot="1">
      <c r="A358" s="317"/>
      <c r="B358" s="339" t="s">
        <v>510</v>
      </c>
      <c r="C358" s="804">
        <v>375468</v>
      </c>
      <c r="D358" s="807">
        <v>375468</v>
      </c>
      <c r="E358" s="807">
        <v>382850</v>
      </c>
      <c r="F358" s="740">
        <f t="shared" si="2"/>
        <v>1.0196607966591027</v>
      </c>
    </row>
    <row r="359" spans="1:6" ht="13.5" thickBot="1">
      <c r="A359" s="317"/>
      <c r="B359" s="340" t="s">
        <v>66</v>
      </c>
      <c r="C359" s="805">
        <f>SUM(C356:C358)</f>
        <v>1217620</v>
      </c>
      <c r="D359" s="805">
        <f>SUM(D356:D358)</f>
        <v>1289132</v>
      </c>
      <c r="E359" s="805">
        <f>SUM(E356:E358)</f>
        <v>1327448</v>
      </c>
      <c r="F359" s="838">
        <f t="shared" si="2"/>
        <v>1.029722324789083</v>
      </c>
    </row>
    <row r="360" spans="1:6" ht="15.75" thickBot="1">
      <c r="A360" s="317"/>
      <c r="B360" s="342" t="s">
        <v>80</v>
      </c>
      <c r="C360" s="806">
        <f>SUM(C353+C355+C359)</f>
        <v>1429377</v>
      </c>
      <c r="D360" s="806">
        <f>SUM(D353+D355+D359)</f>
        <v>1500889</v>
      </c>
      <c r="E360" s="806">
        <f>SUM(E353+E355+E359)</f>
        <v>1539205</v>
      </c>
      <c r="F360" s="836">
        <f t="shared" si="2"/>
        <v>1.0255288698897786</v>
      </c>
    </row>
    <row r="361" spans="1:6" ht="12.75">
      <c r="A361" s="317"/>
      <c r="B361" s="343" t="s">
        <v>344</v>
      </c>
      <c r="C361" s="824">
        <v>390370</v>
      </c>
      <c r="D361" s="567">
        <v>399511</v>
      </c>
      <c r="E361" s="567">
        <v>399028</v>
      </c>
      <c r="F361" s="324">
        <f t="shared" si="2"/>
        <v>0.9987910220244248</v>
      </c>
    </row>
    <row r="362" spans="1:6" ht="12.75">
      <c r="A362" s="317"/>
      <c r="B362" s="343" t="s">
        <v>345</v>
      </c>
      <c r="C362" s="824">
        <v>86820</v>
      </c>
      <c r="D362" s="567">
        <v>88611</v>
      </c>
      <c r="E362" s="567">
        <v>88517</v>
      </c>
      <c r="F362" s="324">
        <f t="shared" si="2"/>
        <v>0.9989391836228008</v>
      </c>
    </row>
    <row r="363" spans="1:6" ht="12.75">
      <c r="A363" s="317"/>
      <c r="B363" s="343" t="s">
        <v>346</v>
      </c>
      <c r="C363" s="824">
        <v>927187</v>
      </c>
      <c r="D363" s="567">
        <v>987767</v>
      </c>
      <c r="E363" s="567">
        <v>1026660</v>
      </c>
      <c r="F363" s="324">
        <f t="shared" si="2"/>
        <v>1.0393746703422972</v>
      </c>
    </row>
    <row r="364" spans="1:6" ht="12.75">
      <c r="A364" s="317"/>
      <c r="B364" s="344" t="s">
        <v>348</v>
      </c>
      <c r="C364" s="567"/>
      <c r="D364" s="567"/>
      <c r="E364" s="567"/>
      <c r="F364" s="324"/>
    </row>
    <row r="365" spans="1:6" ht="13.5" thickBot="1">
      <c r="A365" s="317"/>
      <c r="B365" s="345" t="s">
        <v>347</v>
      </c>
      <c r="C365" s="567"/>
      <c r="D365" s="567"/>
      <c r="E365" s="567"/>
      <c r="F365" s="740"/>
    </row>
    <row r="366" spans="1:6" ht="13.5" thickBot="1">
      <c r="A366" s="317"/>
      <c r="B366" s="346" t="s">
        <v>65</v>
      </c>
      <c r="C366" s="808">
        <f>SUM(C361:C365)</f>
        <v>1404377</v>
      </c>
      <c r="D366" s="808">
        <f>SUM(D361:D365)</f>
        <v>1475889</v>
      </c>
      <c r="E366" s="808">
        <f>SUM(E361:E365)</f>
        <v>1514205</v>
      </c>
      <c r="F366" s="838">
        <f t="shared" si="2"/>
        <v>1.0259613019678309</v>
      </c>
    </row>
    <row r="367" spans="1:6" ht="12.75">
      <c r="A367" s="317"/>
      <c r="B367" s="343" t="s">
        <v>264</v>
      </c>
      <c r="C367" s="567">
        <v>25000</v>
      </c>
      <c r="D367" s="567">
        <v>25000</v>
      </c>
      <c r="E367" s="567">
        <v>25000</v>
      </c>
      <c r="F367" s="324">
        <f t="shared" si="2"/>
        <v>1</v>
      </c>
    </row>
    <row r="368" spans="1:6" ht="12.75">
      <c r="A368" s="317"/>
      <c r="B368" s="343" t="s">
        <v>265</v>
      </c>
      <c r="C368" s="567"/>
      <c r="D368" s="567"/>
      <c r="E368" s="567"/>
      <c r="F368" s="324"/>
    </row>
    <row r="369" spans="1:6" ht="13.5" thickBot="1">
      <c r="A369" s="317"/>
      <c r="B369" s="345" t="s">
        <v>479</v>
      </c>
      <c r="C369" s="567"/>
      <c r="D369" s="812"/>
      <c r="E369" s="812"/>
      <c r="F369" s="740"/>
    </row>
    <row r="370" spans="1:6" ht="13.5" thickBot="1">
      <c r="A370" s="317"/>
      <c r="B370" s="347" t="s">
        <v>71</v>
      </c>
      <c r="C370" s="808">
        <f>SUM(C367:C369)</f>
        <v>25000</v>
      </c>
      <c r="D370" s="812">
        <f>SUM(D367:D369)</f>
        <v>25000</v>
      </c>
      <c r="E370" s="812">
        <f>SUM(E367:E369)</f>
        <v>25000</v>
      </c>
      <c r="F370" s="838">
        <f t="shared" si="2"/>
        <v>1</v>
      </c>
    </row>
    <row r="371" spans="1:6" ht="15.75" thickBot="1">
      <c r="A371" s="314"/>
      <c r="B371" s="348" t="s">
        <v>117</v>
      </c>
      <c r="C371" s="806">
        <f>SUM(C366+C370)</f>
        <v>1429377</v>
      </c>
      <c r="D371" s="806">
        <f>SUM(D366+D370)</f>
        <v>1500889</v>
      </c>
      <c r="E371" s="806">
        <f>SUM(E366+E370)</f>
        <v>1539205</v>
      </c>
      <c r="F371" s="836">
        <f t="shared" si="2"/>
        <v>1.0255288698897786</v>
      </c>
    </row>
    <row r="372" spans="1:6" ht="15">
      <c r="A372" s="229">
        <v>2799</v>
      </c>
      <c r="B372" s="232" t="s">
        <v>89</v>
      </c>
      <c r="C372" s="815"/>
      <c r="D372" s="815"/>
      <c r="E372" s="815"/>
      <c r="F372" s="324"/>
    </row>
    <row r="373" spans="1:6" ht="12.75">
      <c r="A373" s="317"/>
      <c r="B373" s="319" t="s">
        <v>201</v>
      </c>
      <c r="C373" s="595"/>
      <c r="D373" s="595"/>
      <c r="E373" s="595"/>
      <c r="F373" s="324"/>
    </row>
    <row r="374" spans="1:6" ht="13.5" thickBot="1">
      <c r="A374" s="317"/>
      <c r="B374" s="320" t="s">
        <v>202</v>
      </c>
      <c r="C374" s="816">
        <f>C308+C342</f>
        <v>0</v>
      </c>
      <c r="D374" s="816">
        <f>D308+D342</f>
        <v>0</v>
      </c>
      <c r="E374" s="816">
        <f>E308+E342</f>
        <v>3256</v>
      </c>
      <c r="F374" s="740"/>
    </row>
    <row r="375" spans="1:6" ht="13.5" thickBot="1">
      <c r="A375" s="317"/>
      <c r="B375" s="321" t="s">
        <v>215</v>
      </c>
      <c r="C375" s="817">
        <f>SUM(C374)</f>
        <v>0</v>
      </c>
      <c r="D375" s="817">
        <f>SUM(D374)</f>
        <v>0</v>
      </c>
      <c r="E375" s="817">
        <f>SUM(E374)</f>
        <v>3256</v>
      </c>
      <c r="F375" s="837"/>
    </row>
    <row r="376" spans="1:6" ht="12.75">
      <c r="A376" s="317"/>
      <c r="B376" s="319" t="s">
        <v>204</v>
      </c>
      <c r="C376" s="567">
        <f>SUM(C377:C378)</f>
        <v>36422</v>
      </c>
      <c r="D376" s="567">
        <f>SUM(D377:D378)</f>
        <v>36422</v>
      </c>
      <c r="E376" s="567">
        <f>SUM(E377:E378)</f>
        <v>36422</v>
      </c>
      <c r="F376" s="324">
        <f t="shared" si="2"/>
        <v>1</v>
      </c>
    </row>
    <row r="377" spans="1:6" ht="12.75">
      <c r="A377" s="317"/>
      <c r="B377" s="325" t="s">
        <v>205</v>
      </c>
      <c r="C377" s="811">
        <f aca="true" t="shared" si="3" ref="C377:D381">SUM(C345+C311)</f>
        <v>0</v>
      </c>
      <c r="D377" s="811">
        <f t="shared" si="3"/>
        <v>0</v>
      </c>
      <c r="E377" s="811">
        <f>SUM(E345+E311)</f>
        <v>0</v>
      </c>
      <c r="F377" s="324"/>
    </row>
    <row r="378" spans="1:6" ht="12.75">
      <c r="A378" s="317"/>
      <c r="B378" s="325" t="s">
        <v>206</v>
      </c>
      <c r="C378" s="811">
        <f t="shared" si="3"/>
        <v>36422</v>
      </c>
      <c r="D378" s="811">
        <f t="shared" si="3"/>
        <v>36422</v>
      </c>
      <c r="E378" s="811">
        <f>SUM(E346+E312)</f>
        <v>36422</v>
      </c>
      <c r="F378" s="324">
        <f t="shared" si="2"/>
        <v>1</v>
      </c>
    </row>
    <row r="379" spans="1:6" ht="12.75">
      <c r="A379" s="317"/>
      <c r="B379" s="327" t="s">
        <v>207</v>
      </c>
      <c r="C379" s="567">
        <f t="shared" si="3"/>
        <v>3324</v>
      </c>
      <c r="D379" s="567">
        <f t="shared" si="3"/>
        <v>3324</v>
      </c>
      <c r="E379" s="567">
        <f>SUM(E347+E313)</f>
        <v>3430</v>
      </c>
      <c r="F379" s="324">
        <f t="shared" si="2"/>
        <v>1.0318892900120338</v>
      </c>
    </row>
    <row r="380" spans="1:6" ht="12.75">
      <c r="A380" s="317"/>
      <c r="B380" s="327" t="s">
        <v>208</v>
      </c>
      <c r="C380" s="567">
        <f t="shared" si="3"/>
        <v>126992</v>
      </c>
      <c r="D380" s="567">
        <f t="shared" si="3"/>
        <v>126992</v>
      </c>
      <c r="E380" s="567">
        <f>SUM(E348+E314)</f>
        <v>126992</v>
      </c>
      <c r="F380" s="324">
        <f t="shared" si="2"/>
        <v>1</v>
      </c>
    </row>
    <row r="381" spans="1:6" ht="12.75">
      <c r="A381" s="317"/>
      <c r="B381" s="327" t="s">
        <v>209</v>
      </c>
      <c r="C381" s="567">
        <f t="shared" si="3"/>
        <v>45019</v>
      </c>
      <c r="D381" s="567">
        <f t="shared" si="3"/>
        <v>45019</v>
      </c>
      <c r="E381" s="567">
        <f>SUM(E349+E315)</f>
        <v>45019</v>
      </c>
      <c r="F381" s="324">
        <f t="shared" si="2"/>
        <v>1</v>
      </c>
    </row>
    <row r="382" spans="1:6" ht="12.75">
      <c r="A382" s="317"/>
      <c r="B382" s="327" t="s">
        <v>370</v>
      </c>
      <c r="C382" s="567">
        <f>C316</f>
        <v>0</v>
      </c>
      <c r="D382" s="567">
        <f>D316</f>
        <v>0</v>
      </c>
      <c r="E382" s="567">
        <f>E316</f>
        <v>0</v>
      </c>
      <c r="F382" s="324"/>
    </row>
    <row r="383" spans="1:6" ht="12.75">
      <c r="A383" s="317"/>
      <c r="B383" s="328" t="s">
        <v>500</v>
      </c>
      <c r="C383" s="567">
        <f aca="true" t="shared" si="4" ref="C383:E384">SUM(C350+C317)</f>
        <v>0</v>
      </c>
      <c r="D383" s="567">
        <f t="shared" si="4"/>
        <v>0</v>
      </c>
      <c r="E383" s="567">
        <f t="shared" si="4"/>
        <v>0</v>
      </c>
      <c r="F383" s="324"/>
    </row>
    <row r="384" spans="1:6" ht="13.5" thickBot="1">
      <c r="A384" s="317"/>
      <c r="B384" s="329" t="s">
        <v>210</v>
      </c>
      <c r="C384" s="567">
        <f t="shared" si="4"/>
        <v>0</v>
      </c>
      <c r="D384" s="567">
        <f t="shared" si="4"/>
        <v>0</v>
      </c>
      <c r="E384" s="567">
        <f t="shared" si="4"/>
        <v>328</v>
      </c>
      <c r="F384" s="740"/>
    </row>
    <row r="385" spans="1:6" ht="13.5" thickBot="1">
      <c r="A385" s="317"/>
      <c r="B385" s="331" t="s">
        <v>366</v>
      </c>
      <c r="C385" s="808">
        <f>SUM(C376+C379+C380+C381+C384+C382+C383)</f>
        <v>211757</v>
      </c>
      <c r="D385" s="808">
        <f>SUM(D376+D379+D380+D381+D384+D382+D383)</f>
        <v>211757</v>
      </c>
      <c r="E385" s="808">
        <f>SUM(E376+E379+E380+E381+E384+E382+E383)</f>
        <v>212191</v>
      </c>
      <c r="F385" s="838">
        <f t="shared" si="2"/>
        <v>1.0020495190241645</v>
      </c>
    </row>
    <row r="386" spans="1:6" ht="13.5" thickBot="1">
      <c r="A386" s="317"/>
      <c r="B386" s="334" t="s">
        <v>72</v>
      </c>
      <c r="C386" s="814">
        <f>SUM(C385+C375)</f>
        <v>211757</v>
      </c>
      <c r="D386" s="814">
        <f>SUM(D385+D375)</f>
        <v>211757</v>
      </c>
      <c r="E386" s="814">
        <f>SUM(E385+E375)</f>
        <v>215447</v>
      </c>
      <c r="F386" s="836">
        <f t="shared" si="2"/>
        <v>1.017425634099463</v>
      </c>
    </row>
    <row r="387" spans="1:6" ht="12.75">
      <c r="A387" s="317"/>
      <c r="B387" s="833" t="s">
        <v>514</v>
      </c>
      <c r="C387" s="803">
        <f>SUM(C321)</f>
        <v>0</v>
      </c>
      <c r="D387" s="803">
        <f>SUM(D321)</f>
        <v>0</v>
      </c>
      <c r="E387" s="803">
        <f>SUM(E321)</f>
        <v>1885</v>
      </c>
      <c r="F387" s="324"/>
    </row>
    <row r="388" spans="1:6" ht="13.5" thickBot="1">
      <c r="A388" s="317"/>
      <c r="B388" s="799" t="s">
        <v>515</v>
      </c>
      <c r="C388" s="801">
        <f>SUM(C354)</f>
        <v>0</v>
      </c>
      <c r="D388" s="801">
        <f>SUM(D354)</f>
        <v>0</v>
      </c>
      <c r="E388" s="801">
        <f>SUM(E354)</f>
        <v>0</v>
      </c>
      <c r="F388" s="740"/>
    </row>
    <row r="389" spans="1:6" ht="13.5" thickBot="1">
      <c r="A389" s="317"/>
      <c r="B389" s="336" t="s">
        <v>73</v>
      </c>
      <c r="C389" s="825">
        <f>SUM(C387:C388)</f>
        <v>0</v>
      </c>
      <c r="D389" s="825">
        <f>SUM(D387:D388)</f>
        <v>0</v>
      </c>
      <c r="E389" s="825">
        <f>SUM(E387:E388)</f>
        <v>1885</v>
      </c>
      <c r="F389" s="837"/>
    </row>
    <row r="390" spans="1:6" ht="12.75">
      <c r="A390" s="317"/>
      <c r="B390" s="789" t="s">
        <v>470</v>
      </c>
      <c r="C390" s="568">
        <f aca="true" t="shared" si="5" ref="C390:E391">SUM(C356+C323)</f>
        <v>0</v>
      </c>
      <c r="D390" s="568">
        <f t="shared" si="5"/>
        <v>24264</v>
      </c>
      <c r="E390" s="568">
        <f t="shared" si="5"/>
        <v>24264</v>
      </c>
      <c r="F390" s="324">
        <f t="shared" si="2"/>
        <v>1</v>
      </c>
    </row>
    <row r="391" spans="1:6" ht="12.75">
      <c r="A391" s="317"/>
      <c r="B391" s="338" t="s">
        <v>507</v>
      </c>
      <c r="C391" s="567">
        <f t="shared" si="5"/>
        <v>1938479</v>
      </c>
      <c r="D391" s="567">
        <f t="shared" si="5"/>
        <v>2024905</v>
      </c>
      <c r="E391" s="567">
        <f t="shared" si="5"/>
        <v>2056034</v>
      </c>
      <c r="F391" s="324">
        <f t="shared" si="2"/>
        <v>1.0153730668846193</v>
      </c>
    </row>
    <row r="392" spans="1:6" ht="13.5" thickBot="1">
      <c r="A392" s="317"/>
      <c r="B392" s="339" t="s">
        <v>510</v>
      </c>
      <c r="C392" s="807">
        <f>SUM(C358)</f>
        <v>375468</v>
      </c>
      <c r="D392" s="807">
        <f>SUM(D358)</f>
        <v>375468</v>
      </c>
      <c r="E392" s="807">
        <f>SUM(E358)</f>
        <v>382850</v>
      </c>
      <c r="F392" s="740">
        <f t="shared" si="2"/>
        <v>1.0196607966591027</v>
      </c>
    </row>
    <row r="393" spans="1:6" ht="13.5" thickBot="1">
      <c r="A393" s="317"/>
      <c r="B393" s="340" t="s">
        <v>66</v>
      </c>
      <c r="C393" s="805">
        <f>SUM(C390:C392)</f>
        <v>2313947</v>
      </c>
      <c r="D393" s="805">
        <f>SUM(D390:D392)</f>
        <v>2424637</v>
      </c>
      <c r="E393" s="805">
        <f>SUM(E390:E392)</f>
        <v>2463148</v>
      </c>
      <c r="F393" s="838">
        <f t="shared" si="2"/>
        <v>1.015883202310284</v>
      </c>
    </row>
    <row r="394" spans="1:6" ht="13.5" thickBot="1">
      <c r="A394" s="317"/>
      <c r="B394" s="252" t="s">
        <v>470</v>
      </c>
      <c r="C394" s="801">
        <f>SUM(C327)</f>
        <v>0</v>
      </c>
      <c r="D394" s="801">
        <f>SUM(D327)</f>
        <v>0</v>
      </c>
      <c r="E394" s="801">
        <f>SUM(E327)</f>
        <v>0</v>
      </c>
      <c r="F394" s="837"/>
    </row>
    <row r="395" spans="1:6" ht="13.5" thickBot="1">
      <c r="A395" s="317"/>
      <c r="B395" s="340" t="s">
        <v>68</v>
      </c>
      <c r="C395" s="805">
        <f>SUM(C394)</f>
        <v>0</v>
      </c>
      <c r="D395" s="805">
        <f>SUM(D394)</f>
        <v>0</v>
      </c>
      <c r="E395" s="805">
        <f>SUM(E394)</f>
        <v>0</v>
      </c>
      <c r="F395" s="837"/>
    </row>
    <row r="396" spans="1:6" ht="15.75" thickBot="1">
      <c r="A396" s="317"/>
      <c r="B396" s="342" t="s">
        <v>80</v>
      </c>
      <c r="C396" s="806">
        <f>SUM(C386+C389+C393+C395)</f>
        <v>2525704</v>
      </c>
      <c r="D396" s="806">
        <f>SUM(D386+D389+D393+D395)</f>
        <v>2636394</v>
      </c>
      <c r="E396" s="806">
        <f>SUM(E386+E389+E393+E395)</f>
        <v>2680480</v>
      </c>
      <c r="F396" s="838">
        <f t="shared" si="2"/>
        <v>1.0167220832697996</v>
      </c>
    </row>
    <row r="397" spans="1:6" ht="12.75">
      <c r="A397" s="317"/>
      <c r="B397" s="343" t="s">
        <v>344</v>
      </c>
      <c r="C397" s="567">
        <f aca="true" t="shared" si="6" ref="C397:D401">SUM(C361+C329)</f>
        <v>1247965</v>
      </c>
      <c r="D397" s="567">
        <f t="shared" si="6"/>
        <v>1281514</v>
      </c>
      <c r="E397" s="567">
        <f>SUM(E361+E329)</f>
        <v>1281195</v>
      </c>
      <c r="F397" s="324">
        <f t="shared" si="2"/>
        <v>0.9997510756807964</v>
      </c>
    </row>
    <row r="398" spans="1:6" ht="12.75">
      <c r="A398" s="317"/>
      <c r="B398" s="343" t="s">
        <v>345</v>
      </c>
      <c r="C398" s="567">
        <f t="shared" si="6"/>
        <v>270353</v>
      </c>
      <c r="D398" s="567">
        <f t="shared" si="6"/>
        <v>276914</v>
      </c>
      <c r="E398" s="567">
        <f>SUM(E362+E330)</f>
        <v>276851</v>
      </c>
      <c r="F398" s="324">
        <f t="shared" si="2"/>
        <v>0.9997724925428111</v>
      </c>
    </row>
    <row r="399" spans="1:6" ht="12.75">
      <c r="A399" s="317"/>
      <c r="B399" s="343" t="s">
        <v>346</v>
      </c>
      <c r="C399" s="567">
        <f t="shared" si="6"/>
        <v>967869</v>
      </c>
      <c r="D399" s="567">
        <f t="shared" si="6"/>
        <v>1038449</v>
      </c>
      <c r="E399" s="567">
        <f>SUM(E363+E331)</f>
        <v>1080325</v>
      </c>
      <c r="F399" s="324">
        <f t="shared" si="2"/>
        <v>1.0403255239304001</v>
      </c>
    </row>
    <row r="400" spans="1:6" ht="12.75">
      <c r="A400" s="317"/>
      <c r="B400" s="344" t="s">
        <v>348</v>
      </c>
      <c r="C400" s="567">
        <f t="shared" si="6"/>
        <v>0</v>
      </c>
      <c r="D400" s="567">
        <f t="shared" si="6"/>
        <v>0</v>
      </c>
      <c r="E400" s="567">
        <f>SUM(E364+E332)</f>
        <v>0</v>
      </c>
      <c r="F400" s="324"/>
    </row>
    <row r="401" spans="1:6" ht="13.5" thickBot="1">
      <c r="A401" s="317"/>
      <c r="B401" s="345" t="s">
        <v>347</v>
      </c>
      <c r="C401" s="567">
        <f t="shared" si="6"/>
        <v>0</v>
      </c>
      <c r="D401" s="567">
        <f t="shared" si="6"/>
        <v>0</v>
      </c>
      <c r="E401" s="567">
        <f>SUM(E365+E333)</f>
        <v>7</v>
      </c>
      <c r="F401" s="740"/>
    </row>
    <row r="402" spans="1:6" ht="13.5" thickBot="1">
      <c r="A402" s="317"/>
      <c r="B402" s="346" t="s">
        <v>65</v>
      </c>
      <c r="C402" s="808">
        <f>SUM(C397:C401)</f>
        <v>2486187</v>
      </c>
      <c r="D402" s="808">
        <f>SUM(D397:D401)</f>
        <v>2596877</v>
      </c>
      <c r="E402" s="808">
        <f>SUM(E397:E401)</f>
        <v>2638378</v>
      </c>
      <c r="F402" s="838">
        <f t="shared" si="2"/>
        <v>1.0159811188593069</v>
      </c>
    </row>
    <row r="403" spans="1:6" ht="12.75">
      <c r="A403" s="317"/>
      <c r="B403" s="343" t="s">
        <v>264</v>
      </c>
      <c r="C403" s="567">
        <f aca="true" t="shared" si="7" ref="C403:E404">SUM(C367+C335)</f>
        <v>39517</v>
      </c>
      <c r="D403" s="567">
        <f t="shared" si="7"/>
        <v>39517</v>
      </c>
      <c r="E403" s="567">
        <f t="shared" si="7"/>
        <v>42102</v>
      </c>
      <c r="F403" s="324">
        <f t="shared" si="2"/>
        <v>1.0654148847331528</v>
      </c>
    </row>
    <row r="404" spans="1:6" ht="12.75">
      <c r="A404" s="317"/>
      <c r="B404" s="343" t="s">
        <v>265</v>
      </c>
      <c r="C404" s="567">
        <f t="shared" si="7"/>
        <v>0</v>
      </c>
      <c r="D404" s="567">
        <f t="shared" si="7"/>
        <v>0</v>
      </c>
      <c r="E404" s="567">
        <f t="shared" si="7"/>
        <v>0</v>
      </c>
      <c r="F404" s="324"/>
    </row>
    <row r="405" spans="1:6" ht="13.5" thickBot="1">
      <c r="A405" s="317"/>
      <c r="B405" s="345" t="s">
        <v>479</v>
      </c>
      <c r="C405" s="807"/>
      <c r="D405" s="807"/>
      <c r="E405" s="807"/>
      <c r="F405" s="740"/>
    </row>
    <row r="406" spans="1:6" ht="13.5" thickBot="1">
      <c r="A406" s="317"/>
      <c r="B406" s="347" t="s">
        <v>71</v>
      </c>
      <c r="C406" s="808">
        <f>SUM(C403:C405)</f>
        <v>39517</v>
      </c>
      <c r="D406" s="808">
        <f>SUM(D403:D405)</f>
        <v>39517</v>
      </c>
      <c r="E406" s="808">
        <f>SUM(E403:E405)</f>
        <v>42102</v>
      </c>
      <c r="F406" s="838">
        <f t="shared" si="2"/>
        <v>1.0654148847331528</v>
      </c>
    </row>
    <row r="407" spans="1:6" ht="15.75" thickBot="1">
      <c r="A407" s="314"/>
      <c r="B407" s="348" t="s">
        <v>117</v>
      </c>
      <c r="C407" s="806">
        <f>SUM(C402+C406)</f>
        <v>2525704</v>
      </c>
      <c r="D407" s="806">
        <f>SUM(D402+D406)</f>
        <v>2636394</v>
      </c>
      <c r="E407" s="806">
        <f>SUM(E402+E406)</f>
        <v>2680480</v>
      </c>
      <c r="F407" s="836">
        <f t="shared" si="2"/>
        <v>1.0167220832697996</v>
      </c>
    </row>
    <row r="408" spans="1:6" ht="15">
      <c r="A408" s="229">
        <v>2850</v>
      </c>
      <c r="B408" s="232" t="s">
        <v>358</v>
      </c>
      <c r="C408" s="567"/>
      <c r="D408" s="567"/>
      <c r="E408" s="567"/>
      <c r="F408" s="324"/>
    </row>
    <row r="409" spans="1:6" ht="12" customHeight="1">
      <c r="A409" s="317"/>
      <c r="B409" s="319" t="s">
        <v>201</v>
      </c>
      <c r="C409" s="595"/>
      <c r="D409" s="595"/>
      <c r="E409" s="595"/>
      <c r="F409" s="324"/>
    </row>
    <row r="410" spans="1:6" ht="13.5" thickBot="1">
      <c r="A410" s="317"/>
      <c r="B410" s="320" t="s">
        <v>202</v>
      </c>
      <c r="C410" s="826"/>
      <c r="D410" s="826">
        <v>350</v>
      </c>
      <c r="E410" s="826">
        <v>350</v>
      </c>
      <c r="F410" s="740">
        <f t="shared" si="2"/>
        <v>1</v>
      </c>
    </row>
    <row r="411" spans="1:6" ht="13.5" thickBot="1">
      <c r="A411" s="317"/>
      <c r="B411" s="321" t="s">
        <v>215</v>
      </c>
      <c r="C411" s="827">
        <f>SUM(C410)</f>
        <v>0</v>
      </c>
      <c r="D411" s="827">
        <f>SUM(D410)</f>
        <v>350</v>
      </c>
      <c r="E411" s="827">
        <f>SUM(E410)</f>
        <v>350</v>
      </c>
      <c r="F411" s="838">
        <f aca="true" t="shared" si="8" ref="F411:F472">SUM(E411/D411)</f>
        <v>1</v>
      </c>
    </row>
    <row r="412" spans="1:6" ht="12.75">
      <c r="A412" s="317"/>
      <c r="B412" s="319" t="s">
        <v>204</v>
      </c>
      <c r="C412" s="567">
        <f>SUM(C413)</f>
        <v>945</v>
      </c>
      <c r="D412" s="567">
        <f>SUM(D413)</f>
        <v>945</v>
      </c>
      <c r="E412" s="567">
        <f>SUM(E413)</f>
        <v>945</v>
      </c>
      <c r="F412" s="324">
        <f t="shared" si="8"/>
        <v>1</v>
      </c>
    </row>
    <row r="413" spans="1:6" ht="12.75">
      <c r="A413" s="317"/>
      <c r="B413" s="325" t="s">
        <v>205</v>
      </c>
      <c r="C413" s="811">
        <v>945</v>
      </c>
      <c r="D413" s="811">
        <v>945</v>
      </c>
      <c r="E413" s="811">
        <v>945</v>
      </c>
      <c r="F413" s="324">
        <f t="shared" si="8"/>
        <v>1</v>
      </c>
    </row>
    <row r="414" spans="1:6" ht="12.75">
      <c r="A414" s="317"/>
      <c r="B414" s="325" t="s">
        <v>206</v>
      </c>
      <c r="C414" s="811"/>
      <c r="D414" s="811"/>
      <c r="E414" s="811"/>
      <c r="F414" s="324"/>
    </row>
    <row r="415" spans="1:6" ht="12.75">
      <c r="A415" s="317"/>
      <c r="B415" s="327" t="s">
        <v>207</v>
      </c>
      <c r="C415" s="567">
        <v>3850</v>
      </c>
      <c r="D415" s="567">
        <v>3850</v>
      </c>
      <c r="E415" s="567">
        <v>3850</v>
      </c>
      <c r="F415" s="324">
        <f t="shared" si="8"/>
        <v>1</v>
      </c>
    </row>
    <row r="416" spans="1:6" ht="12.75">
      <c r="A416" s="317"/>
      <c r="B416" s="327" t="s">
        <v>208</v>
      </c>
      <c r="C416" s="567">
        <v>11979</v>
      </c>
      <c r="D416" s="567">
        <v>11979</v>
      </c>
      <c r="E416" s="567">
        <v>11979</v>
      </c>
      <c r="F416" s="324">
        <f t="shared" si="8"/>
        <v>1</v>
      </c>
    </row>
    <row r="417" spans="1:6" ht="12.75">
      <c r="A417" s="317"/>
      <c r="B417" s="327" t="s">
        <v>209</v>
      </c>
      <c r="C417" s="567">
        <v>3224</v>
      </c>
      <c r="D417" s="567">
        <v>3224</v>
      </c>
      <c r="E417" s="567">
        <v>3224</v>
      </c>
      <c r="F417" s="324">
        <f t="shared" si="8"/>
        <v>1</v>
      </c>
    </row>
    <row r="418" spans="1:6" ht="12.75">
      <c r="A418" s="317"/>
      <c r="B418" s="327" t="s">
        <v>370</v>
      </c>
      <c r="C418" s="567"/>
      <c r="D418" s="567"/>
      <c r="E418" s="567"/>
      <c r="F418" s="324"/>
    </row>
    <row r="419" spans="1:6" ht="12.75">
      <c r="A419" s="317"/>
      <c r="B419" s="328" t="s">
        <v>500</v>
      </c>
      <c r="C419" s="567"/>
      <c r="D419" s="567"/>
      <c r="E419" s="567"/>
      <c r="F419" s="324"/>
    </row>
    <row r="420" spans="1:6" ht="13.5" thickBot="1">
      <c r="A420" s="317"/>
      <c r="B420" s="329" t="s">
        <v>210</v>
      </c>
      <c r="C420" s="567"/>
      <c r="D420" s="567"/>
      <c r="E420" s="567"/>
      <c r="F420" s="740"/>
    </row>
    <row r="421" spans="1:6" ht="13.5" thickBot="1">
      <c r="A421" s="317"/>
      <c r="B421" s="331" t="s">
        <v>366</v>
      </c>
      <c r="C421" s="808">
        <f>SUM(C412+C415+C416+C417+C420+C418)</f>
        <v>19998</v>
      </c>
      <c r="D421" s="808">
        <f>SUM(D412+D415+D416+D417+D420+D418)</f>
        <v>19998</v>
      </c>
      <c r="E421" s="808">
        <f>SUM(E412+E415+E416+E417+E420+E418)</f>
        <v>19998</v>
      </c>
      <c r="F421" s="838">
        <f t="shared" si="8"/>
        <v>1</v>
      </c>
    </row>
    <row r="422" spans="1:6" ht="13.5" thickBot="1">
      <c r="A422" s="317"/>
      <c r="B422" s="334" t="s">
        <v>72</v>
      </c>
      <c r="C422" s="814">
        <f>SUM(C421+C411)</f>
        <v>19998</v>
      </c>
      <c r="D422" s="814">
        <f>SUM(D421+D411)</f>
        <v>20348</v>
      </c>
      <c r="E422" s="814">
        <f>SUM(E421+E411)</f>
        <v>20348</v>
      </c>
      <c r="F422" s="836">
        <f t="shared" si="8"/>
        <v>1</v>
      </c>
    </row>
    <row r="423" spans="1:6" ht="13.5" thickBot="1">
      <c r="A423" s="317"/>
      <c r="B423" s="336" t="s">
        <v>73</v>
      </c>
      <c r="C423" s="801"/>
      <c r="D423" s="801"/>
      <c r="E423" s="801"/>
      <c r="F423" s="837"/>
    </row>
    <row r="424" spans="1:6" ht="12.75">
      <c r="A424" s="317"/>
      <c r="B424" s="789" t="s">
        <v>470</v>
      </c>
      <c r="C424" s="568"/>
      <c r="D424" s="568">
        <v>1365</v>
      </c>
      <c r="E424" s="568">
        <v>1365</v>
      </c>
      <c r="F424" s="324">
        <f t="shared" si="8"/>
        <v>1</v>
      </c>
    </row>
    <row r="425" spans="1:6" ht="12.75">
      <c r="A425" s="317"/>
      <c r="B425" s="338" t="s">
        <v>507</v>
      </c>
      <c r="C425" s="567">
        <v>560156</v>
      </c>
      <c r="D425" s="567">
        <v>563596</v>
      </c>
      <c r="E425" s="567">
        <v>563918</v>
      </c>
      <c r="F425" s="324">
        <f t="shared" si="8"/>
        <v>1.0005713312372693</v>
      </c>
    </row>
    <row r="426" spans="1:6" ht="13.5" thickBot="1">
      <c r="A426" s="317"/>
      <c r="B426" s="339" t="s">
        <v>510</v>
      </c>
      <c r="C426" s="807">
        <v>14100</v>
      </c>
      <c r="D426" s="807">
        <v>14100</v>
      </c>
      <c r="E426" s="807">
        <v>14100</v>
      </c>
      <c r="F426" s="740">
        <f t="shared" si="8"/>
        <v>1</v>
      </c>
    </row>
    <row r="427" spans="1:6" ht="13.5" thickBot="1">
      <c r="A427" s="317"/>
      <c r="B427" s="340" t="s">
        <v>66</v>
      </c>
      <c r="C427" s="819">
        <f>SUM(C424:C426)</f>
        <v>574256</v>
      </c>
      <c r="D427" s="819">
        <f>SUM(D424:D426)</f>
        <v>579061</v>
      </c>
      <c r="E427" s="819">
        <f>SUM(E424:E426)</f>
        <v>579383</v>
      </c>
      <c r="F427" s="838">
        <f t="shared" si="8"/>
        <v>1.000556072676281</v>
      </c>
    </row>
    <row r="428" spans="1:6" ht="15.75" thickBot="1">
      <c r="A428" s="317"/>
      <c r="B428" s="342" t="s">
        <v>80</v>
      </c>
      <c r="C428" s="828">
        <f>SUM(C422+C423+C427)</f>
        <v>594254</v>
      </c>
      <c r="D428" s="828">
        <f>SUM(D422+D423+D427)</f>
        <v>599409</v>
      </c>
      <c r="E428" s="828">
        <f>SUM(E422+E423+E427)</f>
        <v>599731</v>
      </c>
      <c r="F428" s="836">
        <f t="shared" si="8"/>
        <v>1.0005371958045342</v>
      </c>
    </row>
    <row r="429" spans="1:6" ht="12.75" customHeight="1">
      <c r="A429" s="317"/>
      <c r="B429" s="343" t="s">
        <v>344</v>
      </c>
      <c r="C429" s="567">
        <v>385539</v>
      </c>
      <c r="D429" s="567">
        <v>386824</v>
      </c>
      <c r="E429" s="567">
        <v>387093</v>
      </c>
      <c r="F429" s="324">
        <f t="shared" si="8"/>
        <v>1.0006954066965856</v>
      </c>
    </row>
    <row r="430" spans="1:6" ht="12.75">
      <c r="A430" s="317"/>
      <c r="B430" s="343" t="s">
        <v>345</v>
      </c>
      <c r="C430" s="567">
        <v>84472</v>
      </c>
      <c r="D430" s="567">
        <v>84735</v>
      </c>
      <c r="E430" s="567">
        <v>84788</v>
      </c>
      <c r="F430" s="324">
        <f t="shared" si="8"/>
        <v>1.0006254794358884</v>
      </c>
    </row>
    <row r="431" spans="1:6" ht="12.75">
      <c r="A431" s="317"/>
      <c r="B431" s="343" t="s">
        <v>346</v>
      </c>
      <c r="C431" s="567">
        <v>117298</v>
      </c>
      <c r="D431" s="567">
        <v>120905</v>
      </c>
      <c r="E431" s="567">
        <v>120905</v>
      </c>
      <c r="F431" s="324">
        <f t="shared" si="8"/>
        <v>1</v>
      </c>
    </row>
    <row r="432" spans="1:6" ht="12.75">
      <c r="A432" s="317"/>
      <c r="B432" s="344" t="s">
        <v>348</v>
      </c>
      <c r="C432" s="567"/>
      <c r="D432" s="567"/>
      <c r="E432" s="567"/>
      <c r="F432" s="324"/>
    </row>
    <row r="433" spans="1:6" ht="13.5" thickBot="1">
      <c r="A433" s="317"/>
      <c r="B433" s="345" t="s">
        <v>347</v>
      </c>
      <c r="C433" s="567"/>
      <c r="D433" s="567"/>
      <c r="E433" s="567"/>
      <c r="F433" s="740"/>
    </row>
    <row r="434" spans="1:6" ht="13.5" thickBot="1">
      <c r="A434" s="317"/>
      <c r="B434" s="346" t="s">
        <v>65</v>
      </c>
      <c r="C434" s="808">
        <f>SUM(C429:C433)</f>
        <v>587309</v>
      </c>
      <c r="D434" s="808">
        <f>SUM(D429:D433)</f>
        <v>592464</v>
      </c>
      <c r="E434" s="808">
        <f>SUM(E429:E433)</f>
        <v>592786</v>
      </c>
      <c r="F434" s="838">
        <f t="shared" si="8"/>
        <v>1.0005434929379675</v>
      </c>
    </row>
    <row r="435" spans="1:6" ht="12.75">
      <c r="A435" s="317"/>
      <c r="B435" s="343" t="s">
        <v>264</v>
      </c>
      <c r="C435" s="567">
        <v>6945</v>
      </c>
      <c r="D435" s="567">
        <v>6945</v>
      </c>
      <c r="E435" s="567">
        <v>6945</v>
      </c>
      <c r="F435" s="324">
        <f t="shared" si="8"/>
        <v>1</v>
      </c>
    </row>
    <row r="436" spans="1:6" ht="12.75">
      <c r="A436" s="317"/>
      <c r="B436" s="343" t="s">
        <v>265</v>
      </c>
      <c r="C436" s="567"/>
      <c r="D436" s="567"/>
      <c r="E436" s="567"/>
      <c r="F436" s="324"/>
    </row>
    <row r="437" spans="1:6" ht="13.5" thickBot="1">
      <c r="A437" s="317"/>
      <c r="B437" s="345" t="s">
        <v>479</v>
      </c>
      <c r="C437" s="567"/>
      <c r="D437" s="567"/>
      <c r="E437" s="567"/>
      <c r="F437" s="740"/>
    </row>
    <row r="438" spans="1:6" ht="13.5" thickBot="1">
      <c r="A438" s="317"/>
      <c r="B438" s="347" t="s">
        <v>71</v>
      </c>
      <c r="C438" s="808">
        <f>SUM(C435:C437)</f>
        <v>6945</v>
      </c>
      <c r="D438" s="808">
        <f>SUM(D435:D437)</f>
        <v>6945</v>
      </c>
      <c r="E438" s="808">
        <f>SUM(E435:E437)</f>
        <v>6945</v>
      </c>
      <c r="F438" s="838">
        <f t="shared" si="8"/>
        <v>1</v>
      </c>
    </row>
    <row r="439" spans="1:6" ht="15.75" thickBot="1">
      <c r="A439" s="314"/>
      <c r="B439" s="348" t="s">
        <v>117</v>
      </c>
      <c r="C439" s="806">
        <f>SUM(C434+C438)</f>
        <v>594254</v>
      </c>
      <c r="D439" s="806">
        <f>SUM(D434+D438)</f>
        <v>599409</v>
      </c>
      <c r="E439" s="806">
        <f>SUM(E434+E438)</f>
        <v>599731</v>
      </c>
      <c r="F439" s="836">
        <f t="shared" si="8"/>
        <v>1.0005371958045342</v>
      </c>
    </row>
    <row r="440" spans="1:6" ht="15">
      <c r="A440" s="229">
        <v>2875</v>
      </c>
      <c r="B440" s="232" t="s">
        <v>324</v>
      </c>
      <c r="C440" s="567"/>
      <c r="D440" s="567"/>
      <c r="E440" s="567"/>
      <c r="F440" s="324"/>
    </row>
    <row r="441" spans="1:6" ht="12" customHeight="1">
      <c r="A441" s="317"/>
      <c r="B441" s="319" t="s">
        <v>201</v>
      </c>
      <c r="C441" s="595"/>
      <c r="D441" s="595"/>
      <c r="E441" s="595"/>
      <c r="F441" s="324"/>
    </row>
    <row r="442" spans="1:6" ht="13.5" thickBot="1">
      <c r="A442" s="317"/>
      <c r="B442" s="320" t="s">
        <v>202</v>
      </c>
      <c r="C442" s="807"/>
      <c r="D442" s="807">
        <v>1000</v>
      </c>
      <c r="E442" s="807">
        <v>1000</v>
      </c>
      <c r="F442" s="740">
        <f t="shared" si="8"/>
        <v>1</v>
      </c>
    </row>
    <row r="443" spans="1:6" ht="13.5" thickBot="1">
      <c r="A443" s="317"/>
      <c r="B443" s="321" t="s">
        <v>215</v>
      </c>
      <c r="C443" s="822"/>
      <c r="D443" s="822">
        <f>SUM(D442)</f>
        <v>1000</v>
      </c>
      <c r="E443" s="822">
        <f>SUM(E442)</f>
        <v>1000</v>
      </c>
      <c r="F443" s="838">
        <f t="shared" si="8"/>
        <v>1</v>
      </c>
    </row>
    <row r="444" spans="1:6" ht="12.75">
      <c r="A444" s="317"/>
      <c r="B444" s="319" t="s">
        <v>204</v>
      </c>
      <c r="C444" s="567">
        <v>493</v>
      </c>
      <c r="D444" s="567">
        <v>493</v>
      </c>
      <c r="E444" s="567">
        <v>493</v>
      </c>
      <c r="F444" s="324">
        <f t="shared" si="8"/>
        <v>1</v>
      </c>
    </row>
    <row r="445" spans="1:6" ht="12.75">
      <c r="A445" s="317"/>
      <c r="B445" s="325" t="s">
        <v>205</v>
      </c>
      <c r="C445" s="811"/>
      <c r="D445" s="811"/>
      <c r="E445" s="811"/>
      <c r="F445" s="324"/>
    </row>
    <row r="446" spans="1:6" ht="12.75">
      <c r="A446" s="317"/>
      <c r="B446" s="325" t="s">
        <v>206</v>
      </c>
      <c r="C446" s="811">
        <v>493</v>
      </c>
      <c r="D446" s="811">
        <v>493</v>
      </c>
      <c r="E446" s="811">
        <v>493</v>
      </c>
      <c r="F446" s="324">
        <f t="shared" si="8"/>
        <v>1</v>
      </c>
    </row>
    <row r="447" spans="1:6" ht="12.75">
      <c r="A447" s="317"/>
      <c r="B447" s="327" t="s">
        <v>207</v>
      </c>
      <c r="C447" s="567">
        <v>1051</v>
      </c>
      <c r="D447" s="567">
        <v>1051</v>
      </c>
      <c r="E447" s="567">
        <v>1051</v>
      </c>
      <c r="F447" s="324">
        <f t="shared" si="8"/>
        <v>1</v>
      </c>
    </row>
    <row r="448" spans="1:6" ht="12.75">
      <c r="A448" s="317"/>
      <c r="B448" s="327" t="s">
        <v>208</v>
      </c>
      <c r="C448" s="567">
        <v>39404</v>
      </c>
      <c r="D448" s="567">
        <v>39404</v>
      </c>
      <c r="E448" s="567">
        <v>39404</v>
      </c>
      <c r="F448" s="324">
        <f t="shared" si="8"/>
        <v>1</v>
      </c>
    </row>
    <row r="449" spans="1:6" ht="12.75">
      <c r="A449" s="317"/>
      <c r="B449" s="327" t="s">
        <v>209</v>
      </c>
      <c r="C449" s="567">
        <v>9570</v>
      </c>
      <c r="D449" s="567">
        <v>9570</v>
      </c>
      <c r="E449" s="567">
        <v>9570</v>
      </c>
      <c r="F449" s="324">
        <f t="shared" si="8"/>
        <v>1</v>
      </c>
    </row>
    <row r="450" spans="1:6" ht="12.75">
      <c r="A450" s="317"/>
      <c r="B450" s="327" t="s">
        <v>370</v>
      </c>
      <c r="C450" s="567"/>
      <c r="D450" s="567"/>
      <c r="E450" s="567"/>
      <c r="F450" s="324"/>
    </row>
    <row r="451" spans="1:6" ht="12.75">
      <c r="A451" s="317"/>
      <c r="B451" s="328" t="s">
        <v>500</v>
      </c>
      <c r="C451" s="567"/>
      <c r="D451" s="567"/>
      <c r="E451" s="567"/>
      <c r="F451" s="324"/>
    </row>
    <row r="452" spans="1:6" ht="13.5" thickBot="1">
      <c r="A452" s="317"/>
      <c r="B452" s="329" t="s">
        <v>210</v>
      </c>
      <c r="C452" s="567"/>
      <c r="D452" s="567"/>
      <c r="E452" s="567"/>
      <c r="F452" s="740"/>
    </row>
    <row r="453" spans="1:6" ht="13.5" thickBot="1">
      <c r="A453" s="317"/>
      <c r="B453" s="331" t="s">
        <v>366</v>
      </c>
      <c r="C453" s="808">
        <f>SUM(C444+C447+C448+C449+C452+C450)</f>
        <v>50518</v>
      </c>
      <c r="D453" s="808">
        <f>SUM(D444+D447+D448+D449+D452+D450)</f>
        <v>50518</v>
      </c>
      <c r="E453" s="808">
        <f>SUM(E444+E447+E448+E449+E452+E450)</f>
        <v>50518</v>
      </c>
      <c r="F453" s="838">
        <f t="shared" si="8"/>
        <v>1</v>
      </c>
    </row>
    <row r="454" spans="1:6" ht="13.5" thickBot="1">
      <c r="A454" s="317"/>
      <c r="B454" s="334" t="s">
        <v>72</v>
      </c>
      <c r="C454" s="814">
        <f>SUM(C453+C443)</f>
        <v>50518</v>
      </c>
      <c r="D454" s="814">
        <f>SUM(D453+D443)</f>
        <v>51518</v>
      </c>
      <c r="E454" s="814">
        <f>SUM(E453+E443)</f>
        <v>51518</v>
      </c>
      <c r="F454" s="836">
        <f t="shared" si="8"/>
        <v>1</v>
      </c>
    </row>
    <row r="455" spans="1:6" ht="13.5" thickBot="1">
      <c r="A455" s="317"/>
      <c r="B455" s="336" t="s">
        <v>73</v>
      </c>
      <c r="C455" s="801"/>
      <c r="D455" s="801"/>
      <c r="E455" s="801"/>
      <c r="F455" s="837"/>
    </row>
    <row r="456" spans="1:6" ht="12.75">
      <c r="A456" s="317"/>
      <c r="B456" s="789" t="s">
        <v>470</v>
      </c>
      <c r="C456" s="568"/>
      <c r="D456" s="568">
        <v>5649</v>
      </c>
      <c r="E456" s="568">
        <v>5649</v>
      </c>
      <c r="F456" s="324">
        <f t="shared" si="8"/>
        <v>1</v>
      </c>
    </row>
    <row r="457" spans="1:6" ht="13.5" thickBot="1">
      <c r="A457" s="317"/>
      <c r="B457" s="339" t="s">
        <v>507</v>
      </c>
      <c r="C457" s="807">
        <v>717487</v>
      </c>
      <c r="D457" s="807">
        <v>753834</v>
      </c>
      <c r="E457" s="807">
        <v>761742</v>
      </c>
      <c r="F457" s="740">
        <f t="shared" si="8"/>
        <v>1.0104903732121395</v>
      </c>
    </row>
    <row r="458" spans="1:6" ht="13.5" thickBot="1">
      <c r="A458" s="317"/>
      <c r="B458" s="340" t="s">
        <v>66</v>
      </c>
      <c r="C458" s="805">
        <f>SUM(C456:C457)</f>
        <v>717487</v>
      </c>
      <c r="D458" s="805">
        <f>SUM(D456:D457)</f>
        <v>759483</v>
      </c>
      <c r="E458" s="805">
        <f>SUM(E456:E457)</f>
        <v>767391</v>
      </c>
      <c r="F458" s="838">
        <f t="shared" si="8"/>
        <v>1.0104123462934653</v>
      </c>
    </row>
    <row r="459" spans="1:6" ht="13.5" thickBot="1">
      <c r="A459" s="317"/>
      <c r="B459" s="252" t="s">
        <v>470</v>
      </c>
      <c r="C459" s="805"/>
      <c r="D459" s="801">
        <v>524</v>
      </c>
      <c r="E459" s="801">
        <v>524</v>
      </c>
      <c r="F459" s="837">
        <f t="shared" si="8"/>
        <v>1</v>
      </c>
    </row>
    <row r="460" spans="1:6" ht="13.5" thickBot="1">
      <c r="A460" s="317"/>
      <c r="B460" s="340" t="s">
        <v>68</v>
      </c>
      <c r="C460" s="805"/>
      <c r="D460" s="805">
        <f>SUM(D459)</f>
        <v>524</v>
      </c>
      <c r="E460" s="805">
        <f>SUM(E459)</f>
        <v>524</v>
      </c>
      <c r="F460" s="838">
        <f t="shared" si="8"/>
        <v>1</v>
      </c>
    </row>
    <row r="461" spans="1:6" ht="15.75" thickBot="1">
      <c r="A461" s="317"/>
      <c r="B461" s="342" t="s">
        <v>80</v>
      </c>
      <c r="C461" s="806">
        <f>SUM(C454+C455+C458)</f>
        <v>768005</v>
      </c>
      <c r="D461" s="806">
        <f>SUM(D454+D455+D458+D460)</f>
        <v>811525</v>
      </c>
      <c r="E461" s="806">
        <f>SUM(E454+E455+E458+E460)</f>
        <v>819433</v>
      </c>
      <c r="F461" s="836">
        <f t="shared" si="8"/>
        <v>1.0097446166168633</v>
      </c>
    </row>
    <row r="462" spans="1:6" ht="12.75">
      <c r="A462" s="317"/>
      <c r="B462" s="343" t="s">
        <v>344</v>
      </c>
      <c r="C462" s="567">
        <v>457712</v>
      </c>
      <c r="D462" s="567">
        <v>477435</v>
      </c>
      <c r="E462" s="567">
        <v>480005</v>
      </c>
      <c r="F462" s="324">
        <f t="shared" si="8"/>
        <v>1.0053829317079812</v>
      </c>
    </row>
    <row r="463" spans="1:6" ht="12.75">
      <c r="A463" s="317"/>
      <c r="B463" s="343" t="s">
        <v>345</v>
      </c>
      <c r="C463" s="567">
        <v>100871</v>
      </c>
      <c r="D463" s="567">
        <v>104858</v>
      </c>
      <c r="E463" s="567">
        <v>105359</v>
      </c>
      <c r="F463" s="324">
        <f t="shared" si="8"/>
        <v>1.004777890098991</v>
      </c>
    </row>
    <row r="464" spans="1:6" ht="12.75">
      <c r="A464" s="317"/>
      <c r="B464" s="343" t="s">
        <v>346</v>
      </c>
      <c r="C464" s="567">
        <v>201243</v>
      </c>
      <c r="D464" s="567">
        <v>216370</v>
      </c>
      <c r="E464" s="567">
        <v>216723</v>
      </c>
      <c r="F464" s="324">
        <f t="shared" si="8"/>
        <v>1.0016314646207884</v>
      </c>
    </row>
    <row r="465" spans="1:6" ht="12.75">
      <c r="A465" s="317"/>
      <c r="B465" s="344" t="s">
        <v>348</v>
      </c>
      <c r="C465" s="567">
        <v>600</v>
      </c>
      <c r="D465" s="567">
        <v>600</v>
      </c>
      <c r="E465" s="567">
        <v>600</v>
      </c>
      <c r="F465" s="324">
        <f t="shared" si="8"/>
        <v>1</v>
      </c>
    </row>
    <row r="466" spans="1:6" ht="13.5" thickBot="1">
      <c r="A466" s="317"/>
      <c r="B466" s="345" t="s">
        <v>347</v>
      </c>
      <c r="C466" s="567"/>
      <c r="D466" s="567"/>
      <c r="E466" s="567"/>
      <c r="F466" s="740"/>
    </row>
    <row r="467" spans="1:6" ht="13.5" thickBot="1">
      <c r="A467" s="317"/>
      <c r="B467" s="346" t="s">
        <v>65</v>
      </c>
      <c r="C467" s="808">
        <f>SUM(C462:C466)</f>
        <v>760426</v>
      </c>
      <c r="D467" s="808">
        <f>SUM(D462:D466)</f>
        <v>799263</v>
      </c>
      <c r="E467" s="808">
        <f>SUM(E462:E466)</f>
        <v>802687</v>
      </c>
      <c r="F467" s="838">
        <f t="shared" si="8"/>
        <v>1.0042839465857922</v>
      </c>
    </row>
    <row r="468" spans="1:6" ht="12.75">
      <c r="A468" s="317"/>
      <c r="B468" s="343" t="s">
        <v>264</v>
      </c>
      <c r="C468" s="567">
        <v>7579</v>
      </c>
      <c r="D468" s="567">
        <v>12262</v>
      </c>
      <c r="E468" s="567">
        <v>16746</v>
      </c>
      <c r="F468" s="324">
        <f t="shared" si="8"/>
        <v>1.3656825966400261</v>
      </c>
    </row>
    <row r="469" spans="1:6" ht="12.75">
      <c r="A469" s="317"/>
      <c r="B469" s="343" t="s">
        <v>265</v>
      </c>
      <c r="C469" s="567"/>
      <c r="D469" s="567"/>
      <c r="E469" s="567"/>
      <c r="F469" s="324"/>
    </row>
    <row r="470" spans="1:6" ht="13.5" thickBot="1">
      <c r="A470" s="317"/>
      <c r="B470" s="345" t="s">
        <v>479</v>
      </c>
      <c r="C470" s="567"/>
      <c r="D470" s="567"/>
      <c r="E470" s="567"/>
      <c r="F470" s="740"/>
    </row>
    <row r="471" spans="1:6" ht="13.5" thickBot="1">
      <c r="A471" s="317"/>
      <c r="B471" s="347" t="s">
        <v>71</v>
      </c>
      <c r="C471" s="808">
        <f>SUM(C468:C470)</f>
        <v>7579</v>
      </c>
      <c r="D471" s="808">
        <f>SUM(D468:D470)</f>
        <v>12262</v>
      </c>
      <c r="E471" s="808">
        <f>SUM(E468:E470)</f>
        <v>16746</v>
      </c>
      <c r="F471" s="838">
        <f t="shared" si="8"/>
        <v>1.3656825966400261</v>
      </c>
    </row>
    <row r="472" spans="1:6" ht="15.75" thickBot="1">
      <c r="A472" s="314"/>
      <c r="B472" s="348" t="s">
        <v>117</v>
      </c>
      <c r="C472" s="806">
        <f>SUM(C467+C471)</f>
        <v>768005</v>
      </c>
      <c r="D472" s="806">
        <f>SUM(D467+D471)</f>
        <v>811525</v>
      </c>
      <c r="E472" s="806">
        <f>SUM(E467+E471)</f>
        <v>819433</v>
      </c>
      <c r="F472" s="836">
        <f t="shared" si="8"/>
        <v>1.0097446166168633</v>
      </c>
    </row>
    <row r="473" spans="1:6" ht="15">
      <c r="A473" s="229">
        <v>2898</v>
      </c>
      <c r="B473" s="350" t="s">
        <v>359</v>
      </c>
      <c r="C473" s="815"/>
      <c r="D473" s="815"/>
      <c r="E473" s="815"/>
      <c r="F473" s="324"/>
    </row>
    <row r="474" spans="1:6" ht="12.75">
      <c r="A474" s="317"/>
      <c r="B474" s="319" t="s">
        <v>201</v>
      </c>
      <c r="C474" s="595"/>
      <c r="D474" s="595"/>
      <c r="E474" s="595"/>
      <c r="F474" s="324"/>
    </row>
    <row r="475" spans="1:6" ht="13.5" thickBot="1">
      <c r="A475" s="317"/>
      <c r="B475" s="320" t="s">
        <v>202</v>
      </c>
      <c r="C475" s="807">
        <f>SUM(C442+C410)</f>
        <v>0</v>
      </c>
      <c r="D475" s="807">
        <f>SUM(D442+D410)</f>
        <v>1350</v>
      </c>
      <c r="E475" s="807">
        <f>SUM(E442+E410)</f>
        <v>1350</v>
      </c>
      <c r="F475" s="740">
        <f aca="true" t="shared" si="9" ref="F475:F538">SUM(E475/D475)</f>
        <v>1</v>
      </c>
    </row>
    <row r="476" spans="1:6" ht="13.5" thickBot="1">
      <c r="A476" s="317"/>
      <c r="B476" s="321" t="s">
        <v>215</v>
      </c>
      <c r="C476" s="822">
        <f>SUM(C475)</f>
        <v>0</v>
      </c>
      <c r="D476" s="822">
        <f>SUM(D475)</f>
        <v>1350</v>
      </c>
      <c r="E476" s="822">
        <f>SUM(E475)</f>
        <v>1350</v>
      </c>
      <c r="F476" s="838">
        <f t="shared" si="9"/>
        <v>1</v>
      </c>
    </row>
    <row r="477" spans="1:6" ht="12.75">
      <c r="A477" s="317"/>
      <c r="B477" s="319" t="s">
        <v>204</v>
      </c>
      <c r="C477" s="567">
        <f aca="true" t="shared" si="10" ref="C477:D482">SUM(C444+C412)</f>
        <v>1438</v>
      </c>
      <c r="D477" s="567">
        <f t="shared" si="10"/>
        <v>1438</v>
      </c>
      <c r="E477" s="567">
        <f aca="true" t="shared" si="11" ref="E477:E482">SUM(E444+E412)</f>
        <v>1438</v>
      </c>
      <c r="F477" s="324">
        <f t="shared" si="9"/>
        <v>1</v>
      </c>
    </row>
    <row r="478" spans="1:6" ht="12.75">
      <c r="A478" s="317"/>
      <c r="B478" s="325" t="s">
        <v>205</v>
      </c>
      <c r="C478" s="811">
        <f t="shared" si="10"/>
        <v>945</v>
      </c>
      <c r="D478" s="811">
        <f t="shared" si="10"/>
        <v>945</v>
      </c>
      <c r="E478" s="811">
        <f t="shared" si="11"/>
        <v>945</v>
      </c>
      <c r="F478" s="324">
        <f t="shared" si="9"/>
        <v>1</v>
      </c>
    </row>
    <row r="479" spans="1:6" ht="12.75">
      <c r="A479" s="317"/>
      <c r="B479" s="325" t="s">
        <v>206</v>
      </c>
      <c r="C479" s="811">
        <f t="shared" si="10"/>
        <v>493</v>
      </c>
      <c r="D479" s="811">
        <f t="shared" si="10"/>
        <v>493</v>
      </c>
      <c r="E479" s="811">
        <f t="shared" si="11"/>
        <v>493</v>
      </c>
      <c r="F479" s="324">
        <f t="shared" si="9"/>
        <v>1</v>
      </c>
    </row>
    <row r="480" spans="1:6" ht="12.75">
      <c r="A480" s="317"/>
      <c r="B480" s="327" t="s">
        <v>207</v>
      </c>
      <c r="C480" s="567">
        <f t="shared" si="10"/>
        <v>4901</v>
      </c>
      <c r="D480" s="567">
        <f t="shared" si="10"/>
        <v>4901</v>
      </c>
      <c r="E480" s="567">
        <f t="shared" si="11"/>
        <v>4901</v>
      </c>
      <c r="F480" s="324">
        <f t="shared" si="9"/>
        <v>1</v>
      </c>
    </row>
    <row r="481" spans="1:6" ht="12.75">
      <c r="A481" s="317"/>
      <c r="B481" s="327" t="s">
        <v>208</v>
      </c>
      <c r="C481" s="567">
        <f t="shared" si="10"/>
        <v>51383</v>
      </c>
      <c r="D481" s="567">
        <f t="shared" si="10"/>
        <v>51383</v>
      </c>
      <c r="E481" s="567">
        <f t="shared" si="11"/>
        <v>51383</v>
      </c>
      <c r="F481" s="324">
        <f t="shared" si="9"/>
        <v>1</v>
      </c>
    </row>
    <row r="482" spans="1:6" ht="12.75">
      <c r="A482" s="317"/>
      <c r="B482" s="327" t="s">
        <v>209</v>
      </c>
      <c r="C482" s="567">
        <f t="shared" si="10"/>
        <v>12794</v>
      </c>
      <c r="D482" s="567">
        <f t="shared" si="10"/>
        <v>12794</v>
      </c>
      <c r="E482" s="567">
        <f t="shared" si="11"/>
        <v>12794</v>
      </c>
      <c r="F482" s="324">
        <f t="shared" si="9"/>
        <v>1</v>
      </c>
    </row>
    <row r="483" spans="1:6" ht="12.75">
      <c r="A483" s="317"/>
      <c r="B483" s="327" t="s">
        <v>370</v>
      </c>
      <c r="C483" s="567">
        <f>SUM(C418+C450)</f>
        <v>0</v>
      </c>
      <c r="D483" s="567">
        <f>SUM(D418+D450)</f>
        <v>0</v>
      </c>
      <c r="E483" s="567">
        <f>SUM(E418+E450)</f>
        <v>0</v>
      </c>
      <c r="F483" s="324"/>
    </row>
    <row r="484" spans="1:6" ht="12.75">
      <c r="A484" s="317"/>
      <c r="B484" s="328" t="s">
        <v>500</v>
      </c>
      <c r="C484" s="567">
        <f aca="true" t="shared" si="12" ref="C484:E485">SUM(C451+C419)</f>
        <v>0</v>
      </c>
      <c r="D484" s="567">
        <f t="shared" si="12"/>
        <v>0</v>
      </c>
      <c r="E484" s="567">
        <f t="shared" si="12"/>
        <v>0</v>
      </c>
      <c r="F484" s="324"/>
    </row>
    <row r="485" spans="1:6" ht="13.5" thickBot="1">
      <c r="A485" s="317"/>
      <c r="B485" s="329" t="s">
        <v>210</v>
      </c>
      <c r="C485" s="567">
        <f t="shared" si="12"/>
        <v>0</v>
      </c>
      <c r="D485" s="567">
        <f t="shared" si="12"/>
        <v>0</v>
      </c>
      <c r="E485" s="567">
        <f t="shared" si="12"/>
        <v>0</v>
      </c>
      <c r="F485" s="740"/>
    </row>
    <row r="486" spans="1:6" ht="13.5" thickBot="1">
      <c r="A486" s="317"/>
      <c r="B486" s="331" t="s">
        <v>366</v>
      </c>
      <c r="C486" s="808">
        <f>SUM(C477+C480+C481+C482+C485+C483)</f>
        <v>70516</v>
      </c>
      <c r="D486" s="808">
        <f>SUM(D477+D480+D481+D482+D485+D483)</f>
        <v>70516</v>
      </c>
      <c r="E486" s="808">
        <f>SUM(E477+E480+E481+E482+E485+E483)</f>
        <v>70516</v>
      </c>
      <c r="F486" s="838">
        <f t="shared" si="9"/>
        <v>1</v>
      </c>
    </row>
    <row r="487" spans="1:6" ht="13.5" thickBot="1">
      <c r="A487" s="317"/>
      <c r="B487" s="334" t="s">
        <v>72</v>
      </c>
      <c r="C487" s="814">
        <f>SUM(C486+C476)</f>
        <v>70516</v>
      </c>
      <c r="D487" s="814">
        <f>SUM(D486+D476)</f>
        <v>71866</v>
      </c>
      <c r="E487" s="814">
        <f>SUM(E486+E476)</f>
        <v>71866</v>
      </c>
      <c r="F487" s="836">
        <f t="shared" si="9"/>
        <v>1</v>
      </c>
    </row>
    <row r="488" spans="1:6" ht="13.5" thickBot="1">
      <c r="A488" s="317"/>
      <c r="B488" s="336" t="s">
        <v>73</v>
      </c>
      <c r="C488" s="818"/>
      <c r="D488" s="818"/>
      <c r="E488" s="818"/>
      <c r="F488" s="837"/>
    </row>
    <row r="489" spans="1:6" ht="12.75">
      <c r="A489" s="317"/>
      <c r="B489" s="789" t="s">
        <v>470</v>
      </c>
      <c r="C489" s="568">
        <f aca="true" t="shared" si="13" ref="C489:E490">SUM(C456+C424)</f>
        <v>0</v>
      </c>
      <c r="D489" s="568">
        <f t="shared" si="13"/>
        <v>7014</v>
      </c>
      <c r="E489" s="568">
        <f t="shared" si="13"/>
        <v>7014</v>
      </c>
      <c r="F489" s="324">
        <f t="shared" si="9"/>
        <v>1</v>
      </c>
    </row>
    <row r="490" spans="1:6" ht="12.75">
      <c r="A490" s="317"/>
      <c r="B490" s="338" t="s">
        <v>507</v>
      </c>
      <c r="C490" s="567">
        <f t="shared" si="13"/>
        <v>1277643</v>
      </c>
      <c r="D490" s="567">
        <f t="shared" si="13"/>
        <v>1317430</v>
      </c>
      <c r="E490" s="567">
        <f t="shared" si="13"/>
        <v>1325660</v>
      </c>
      <c r="F490" s="324">
        <f t="shared" si="9"/>
        <v>1.0062470112264028</v>
      </c>
    </row>
    <row r="491" spans="1:6" ht="13.5" thickBot="1">
      <c r="A491" s="317"/>
      <c r="B491" s="339" t="s">
        <v>510</v>
      </c>
      <c r="C491" s="807">
        <f>SUM(C426)</f>
        <v>14100</v>
      </c>
      <c r="D491" s="807">
        <f>SUM(D426)</f>
        <v>14100</v>
      </c>
      <c r="E491" s="807">
        <f>SUM(E426)</f>
        <v>14100</v>
      </c>
      <c r="F491" s="740">
        <f t="shared" si="9"/>
        <v>1</v>
      </c>
    </row>
    <row r="492" spans="1:6" ht="13.5" thickBot="1">
      <c r="A492" s="317"/>
      <c r="B492" s="340" t="s">
        <v>66</v>
      </c>
      <c r="C492" s="805">
        <f>SUM(C489:C491)</f>
        <v>1291743</v>
      </c>
      <c r="D492" s="805">
        <f>SUM(D489:D491)</f>
        <v>1338544</v>
      </c>
      <c r="E492" s="805">
        <f>SUM(E489:E491)</f>
        <v>1346774</v>
      </c>
      <c r="F492" s="838">
        <f t="shared" si="9"/>
        <v>1.0061484717723137</v>
      </c>
    </row>
    <row r="493" spans="1:6" ht="13.5" thickBot="1">
      <c r="A493" s="317"/>
      <c r="B493" s="252" t="s">
        <v>470</v>
      </c>
      <c r="C493" s="805"/>
      <c r="D493" s="1167">
        <f>SUM(D459)</f>
        <v>524</v>
      </c>
      <c r="E493" s="1167">
        <f>SUM(E459)</f>
        <v>524</v>
      </c>
      <c r="F493" s="837">
        <f t="shared" si="9"/>
        <v>1</v>
      </c>
    </row>
    <row r="494" spans="1:6" ht="13.5" thickBot="1">
      <c r="A494" s="317"/>
      <c r="B494" s="340" t="s">
        <v>68</v>
      </c>
      <c r="C494" s="805"/>
      <c r="D494" s="805">
        <f>SUM(D493)</f>
        <v>524</v>
      </c>
      <c r="E494" s="805">
        <f>SUM(E493)</f>
        <v>524</v>
      </c>
      <c r="F494" s="838">
        <f t="shared" si="9"/>
        <v>1</v>
      </c>
    </row>
    <row r="495" spans="1:6" ht="15.75" thickBot="1">
      <c r="A495" s="317"/>
      <c r="B495" s="342" t="s">
        <v>80</v>
      </c>
      <c r="C495" s="806">
        <f>SUM(C487+C488+C492)</f>
        <v>1362259</v>
      </c>
      <c r="D495" s="806">
        <f>SUM(D487+D488+D492+D494)</f>
        <v>1410934</v>
      </c>
      <c r="E495" s="806">
        <f>SUM(E487+E488+E492+E494)</f>
        <v>1419164</v>
      </c>
      <c r="F495" s="838">
        <f t="shared" si="9"/>
        <v>1.0058330155769157</v>
      </c>
    </row>
    <row r="496" spans="1:6" ht="12.75">
      <c r="A496" s="317"/>
      <c r="B496" s="343" t="s">
        <v>344</v>
      </c>
      <c r="C496" s="567">
        <f aca="true" t="shared" si="14" ref="C496:D500">SUM(C462+C429)</f>
        <v>843251</v>
      </c>
      <c r="D496" s="567">
        <f t="shared" si="14"/>
        <v>864259</v>
      </c>
      <c r="E496" s="567">
        <f>SUM(E462+E429)</f>
        <v>867098</v>
      </c>
      <c r="F496" s="324">
        <f t="shared" si="9"/>
        <v>1.0032848949215456</v>
      </c>
    </row>
    <row r="497" spans="1:6" ht="12.75">
      <c r="A497" s="317"/>
      <c r="B497" s="343" t="s">
        <v>345</v>
      </c>
      <c r="C497" s="567">
        <f t="shared" si="14"/>
        <v>185343</v>
      </c>
      <c r="D497" s="567">
        <f t="shared" si="14"/>
        <v>189593</v>
      </c>
      <c r="E497" s="567">
        <f>SUM(E463+E430)</f>
        <v>190147</v>
      </c>
      <c r="F497" s="324">
        <f t="shared" si="9"/>
        <v>1.002922048809819</v>
      </c>
    </row>
    <row r="498" spans="1:6" ht="12.75">
      <c r="A498" s="317"/>
      <c r="B498" s="343" t="s">
        <v>346</v>
      </c>
      <c r="C498" s="567">
        <f t="shared" si="14"/>
        <v>318541</v>
      </c>
      <c r="D498" s="567">
        <f t="shared" si="14"/>
        <v>337275</v>
      </c>
      <c r="E498" s="567">
        <f>SUM(E464+E431)</f>
        <v>337628</v>
      </c>
      <c r="F498" s="324">
        <f t="shared" si="9"/>
        <v>1.0010466236750426</v>
      </c>
    </row>
    <row r="499" spans="1:6" ht="12.75">
      <c r="A499" s="317"/>
      <c r="B499" s="344" t="s">
        <v>348</v>
      </c>
      <c r="C499" s="567">
        <f t="shared" si="14"/>
        <v>600</v>
      </c>
      <c r="D499" s="567">
        <f t="shared" si="14"/>
        <v>600</v>
      </c>
      <c r="E499" s="567">
        <f>SUM(E465+E432)</f>
        <v>600</v>
      </c>
      <c r="F499" s="324">
        <f t="shared" si="9"/>
        <v>1</v>
      </c>
    </row>
    <row r="500" spans="1:6" ht="13.5" thickBot="1">
      <c r="A500" s="317"/>
      <c r="B500" s="345" t="s">
        <v>479</v>
      </c>
      <c r="C500" s="567">
        <f t="shared" si="14"/>
        <v>0</v>
      </c>
      <c r="D500" s="567">
        <f t="shared" si="14"/>
        <v>0</v>
      </c>
      <c r="E500" s="567">
        <f>SUM(E466+E433)</f>
        <v>0</v>
      </c>
      <c r="F500" s="740"/>
    </row>
    <row r="501" spans="1:6" ht="13.5" thickBot="1">
      <c r="A501" s="317"/>
      <c r="B501" s="346" t="s">
        <v>65</v>
      </c>
      <c r="C501" s="808">
        <f>SUM(C496:C500)</f>
        <v>1347735</v>
      </c>
      <c r="D501" s="808">
        <f>SUM(D496:D500)</f>
        <v>1391727</v>
      </c>
      <c r="E501" s="808">
        <f>SUM(E496:E500)</f>
        <v>1395473</v>
      </c>
      <c r="F501" s="838">
        <f t="shared" si="9"/>
        <v>1.0026916198363616</v>
      </c>
    </row>
    <row r="502" spans="1:6" ht="12.75">
      <c r="A502" s="317"/>
      <c r="B502" s="343" t="s">
        <v>264</v>
      </c>
      <c r="C502" s="567">
        <f>SUM(C468+C435)</f>
        <v>14524</v>
      </c>
      <c r="D502" s="567">
        <f>SUM(D468+D435)</f>
        <v>19207</v>
      </c>
      <c r="E502" s="567">
        <f>SUM(E468+E435)</f>
        <v>23691</v>
      </c>
      <c r="F502" s="324">
        <f t="shared" si="9"/>
        <v>1.2334565522986412</v>
      </c>
    </row>
    <row r="503" spans="1:6" ht="12.75">
      <c r="A503" s="317"/>
      <c r="B503" s="343" t="s">
        <v>265</v>
      </c>
      <c r="C503" s="567">
        <f>SUM(C469)</f>
        <v>0</v>
      </c>
      <c r="D503" s="567">
        <f>SUM(D469)</f>
        <v>0</v>
      </c>
      <c r="E503" s="567">
        <f>SUM(E469)</f>
        <v>0</v>
      </c>
      <c r="F503" s="324"/>
    </row>
    <row r="504" spans="1:6" ht="13.5" thickBot="1">
      <c r="A504" s="317"/>
      <c r="B504" s="345" t="s">
        <v>479</v>
      </c>
      <c r="C504" s="807"/>
      <c r="D504" s="807"/>
      <c r="E504" s="807"/>
      <c r="F504" s="740"/>
    </row>
    <row r="505" spans="1:6" ht="13.5" thickBot="1">
      <c r="A505" s="317"/>
      <c r="B505" s="347" t="s">
        <v>71</v>
      </c>
      <c r="C505" s="808">
        <f>SUM(C502:C504)</f>
        <v>14524</v>
      </c>
      <c r="D505" s="808">
        <f>SUM(D502:D504)</f>
        <v>19207</v>
      </c>
      <c r="E505" s="808">
        <f>SUM(E502:E504)</f>
        <v>23691</v>
      </c>
      <c r="F505" s="838">
        <f t="shared" si="9"/>
        <v>1.2334565522986412</v>
      </c>
    </row>
    <row r="506" spans="1:6" ht="15.75" thickBot="1">
      <c r="A506" s="314"/>
      <c r="B506" s="348" t="s">
        <v>117</v>
      </c>
      <c r="C506" s="828">
        <f>SUM(C501+C505)</f>
        <v>1362259</v>
      </c>
      <c r="D506" s="828">
        <f>SUM(D501+D505)</f>
        <v>1410934</v>
      </c>
      <c r="E506" s="828">
        <f>SUM(E501+E505)</f>
        <v>1419164</v>
      </c>
      <c r="F506" s="836">
        <f t="shared" si="9"/>
        <v>1.0058330155769157</v>
      </c>
    </row>
    <row r="507" spans="1:6" ht="15">
      <c r="A507" s="229">
        <v>2985</v>
      </c>
      <c r="B507" s="232" t="s">
        <v>360</v>
      </c>
      <c r="C507" s="567"/>
      <c r="D507" s="567"/>
      <c r="E507" s="567"/>
      <c r="F507" s="324"/>
    </row>
    <row r="508" spans="1:6" ht="12" customHeight="1">
      <c r="A508" s="317"/>
      <c r="B508" s="319" t="s">
        <v>201</v>
      </c>
      <c r="C508" s="595"/>
      <c r="D508" s="595"/>
      <c r="E508" s="595"/>
      <c r="F508" s="324"/>
    </row>
    <row r="509" spans="1:6" ht="13.5" thickBot="1">
      <c r="A509" s="317"/>
      <c r="B509" s="320" t="s">
        <v>202</v>
      </c>
      <c r="C509" s="816"/>
      <c r="D509" s="816"/>
      <c r="E509" s="816"/>
      <c r="F509" s="740"/>
    </row>
    <row r="510" spans="1:6" ht="13.5" thickBot="1">
      <c r="A510" s="317"/>
      <c r="B510" s="321" t="s">
        <v>215</v>
      </c>
      <c r="C510" s="817"/>
      <c r="D510" s="817"/>
      <c r="E510" s="817"/>
      <c r="F510" s="837"/>
    </row>
    <row r="511" spans="1:6" ht="12.75">
      <c r="A511" s="317"/>
      <c r="B511" s="319" t="s">
        <v>442</v>
      </c>
      <c r="C511" s="832"/>
      <c r="D511" s="832"/>
      <c r="E511" s="832"/>
      <c r="F511" s="324"/>
    </row>
    <row r="512" spans="1:6" ht="12.75">
      <c r="A512" s="317"/>
      <c r="B512" s="319" t="s">
        <v>204</v>
      </c>
      <c r="C512" s="567">
        <f>SUM(C513)</f>
        <v>17346</v>
      </c>
      <c r="D512" s="567">
        <f>SUM(D513)</f>
        <v>17346</v>
      </c>
      <c r="E512" s="567">
        <f>SUM(E513)</f>
        <v>17346</v>
      </c>
      <c r="F512" s="324">
        <f t="shared" si="9"/>
        <v>1</v>
      </c>
    </row>
    <row r="513" spans="1:6" ht="12.75">
      <c r="A513" s="317"/>
      <c r="B513" s="325" t="s">
        <v>205</v>
      </c>
      <c r="C513" s="811">
        <v>17346</v>
      </c>
      <c r="D513" s="811">
        <v>17346</v>
      </c>
      <c r="E513" s="811">
        <v>17346</v>
      </c>
      <c r="F513" s="324">
        <f t="shared" si="9"/>
        <v>1</v>
      </c>
    </row>
    <row r="514" spans="1:6" ht="12.75">
      <c r="A514" s="317"/>
      <c r="B514" s="325" t="s">
        <v>206</v>
      </c>
      <c r="C514" s="811"/>
      <c r="D514" s="811"/>
      <c r="E514" s="811"/>
      <c r="F514" s="324"/>
    </row>
    <row r="515" spans="1:6" ht="12.75">
      <c r="A515" s="317"/>
      <c r="B515" s="327" t="s">
        <v>207</v>
      </c>
      <c r="C515" s="567"/>
      <c r="D515" s="567"/>
      <c r="E515" s="567"/>
      <c r="F515" s="324"/>
    </row>
    <row r="516" spans="1:6" ht="12.75">
      <c r="A516" s="317"/>
      <c r="B516" s="327" t="s">
        <v>208</v>
      </c>
      <c r="C516" s="567"/>
      <c r="D516" s="567"/>
      <c r="E516" s="567"/>
      <c r="F516" s="324"/>
    </row>
    <row r="517" spans="1:6" ht="12.75">
      <c r="A517" s="317"/>
      <c r="B517" s="327" t="s">
        <v>209</v>
      </c>
      <c r="C517" s="567">
        <v>4673</v>
      </c>
      <c r="D517" s="567">
        <v>4673</v>
      </c>
      <c r="E517" s="567">
        <v>4673</v>
      </c>
      <c r="F517" s="324">
        <f t="shared" si="9"/>
        <v>1</v>
      </c>
    </row>
    <row r="518" spans="1:6" ht="12.75">
      <c r="A518" s="317"/>
      <c r="B518" s="327" t="s">
        <v>370</v>
      </c>
      <c r="C518" s="567"/>
      <c r="D518" s="567"/>
      <c r="E518" s="567"/>
      <c r="F518" s="324"/>
    </row>
    <row r="519" spans="1:6" ht="12.75">
      <c r="A519" s="317"/>
      <c r="B519" s="328" t="s">
        <v>500</v>
      </c>
      <c r="C519" s="567"/>
      <c r="D519" s="567"/>
      <c r="E519" s="567"/>
      <c r="F519" s="324"/>
    </row>
    <row r="520" spans="1:6" ht="13.5" thickBot="1">
      <c r="A520" s="317"/>
      <c r="B520" s="329" t="s">
        <v>210</v>
      </c>
      <c r="C520" s="567"/>
      <c r="D520" s="567"/>
      <c r="E520" s="567"/>
      <c r="F520" s="740"/>
    </row>
    <row r="521" spans="1:6" ht="13.5" thickBot="1">
      <c r="A521" s="317"/>
      <c r="B521" s="331" t="s">
        <v>366</v>
      </c>
      <c r="C521" s="808">
        <f>SUM(C512+C515+C516+C517+C520+C511+C518+C519)</f>
        <v>22019</v>
      </c>
      <c r="D521" s="808">
        <f>SUM(D512+D515+D516+D517+D520+D511+D518+D519)</f>
        <v>22019</v>
      </c>
      <c r="E521" s="808">
        <f>SUM(E512+E515+E516+E517+E520+E511+E518+E519)</f>
        <v>22019</v>
      </c>
      <c r="F521" s="838">
        <f t="shared" si="9"/>
        <v>1</v>
      </c>
    </row>
    <row r="522" spans="1:6" ht="13.5" thickBot="1">
      <c r="A522" s="317"/>
      <c r="B522" s="657" t="s">
        <v>240</v>
      </c>
      <c r="C522" s="812"/>
      <c r="D522" s="812"/>
      <c r="E522" s="812"/>
      <c r="F522" s="837"/>
    </row>
    <row r="523" spans="1:6" ht="13.5" thickBot="1">
      <c r="A523" s="317"/>
      <c r="B523" s="334" t="s">
        <v>72</v>
      </c>
      <c r="C523" s="814">
        <f>SUM(C521+C510+C522)</f>
        <v>22019</v>
      </c>
      <c r="D523" s="814">
        <f>SUM(D521+D510+D522)</f>
        <v>22019</v>
      </c>
      <c r="E523" s="814">
        <f>SUM(E521+E510+E522)</f>
        <v>22019</v>
      </c>
      <c r="F523" s="838">
        <f t="shared" si="9"/>
        <v>1</v>
      </c>
    </row>
    <row r="524" spans="1:6" ht="13.5" thickBot="1">
      <c r="A524" s="317"/>
      <c r="B524" s="132" t="s">
        <v>257</v>
      </c>
      <c r="C524" s="801"/>
      <c r="D524" s="801"/>
      <c r="E524" s="801"/>
      <c r="F524" s="837"/>
    </row>
    <row r="525" spans="1:6" ht="13.5" thickBot="1">
      <c r="A525" s="317"/>
      <c r="B525" s="336" t="s">
        <v>73</v>
      </c>
      <c r="C525" s="802"/>
      <c r="D525" s="802"/>
      <c r="E525" s="802"/>
      <c r="F525" s="837"/>
    </row>
    <row r="526" spans="1:6" ht="12.75">
      <c r="A526" s="317"/>
      <c r="B526" s="789" t="s">
        <v>470</v>
      </c>
      <c r="C526" s="568"/>
      <c r="D526" s="568">
        <v>433</v>
      </c>
      <c r="E526" s="568">
        <v>433</v>
      </c>
      <c r="F526" s="324">
        <f t="shared" si="9"/>
        <v>1</v>
      </c>
    </row>
    <row r="527" spans="1:6" ht="13.5" thickBot="1">
      <c r="A527" s="317"/>
      <c r="B527" s="339" t="s">
        <v>507</v>
      </c>
      <c r="C527" s="807">
        <v>266386</v>
      </c>
      <c r="D527" s="807">
        <v>271505</v>
      </c>
      <c r="E527" s="807">
        <v>272005</v>
      </c>
      <c r="F527" s="740">
        <f t="shared" si="9"/>
        <v>1.0018415867111103</v>
      </c>
    </row>
    <row r="528" spans="1:6" ht="13.5" thickBot="1">
      <c r="A528" s="317"/>
      <c r="B528" s="340" t="s">
        <v>66</v>
      </c>
      <c r="C528" s="805">
        <f>SUM(C526:C527)</f>
        <v>266386</v>
      </c>
      <c r="D528" s="805">
        <f>SUM(D526:D527)</f>
        <v>271938</v>
      </c>
      <c r="E528" s="805">
        <f>SUM(E526:E527)</f>
        <v>272438</v>
      </c>
      <c r="F528" s="838">
        <f t="shared" si="9"/>
        <v>1.0018386543991644</v>
      </c>
    </row>
    <row r="529" spans="1:6" ht="15.75" thickBot="1">
      <c r="A529" s="317"/>
      <c r="B529" s="342" t="s">
        <v>80</v>
      </c>
      <c r="C529" s="806">
        <f>SUM(C523+C525+C528)</f>
        <v>288405</v>
      </c>
      <c r="D529" s="806">
        <f>SUM(D523+D525+D528)</f>
        <v>293957</v>
      </c>
      <c r="E529" s="806">
        <f>SUM(E523+E525+E528)</f>
        <v>294457</v>
      </c>
      <c r="F529" s="836">
        <f t="shared" si="9"/>
        <v>1.0017009290474457</v>
      </c>
    </row>
    <row r="530" spans="1:6" ht="12.75">
      <c r="A530" s="317"/>
      <c r="B530" s="343" t="s">
        <v>344</v>
      </c>
      <c r="C530" s="567">
        <v>100884</v>
      </c>
      <c r="D530" s="567">
        <v>107600</v>
      </c>
      <c r="E530" s="567">
        <v>105150</v>
      </c>
      <c r="F530" s="324">
        <f t="shared" si="9"/>
        <v>0.9772304832713755</v>
      </c>
    </row>
    <row r="531" spans="1:6" ht="12.75">
      <c r="A531" s="317"/>
      <c r="B531" s="343" t="s">
        <v>345</v>
      </c>
      <c r="C531" s="567">
        <v>20112</v>
      </c>
      <c r="D531" s="567">
        <v>21947</v>
      </c>
      <c r="E531" s="567">
        <v>23104</v>
      </c>
      <c r="F531" s="324">
        <f t="shared" si="9"/>
        <v>1.052717911331845</v>
      </c>
    </row>
    <row r="532" spans="1:6" ht="12.75">
      <c r="A532" s="317"/>
      <c r="B532" s="343" t="s">
        <v>346</v>
      </c>
      <c r="C532" s="567">
        <v>160419</v>
      </c>
      <c r="D532" s="567">
        <v>157420</v>
      </c>
      <c r="E532" s="567">
        <v>159213</v>
      </c>
      <c r="F532" s="324">
        <f t="shared" si="9"/>
        <v>1.011389912336425</v>
      </c>
    </row>
    <row r="533" spans="1:6" ht="12.75">
      <c r="A533" s="317"/>
      <c r="B533" s="343" t="s">
        <v>348</v>
      </c>
      <c r="C533" s="567"/>
      <c r="D533" s="567"/>
      <c r="E533" s="567"/>
      <c r="F533" s="324"/>
    </row>
    <row r="534" spans="1:6" ht="13.5" thickBot="1">
      <c r="A534" s="317"/>
      <c r="B534" s="596" t="s">
        <v>347</v>
      </c>
      <c r="C534" s="807"/>
      <c r="D534" s="807"/>
      <c r="E534" s="807"/>
      <c r="F534" s="740"/>
    </row>
    <row r="535" spans="1:6" ht="12.75">
      <c r="A535" s="595"/>
      <c r="B535" s="1186" t="s">
        <v>65</v>
      </c>
      <c r="C535" s="1187">
        <f>SUM(C530:C534)</f>
        <v>281415</v>
      </c>
      <c r="D535" s="1187">
        <f>SUM(D530:D534)</f>
        <v>286967</v>
      </c>
      <c r="E535" s="1187">
        <f>SUM(E530:E534)</f>
        <v>287467</v>
      </c>
      <c r="F535" s="1188">
        <f t="shared" si="9"/>
        <v>1.001742360619862</v>
      </c>
    </row>
    <row r="536" spans="1:6" ht="12.75">
      <c r="A536" s="317"/>
      <c r="B536" s="593" t="s">
        <v>14</v>
      </c>
      <c r="C536" s="811">
        <v>88500</v>
      </c>
      <c r="D536" s="811">
        <v>88500</v>
      </c>
      <c r="E536" s="811">
        <v>88500</v>
      </c>
      <c r="F536" s="324">
        <f t="shared" si="9"/>
        <v>1</v>
      </c>
    </row>
    <row r="537" spans="1:6" ht="12.75">
      <c r="A537" s="317"/>
      <c r="B537" s="1183" t="s">
        <v>13</v>
      </c>
      <c r="C537" s="1184">
        <v>35502</v>
      </c>
      <c r="D537" s="1184">
        <v>35502</v>
      </c>
      <c r="E537" s="1184">
        <v>36002</v>
      </c>
      <c r="F537" s="1185">
        <f t="shared" si="9"/>
        <v>1.0140837135936003</v>
      </c>
    </row>
    <row r="538" spans="1:6" ht="12.75">
      <c r="A538" s="317"/>
      <c r="B538" s="343" t="s">
        <v>264</v>
      </c>
      <c r="C538" s="567">
        <v>6990</v>
      </c>
      <c r="D538" s="567">
        <v>6990</v>
      </c>
      <c r="E538" s="567">
        <v>6990</v>
      </c>
      <c r="F538" s="324">
        <f t="shared" si="9"/>
        <v>1</v>
      </c>
    </row>
    <row r="539" spans="1:6" ht="12.75">
      <c r="A539" s="317"/>
      <c r="B539" s="343" t="s">
        <v>265</v>
      </c>
      <c r="C539" s="567"/>
      <c r="D539" s="567"/>
      <c r="E539" s="567"/>
      <c r="F539" s="324"/>
    </row>
    <row r="540" spans="1:6" ht="13.5" thickBot="1">
      <c r="A540" s="317"/>
      <c r="B540" s="345" t="s">
        <v>479</v>
      </c>
      <c r="C540" s="807"/>
      <c r="D540" s="807"/>
      <c r="E540" s="807"/>
      <c r="F540" s="740"/>
    </row>
    <row r="541" spans="1:6" ht="13.5" thickBot="1">
      <c r="A541" s="317"/>
      <c r="B541" s="347" t="s">
        <v>71</v>
      </c>
      <c r="C541" s="808">
        <f>SUM(C538:C540)</f>
        <v>6990</v>
      </c>
      <c r="D541" s="808">
        <f>SUM(D538:D540)</f>
        <v>6990</v>
      </c>
      <c r="E541" s="808">
        <f>SUM(E538:E540)</f>
        <v>6990</v>
      </c>
      <c r="F541" s="838">
        <f aca="true" t="shared" si="15" ref="F541:F602">SUM(E541/D541)</f>
        <v>1</v>
      </c>
    </row>
    <row r="542" spans="1:6" ht="15.75" thickBot="1">
      <c r="A542" s="314"/>
      <c r="B542" s="348" t="s">
        <v>117</v>
      </c>
      <c r="C542" s="806">
        <f>SUM(C535+C541)</f>
        <v>288405</v>
      </c>
      <c r="D542" s="806">
        <f>SUM(D535+D541)</f>
        <v>293957</v>
      </c>
      <c r="E542" s="806">
        <f>SUM(E535+E541)</f>
        <v>294457</v>
      </c>
      <c r="F542" s="838">
        <f t="shared" si="15"/>
        <v>1.0017009290474457</v>
      </c>
    </row>
    <row r="543" spans="1:6" ht="15">
      <c r="A543" s="229">
        <v>2986</v>
      </c>
      <c r="B543" s="232" t="s">
        <v>439</v>
      </c>
      <c r="C543" s="567"/>
      <c r="D543" s="567"/>
      <c r="E543" s="567"/>
      <c r="F543" s="324"/>
    </row>
    <row r="544" spans="1:6" ht="12.75">
      <c r="A544" s="317"/>
      <c r="B544" s="319" t="s">
        <v>201</v>
      </c>
      <c r="C544" s="595"/>
      <c r="D544" s="595"/>
      <c r="E544" s="595"/>
      <c r="F544" s="324"/>
    </row>
    <row r="545" spans="1:6" ht="13.5" thickBot="1">
      <c r="A545" s="317"/>
      <c r="B545" s="320" t="s">
        <v>202</v>
      </c>
      <c r="C545" s="816">
        <v>8812</v>
      </c>
      <c r="D545" s="816">
        <v>8812</v>
      </c>
      <c r="E545" s="816">
        <v>8812</v>
      </c>
      <c r="F545" s="740">
        <f t="shared" si="15"/>
        <v>1</v>
      </c>
    </row>
    <row r="546" spans="1:6" ht="13.5" thickBot="1">
      <c r="A546" s="317"/>
      <c r="B546" s="321" t="s">
        <v>215</v>
      </c>
      <c r="C546" s="817">
        <f>SUM(C545)</f>
        <v>8812</v>
      </c>
      <c r="D546" s="817">
        <f>SUM(D545)</f>
        <v>8812</v>
      </c>
      <c r="E546" s="817">
        <f>SUM(E545)</f>
        <v>8812</v>
      </c>
      <c r="F546" s="838">
        <f t="shared" si="15"/>
        <v>1</v>
      </c>
    </row>
    <row r="547" spans="1:6" ht="12.75">
      <c r="A547" s="317"/>
      <c r="B547" s="319" t="s">
        <v>204</v>
      </c>
      <c r="C547" s="567">
        <f>SUM(C548:C549)</f>
        <v>23680</v>
      </c>
      <c r="D547" s="567">
        <f>SUM(D548:D549)</f>
        <v>23680</v>
      </c>
      <c r="E547" s="567">
        <f>SUM(E548:E549)</f>
        <v>23680</v>
      </c>
      <c r="F547" s="324">
        <f t="shared" si="15"/>
        <v>1</v>
      </c>
    </row>
    <row r="548" spans="1:6" ht="12.75">
      <c r="A548" s="317"/>
      <c r="B548" s="325" t="s">
        <v>205</v>
      </c>
      <c r="C548" s="811">
        <v>23680</v>
      </c>
      <c r="D548" s="811">
        <v>23680</v>
      </c>
      <c r="E548" s="811">
        <v>23680</v>
      </c>
      <c r="F548" s="324">
        <f t="shared" si="15"/>
        <v>1</v>
      </c>
    </row>
    <row r="549" spans="1:6" ht="12.75">
      <c r="A549" s="317"/>
      <c r="B549" s="325" t="s">
        <v>206</v>
      </c>
      <c r="C549" s="811"/>
      <c r="D549" s="811"/>
      <c r="E549" s="811"/>
      <c r="F549" s="324"/>
    </row>
    <row r="550" spans="1:6" ht="12.75">
      <c r="A550" s="317"/>
      <c r="B550" s="327" t="s">
        <v>207</v>
      </c>
      <c r="C550" s="567"/>
      <c r="D550" s="567"/>
      <c r="E550" s="567"/>
      <c r="F550" s="324"/>
    </row>
    <row r="551" spans="1:6" ht="12.75">
      <c r="A551" s="317"/>
      <c r="B551" s="327" t="s">
        <v>208</v>
      </c>
      <c r="C551" s="567"/>
      <c r="D551" s="567"/>
      <c r="E551" s="567"/>
      <c r="F551" s="324"/>
    </row>
    <row r="552" spans="1:6" ht="12.75">
      <c r="A552" s="317"/>
      <c r="B552" s="327" t="s">
        <v>209</v>
      </c>
      <c r="C552" s="567">
        <v>6393</v>
      </c>
      <c r="D552" s="567">
        <v>6393</v>
      </c>
      <c r="E552" s="567">
        <v>6393</v>
      </c>
      <c r="F552" s="324">
        <f t="shared" si="15"/>
        <v>1</v>
      </c>
    </row>
    <row r="553" spans="1:6" ht="12.75">
      <c r="A553" s="317"/>
      <c r="B553" s="328" t="s">
        <v>500</v>
      </c>
      <c r="C553" s="567"/>
      <c r="D553" s="567"/>
      <c r="E553" s="567"/>
      <c r="F553" s="324"/>
    </row>
    <row r="554" spans="1:6" ht="13.5" thickBot="1">
      <c r="A554" s="317"/>
      <c r="B554" s="329" t="s">
        <v>210</v>
      </c>
      <c r="C554" s="567"/>
      <c r="D554" s="567"/>
      <c r="E554" s="567"/>
      <c r="F554" s="740"/>
    </row>
    <row r="555" spans="1:6" ht="13.5" thickBot="1">
      <c r="A555" s="317"/>
      <c r="B555" s="331" t="s">
        <v>366</v>
      </c>
      <c r="C555" s="808">
        <f>SUM(C547+C550+C551+C552+C554)</f>
        <v>30073</v>
      </c>
      <c r="D555" s="808">
        <f>SUM(D547+D550+D551+D552+D554)</f>
        <v>30073</v>
      </c>
      <c r="E555" s="808">
        <f>SUM(E547+E550+E551+E552+E554)</f>
        <v>30073</v>
      </c>
      <c r="F555" s="838">
        <f t="shared" si="15"/>
        <v>1</v>
      </c>
    </row>
    <row r="556" spans="1:6" ht="13.5" thickBot="1">
      <c r="A556" s="317"/>
      <c r="B556" s="657" t="s">
        <v>240</v>
      </c>
      <c r="C556" s="812"/>
      <c r="D556" s="812"/>
      <c r="E556" s="812"/>
      <c r="F556" s="837"/>
    </row>
    <row r="557" spans="1:6" ht="13.5" thickBot="1">
      <c r="A557" s="317"/>
      <c r="B557" s="334" t="s">
        <v>72</v>
      </c>
      <c r="C557" s="814">
        <f>SUM(C555+C546+C556)</f>
        <v>38885</v>
      </c>
      <c r="D557" s="814">
        <f>SUM(D555+D546+D556)</f>
        <v>38885</v>
      </c>
      <c r="E557" s="814">
        <f>SUM(E555+E546+E556)</f>
        <v>38885</v>
      </c>
      <c r="F557" s="838">
        <f t="shared" si="15"/>
        <v>1</v>
      </c>
    </row>
    <row r="558" spans="1:6" ht="13.5" thickBot="1">
      <c r="A558" s="317"/>
      <c r="B558" s="132" t="s">
        <v>257</v>
      </c>
      <c r="C558" s="801"/>
      <c r="D558" s="801"/>
      <c r="E558" s="801"/>
      <c r="F558" s="837"/>
    </row>
    <row r="559" spans="1:6" ht="13.5" thickBot="1">
      <c r="A559" s="317"/>
      <c r="B559" s="336" t="s">
        <v>73</v>
      </c>
      <c r="C559" s="802"/>
      <c r="D559" s="802"/>
      <c r="E559" s="802"/>
      <c r="F559" s="837"/>
    </row>
    <row r="560" spans="1:6" ht="12.75">
      <c r="A560" s="317"/>
      <c r="B560" s="789" t="s">
        <v>470</v>
      </c>
      <c r="C560" s="568"/>
      <c r="D560" s="568"/>
      <c r="E560" s="568"/>
      <c r="F560" s="324"/>
    </row>
    <row r="561" spans="1:6" ht="13.5" thickBot="1">
      <c r="A561" s="317"/>
      <c r="B561" s="339" t="s">
        <v>507</v>
      </c>
      <c r="C561" s="807">
        <v>106580</v>
      </c>
      <c r="D561" s="807">
        <v>109871</v>
      </c>
      <c r="E561" s="807">
        <v>109871</v>
      </c>
      <c r="F561" s="740">
        <f t="shared" si="15"/>
        <v>1</v>
      </c>
    </row>
    <row r="562" spans="1:6" ht="13.5" thickBot="1">
      <c r="A562" s="317"/>
      <c r="B562" s="340" t="s">
        <v>66</v>
      </c>
      <c r="C562" s="805">
        <f>SUM(C560:C561)</f>
        <v>106580</v>
      </c>
      <c r="D562" s="805">
        <f>SUM(D560:D561)</f>
        <v>109871</v>
      </c>
      <c r="E562" s="805">
        <f>SUM(E560:E561)</f>
        <v>109871</v>
      </c>
      <c r="F562" s="838">
        <f t="shared" si="15"/>
        <v>1</v>
      </c>
    </row>
    <row r="563" spans="1:6" ht="15.75" thickBot="1">
      <c r="A563" s="317"/>
      <c r="B563" s="342" t="s">
        <v>80</v>
      </c>
      <c r="C563" s="806">
        <f>SUM(C557+C559+C562)</f>
        <v>145465</v>
      </c>
      <c r="D563" s="806">
        <f>SUM(D557+D559+D562)</f>
        <v>148756</v>
      </c>
      <c r="E563" s="806">
        <f>SUM(E557+E559+E562)</f>
        <v>148756</v>
      </c>
      <c r="F563" s="838">
        <f t="shared" si="15"/>
        <v>1</v>
      </c>
    </row>
    <row r="564" spans="1:6" ht="12.75">
      <c r="A564" s="317"/>
      <c r="B564" s="343" t="s">
        <v>344</v>
      </c>
      <c r="C564" s="567">
        <v>46873</v>
      </c>
      <c r="D564" s="567">
        <v>48977</v>
      </c>
      <c r="E564" s="567">
        <v>48977</v>
      </c>
      <c r="F564" s="324">
        <f t="shared" si="15"/>
        <v>1</v>
      </c>
    </row>
    <row r="565" spans="1:6" ht="12.75">
      <c r="A565" s="317"/>
      <c r="B565" s="343" t="s">
        <v>345</v>
      </c>
      <c r="C565" s="567">
        <v>9421</v>
      </c>
      <c r="D565" s="567">
        <v>9831</v>
      </c>
      <c r="E565" s="567">
        <v>9831</v>
      </c>
      <c r="F565" s="324">
        <f t="shared" si="15"/>
        <v>1</v>
      </c>
    </row>
    <row r="566" spans="1:6" ht="12.75">
      <c r="A566" s="317"/>
      <c r="B566" s="343" t="s">
        <v>346</v>
      </c>
      <c r="C566" s="567">
        <v>86671</v>
      </c>
      <c r="D566" s="567">
        <v>87448</v>
      </c>
      <c r="E566" s="567">
        <v>87448</v>
      </c>
      <c r="F566" s="324">
        <f t="shared" si="15"/>
        <v>1</v>
      </c>
    </row>
    <row r="567" spans="1:6" ht="12.75">
      <c r="A567" s="317"/>
      <c r="B567" s="343" t="s">
        <v>348</v>
      </c>
      <c r="C567" s="567"/>
      <c r="D567" s="567"/>
      <c r="E567" s="567"/>
      <c r="F567" s="324"/>
    </row>
    <row r="568" spans="1:6" ht="13.5" thickBot="1">
      <c r="A568" s="317"/>
      <c r="B568" s="596" t="s">
        <v>347</v>
      </c>
      <c r="C568" s="807"/>
      <c r="D568" s="807"/>
      <c r="E568" s="807"/>
      <c r="F568" s="740"/>
    </row>
    <row r="569" spans="1:6" ht="13.5" thickBot="1">
      <c r="A569" s="317"/>
      <c r="B569" s="346" t="s">
        <v>65</v>
      </c>
      <c r="C569" s="829">
        <f>SUM(C564:C568)</f>
        <v>142965</v>
      </c>
      <c r="D569" s="829">
        <f>SUM(D564:D568)</f>
        <v>146256</v>
      </c>
      <c r="E569" s="829">
        <f>SUM(E564:E568)</f>
        <v>146256</v>
      </c>
      <c r="F569" s="838">
        <f t="shared" si="15"/>
        <v>1</v>
      </c>
    </row>
    <row r="570" spans="1:6" ht="12.75">
      <c r="A570" s="317"/>
      <c r="B570" s="343" t="s">
        <v>264</v>
      </c>
      <c r="C570" s="567">
        <v>2500</v>
      </c>
      <c r="D570" s="567">
        <v>2500</v>
      </c>
      <c r="E570" s="567">
        <v>2500</v>
      </c>
      <c r="F570" s="324">
        <f t="shared" si="15"/>
        <v>1</v>
      </c>
    </row>
    <row r="571" spans="1:6" ht="12.75">
      <c r="A571" s="317"/>
      <c r="B571" s="343" t="s">
        <v>265</v>
      </c>
      <c r="C571" s="567"/>
      <c r="D571" s="567"/>
      <c r="E571" s="567"/>
      <c r="F571" s="324"/>
    </row>
    <row r="572" spans="1:6" ht="13.5" thickBot="1">
      <c r="A572" s="317"/>
      <c r="B572" s="345" t="s">
        <v>479</v>
      </c>
      <c r="C572" s="807"/>
      <c r="D572" s="807"/>
      <c r="E572" s="807"/>
      <c r="F572" s="740"/>
    </row>
    <row r="573" spans="1:6" ht="13.5" thickBot="1">
      <c r="A573" s="317"/>
      <c r="B573" s="347" t="s">
        <v>71</v>
      </c>
      <c r="C573" s="808">
        <f>SUM(C570:C572)</f>
        <v>2500</v>
      </c>
      <c r="D573" s="808">
        <f>SUM(D570:D572)</f>
        <v>2500</v>
      </c>
      <c r="E573" s="808">
        <f>SUM(E570:E572)</f>
        <v>2500</v>
      </c>
      <c r="F573" s="838">
        <f t="shared" si="15"/>
        <v>1</v>
      </c>
    </row>
    <row r="574" spans="1:6" ht="15.75" thickBot="1">
      <c r="A574" s="314"/>
      <c r="B574" s="348" t="s">
        <v>117</v>
      </c>
      <c r="C574" s="806">
        <f>SUM(C573,C569)</f>
        <v>145465</v>
      </c>
      <c r="D574" s="806">
        <f>SUM(D573,D569)</f>
        <v>148756</v>
      </c>
      <c r="E574" s="806">
        <f>SUM(E573,E569)</f>
        <v>148756</v>
      </c>
      <c r="F574" s="838">
        <f t="shared" si="15"/>
        <v>1</v>
      </c>
    </row>
    <row r="575" spans="1:6" ht="15">
      <c r="A575" s="229">
        <v>2991</v>
      </c>
      <c r="B575" s="232" t="s">
        <v>216</v>
      </c>
      <c r="C575" s="815"/>
      <c r="D575" s="815"/>
      <c r="E575" s="815"/>
      <c r="F575" s="324"/>
    </row>
    <row r="576" spans="1:6" ht="12.75">
      <c r="A576" s="317"/>
      <c r="B576" s="319" t="s">
        <v>201</v>
      </c>
      <c r="C576" s="595"/>
      <c r="D576" s="595"/>
      <c r="E576" s="595"/>
      <c r="F576" s="324"/>
    </row>
    <row r="577" spans="1:6" ht="13.5" thickBot="1">
      <c r="A577" s="317"/>
      <c r="B577" s="320" t="s">
        <v>202</v>
      </c>
      <c r="C577" s="807">
        <f>SUM(C475+C509+C374+C545)</f>
        <v>8812</v>
      </c>
      <c r="D577" s="807">
        <f>SUM(D475+D509+D374+D545)</f>
        <v>10162</v>
      </c>
      <c r="E577" s="807">
        <f>SUM(E475+E509+E374+E545)</f>
        <v>13418</v>
      </c>
      <c r="F577" s="740">
        <f t="shared" si="15"/>
        <v>1.3204093682345994</v>
      </c>
    </row>
    <row r="578" spans="1:6" ht="13.5" thickBot="1">
      <c r="A578" s="317"/>
      <c r="B578" s="321" t="s">
        <v>215</v>
      </c>
      <c r="C578" s="822">
        <f>SUM(C577)</f>
        <v>8812</v>
      </c>
      <c r="D578" s="822">
        <f>SUM(D577)</f>
        <v>10162</v>
      </c>
      <c r="E578" s="822">
        <f>SUM(E577)</f>
        <v>13418</v>
      </c>
      <c r="F578" s="838">
        <f t="shared" si="15"/>
        <v>1.3204093682345994</v>
      </c>
    </row>
    <row r="579" spans="1:6" ht="12.75">
      <c r="A579" s="317"/>
      <c r="B579" s="319" t="s">
        <v>445</v>
      </c>
      <c r="C579" s="567">
        <f>SUM(C511)</f>
        <v>0</v>
      </c>
      <c r="D579" s="567">
        <f>SUM(D511)</f>
        <v>0</v>
      </c>
      <c r="E579" s="567">
        <f>SUM(E511)</f>
        <v>0</v>
      </c>
      <c r="F579" s="324"/>
    </row>
    <row r="580" spans="1:6" ht="12.75">
      <c r="A580" s="317"/>
      <c r="B580" s="319" t="s">
        <v>204</v>
      </c>
      <c r="C580" s="567">
        <f aca="true" t="shared" si="16" ref="C580:E581">SUM(C512+C477+C376+C547)</f>
        <v>78886</v>
      </c>
      <c r="D580" s="567">
        <f t="shared" si="16"/>
        <v>78886</v>
      </c>
      <c r="E580" s="567">
        <f t="shared" si="16"/>
        <v>78886</v>
      </c>
      <c r="F580" s="324">
        <f t="shared" si="15"/>
        <v>1</v>
      </c>
    </row>
    <row r="581" spans="1:6" ht="12.75">
      <c r="A581" s="317"/>
      <c r="B581" s="325" t="s">
        <v>205</v>
      </c>
      <c r="C581" s="811">
        <f t="shared" si="16"/>
        <v>41971</v>
      </c>
      <c r="D581" s="811">
        <f t="shared" si="16"/>
        <v>41971</v>
      </c>
      <c r="E581" s="811">
        <f t="shared" si="16"/>
        <v>41971</v>
      </c>
      <c r="F581" s="324">
        <f t="shared" si="15"/>
        <v>1</v>
      </c>
    </row>
    <row r="582" spans="1:6" ht="12.75">
      <c r="A582" s="317"/>
      <c r="B582" s="325" t="s">
        <v>206</v>
      </c>
      <c r="C582" s="811">
        <f aca="true" t="shared" si="17" ref="C582:D584">SUM(C514+C479+C378)</f>
        <v>36915</v>
      </c>
      <c r="D582" s="811">
        <f t="shared" si="17"/>
        <v>36915</v>
      </c>
      <c r="E582" s="811">
        <f>SUM(E514+E479+E378)</f>
        <v>36915</v>
      </c>
      <c r="F582" s="324">
        <f t="shared" si="15"/>
        <v>1</v>
      </c>
    </row>
    <row r="583" spans="1:6" ht="12.75">
      <c r="A583" s="317"/>
      <c r="B583" s="327" t="s">
        <v>207</v>
      </c>
      <c r="C583" s="567">
        <f t="shared" si="17"/>
        <v>8225</v>
      </c>
      <c r="D583" s="567">
        <f t="shared" si="17"/>
        <v>8225</v>
      </c>
      <c r="E583" s="567">
        <f>SUM(E515+E480+E379)</f>
        <v>8331</v>
      </c>
      <c r="F583" s="324">
        <f t="shared" si="15"/>
        <v>1.012887537993921</v>
      </c>
    </row>
    <row r="584" spans="1:6" ht="12.75">
      <c r="A584" s="317"/>
      <c r="B584" s="327" t="s">
        <v>208</v>
      </c>
      <c r="C584" s="567">
        <f t="shared" si="17"/>
        <v>178375</v>
      </c>
      <c r="D584" s="567">
        <f t="shared" si="17"/>
        <v>178375</v>
      </c>
      <c r="E584" s="567">
        <f>SUM(E516+E481+E380)</f>
        <v>178375</v>
      </c>
      <c r="F584" s="324">
        <f t="shared" si="15"/>
        <v>1</v>
      </c>
    </row>
    <row r="585" spans="1:6" ht="12.75">
      <c r="A585" s="317"/>
      <c r="B585" s="327" t="s">
        <v>209</v>
      </c>
      <c r="C585" s="567">
        <f>SUM(C517+C482+C381+C552)</f>
        <v>68879</v>
      </c>
      <c r="D585" s="567">
        <f>SUM(D517+D482+D381+D552)</f>
        <v>68879</v>
      </c>
      <c r="E585" s="567">
        <f>SUM(E517+E482+E381+E552)</f>
        <v>68879</v>
      </c>
      <c r="F585" s="324">
        <f t="shared" si="15"/>
        <v>1</v>
      </c>
    </row>
    <row r="586" spans="1:6" ht="12.75">
      <c r="A586" s="317"/>
      <c r="B586" s="327" t="s">
        <v>370</v>
      </c>
      <c r="C586" s="567">
        <f>C483+C518</f>
        <v>0</v>
      </c>
      <c r="D586" s="567">
        <f>D483+D518</f>
        <v>0</v>
      </c>
      <c r="E586" s="567">
        <f>E483+E518</f>
        <v>0</v>
      </c>
      <c r="F586" s="324"/>
    </row>
    <row r="587" spans="1:6" ht="12.75">
      <c r="A587" s="317"/>
      <c r="B587" s="328" t="s">
        <v>500</v>
      </c>
      <c r="C587" s="567">
        <f aca="true" t="shared" si="18" ref="C587:E588">SUM(C519+C484+C383)</f>
        <v>0</v>
      </c>
      <c r="D587" s="567">
        <f t="shared" si="18"/>
        <v>0</v>
      </c>
      <c r="E587" s="567">
        <f t="shared" si="18"/>
        <v>0</v>
      </c>
      <c r="F587" s="324"/>
    </row>
    <row r="588" spans="1:6" ht="13.5" thickBot="1">
      <c r="A588" s="317"/>
      <c r="B588" s="329" t="s">
        <v>210</v>
      </c>
      <c r="C588" s="567">
        <f t="shared" si="18"/>
        <v>0</v>
      </c>
      <c r="D588" s="567">
        <f t="shared" si="18"/>
        <v>0</v>
      </c>
      <c r="E588" s="567">
        <f t="shared" si="18"/>
        <v>328</v>
      </c>
      <c r="F588" s="740"/>
    </row>
    <row r="589" spans="1:6" ht="13.5" thickBot="1">
      <c r="A589" s="317"/>
      <c r="B589" s="331" t="s">
        <v>366</v>
      </c>
      <c r="C589" s="808">
        <f>SUM(C580+C583+C584+C585+C588+C586+C587+C579)</f>
        <v>334365</v>
      </c>
      <c r="D589" s="808">
        <f>SUM(D580+D583+D584+D585+D588+D586+D587+D579)</f>
        <v>334365</v>
      </c>
      <c r="E589" s="808">
        <f>SUM(E580+E583+E584+E585+E588+E586+E587+E579)</f>
        <v>334799</v>
      </c>
      <c r="F589" s="838">
        <f t="shared" si="15"/>
        <v>1.0012979827434092</v>
      </c>
    </row>
    <row r="590" spans="1:6" ht="13.5" thickBot="1">
      <c r="A590" s="317"/>
      <c r="B590" s="657" t="s">
        <v>240</v>
      </c>
      <c r="C590" s="808">
        <f>SUM(C522)</f>
        <v>0</v>
      </c>
      <c r="D590" s="808">
        <f>SUM(D522)</f>
        <v>0</v>
      </c>
      <c r="E590" s="808">
        <f>SUM(E522)</f>
        <v>0</v>
      </c>
      <c r="F590" s="837"/>
    </row>
    <row r="591" spans="1:6" ht="13.5" thickBot="1">
      <c r="A591" s="317"/>
      <c r="B591" s="334" t="s">
        <v>72</v>
      </c>
      <c r="C591" s="813">
        <f>SUM(C589+C578+C590)</f>
        <v>343177</v>
      </c>
      <c r="D591" s="813">
        <f>SUM(D589+D578+D590)</f>
        <v>344527</v>
      </c>
      <c r="E591" s="813">
        <f>SUM(E589+E578+E590)</f>
        <v>348217</v>
      </c>
      <c r="F591" s="838">
        <f t="shared" si="15"/>
        <v>1.0107103362000656</v>
      </c>
    </row>
    <row r="592" spans="1:6" ht="12.75">
      <c r="A592" s="317"/>
      <c r="B592" s="833" t="s">
        <v>514</v>
      </c>
      <c r="C592" s="803">
        <f>SUM(C387)</f>
        <v>0</v>
      </c>
      <c r="D592" s="803">
        <f>SUM(D387)</f>
        <v>0</v>
      </c>
      <c r="E592" s="803">
        <f>SUM(E387)</f>
        <v>1885</v>
      </c>
      <c r="F592" s="324"/>
    </row>
    <row r="593" spans="1:6" ht="13.5" thickBot="1">
      <c r="A593" s="317"/>
      <c r="B593" s="149" t="s">
        <v>257</v>
      </c>
      <c r="C593" s="801">
        <f>SUM(C524+C388)</f>
        <v>0</v>
      </c>
      <c r="D593" s="801">
        <f>SUM(D524+D388)</f>
        <v>0</v>
      </c>
      <c r="E593" s="801">
        <f>SUM(E524+E388)</f>
        <v>0</v>
      </c>
      <c r="F593" s="740"/>
    </row>
    <row r="594" spans="1:6" ht="13.5" thickBot="1">
      <c r="A594" s="317"/>
      <c r="B594" s="336" t="s">
        <v>73</v>
      </c>
      <c r="C594" s="825">
        <f>SUM(C592+C593)</f>
        <v>0</v>
      </c>
      <c r="D594" s="825">
        <f>SUM(D592+D593)</f>
        <v>0</v>
      </c>
      <c r="E594" s="825">
        <f>SUM(E592+E593)</f>
        <v>1885</v>
      </c>
      <c r="F594" s="837"/>
    </row>
    <row r="595" spans="1:6" ht="12.75">
      <c r="A595" s="317"/>
      <c r="B595" s="789" t="s">
        <v>470</v>
      </c>
      <c r="C595" s="568">
        <f>SUM(C526+C489+C390)</f>
        <v>0</v>
      </c>
      <c r="D595" s="568">
        <f>SUM(D526+D489+D390)</f>
        <v>31711</v>
      </c>
      <c r="E595" s="568">
        <f>SUM(E526+E489+E390)</f>
        <v>31711</v>
      </c>
      <c r="F595" s="324">
        <f t="shared" si="15"/>
        <v>1</v>
      </c>
    </row>
    <row r="596" spans="1:6" ht="12.75">
      <c r="A596" s="317"/>
      <c r="B596" s="338" t="s">
        <v>507</v>
      </c>
      <c r="C596" s="567">
        <f>SUM(C527+C490+C391+C561)</f>
        <v>3589088</v>
      </c>
      <c r="D596" s="567">
        <f>SUM(D527+D490+D391+D561)</f>
        <v>3723711</v>
      </c>
      <c r="E596" s="567">
        <f>SUM(E527+E490+E391+E561)</f>
        <v>3763570</v>
      </c>
      <c r="F596" s="324">
        <f t="shared" si="15"/>
        <v>1.0107041067365325</v>
      </c>
    </row>
    <row r="597" spans="1:6" ht="13.5" thickBot="1">
      <c r="A597" s="317"/>
      <c r="B597" s="339" t="s">
        <v>510</v>
      </c>
      <c r="C597" s="807">
        <f>SUM(C491+C392)</f>
        <v>389568</v>
      </c>
      <c r="D597" s="807">
        <f>SUM(D491+D392)</f>
        <v>389568</v>
      </c>
      <c r="E597" s="807">
        <f>SUM(E491+E392)</f>
        <v>396950</v>
      </c>
      <c r="F597" s="740">
        <f t="shared" si="15"/>
        <v>1.0189491950057499</v>
      </c>
    </row>
    <row r="598" spans="1:6" ht="13.5" thickBot="1">
      <c r="A598" s="317"/>
      <c r="B598" s="340" t="s">
        <v>66</v>
      </c>
      <c r="C598" s="805">
        <f>SUM(C595:C597)</f>
        <v>3978656</v>
      </c>
      <c r="D598" s="805">
        <f>SUM(D595:D597)</f>
        <v>4144990</v>
      </c>
      <c r="E598" s="805">
        <f>SUM(E595:E597)</f>
        <v>4192231</v>
      </c>
      <c r="F598" s="838">
        <f t="shared" si="15"/>
        <v>1.0113971324418154</v>
      </c>
    </row>
    <row r="599" spans="1:6" ht="13.5" thickBot="1">
      <c r="A599" s="317"/>
      <c r="B599" s="252" t="s">
        <v>470</v>
      </c>
      <c r="C599" s="801">
        <f>SUM(C395)</f>
        <v>0</v>
      </c>
      <c r="D599" s="801">
        <f>SUM(D494)</f>
        <v>524</v>
      </c>
      <c r="E599" s="801">
        <f>SUM(E494)</f>
        <v>524</v>
      </c>
      <c r="F599" s="837">
        <f t="shared" si="15"/>
        <v>1</v>
      </c>
    </row>
    <row r="600" spans="1:6" ht="13.5" thickBot="1">
      <c r="A600" s="317"/>
      <c r="B600" s="340" t="s">
        <v>68</v>
      </c>
      <c r="C600" s="805">
        <f>SUM(C599)</f>
        <v>0</v>
      </c>
      <c r="D600" s="805">
        <f>SUM(D599)</f>
        <v>524</v>
      </c>
      <c r="E600" s="805">
        <f>SUM(E599)</f>
        <v>524</v>
      </c>
      <c r="F600" s="838">
        <f t="shared" si="15"/>
        <v>1</v>
      </c>
    </row>
    <row r="601" spans="1:6" ht="15.75" thickBot="1">
      <c r="A601" s="317"/>
      <c r="B601" s="342" t="s">
        <v>80</v>
      </c>
      <c r="C601" s="806">
        <f>SUM(C591+C594+C598+C600)</f>
        <v>4321833</v>
      </c>
      <c r="D601" s="806">
        <f>SUM(D591+D594+D598+D600)</f>
        <v>4490041</v>
      </c>
      <c r="E601" s="806">
        <f>SUM(E591+E594+E598+E600)</f>
        <v>4542857</v>
      </c>
      <c r="F601" s="838">
        <f t="shared" si="15"/>
        <v>1.011762921541251</v>
      </c>
    </row>
    <row r="602" spans="1:6" ht="12.75">
      <c r="A602" s="317"/>
      <c r="B602" s="343" t="s">
        <v>344</v>
      </c>
      <c r="C602" s="567">
        <f aca="true" t="shared" si="19" ref="C602:D604">SUM(C530+C496+C397+C564)</f>
        <v>2238973</v>
      </c>
      <c r="D602" s="567">
        <f t="shared" si="19"/>
        <v>2302350</v>
      </c>
      <c r="E602" s="567">
        <f>SUM(E530+E496+E397+E564)</f>
        <v>2302420</v>
      </c>
      <c r="F602" s="324">
        <f t="shared" si="15"/>
        <v>1.0000304037179404</v>
      </c>
    </row>
    <row r="603" spans="1:6" ht="12.75">
      <c r="A603" s="317"/>
      <c r="B603" s="343" t="s">
        <v>345</v>
      </c>
      <c r="C603" s="567">
        <f t="shared" si="19"/>
        <v>485229</v>
      </c>
      <c r="D603" s="567">
        <f t="shared" si="19"/>
        <v>498285</v>
      </c>
      <c r="E603" s="567">
        <f>SUM(E531+E497+E398+E565)</f>
        <v>499933</v>
      </c>
      <c r="F603" s="324">
        <f aca="true" t="shared" si="20" ref="F603:F612">SUM(E603/D603)</f>
        <v>1.0033073441905738</v>
      </c>
    </row>
    <row r="604" spans="1:6" ht="12.75">
      <c r="A604" s="317"/>
      <c r="B604" s="343" t="s">
        <v>346</v>
      </c>
      <c r="C604" s="567">
        <f t="shared" si="19"/>
        <v>1533500</v>
      </c>
      <c r="D604" s="567">
        <f t="shared" si="19"/>
        <v>1620592</v>
      </c>
      <c r="E604" s="567">
        <f>SUM(E532+E498+E399+E566)</f>
        <v>1664614</v>
      </c>
      <c r="F604" s="324">
        <f t="shared" si="20"/>
        <v>1.0271641474226703</v>
      </c>
    </row>
    <row r="605" spans="1:6" ht="12.75">
      <c r="A605" s="317"/>
      <c r="B605" s="344" t="s">
        <v>348</v>
      </c>
      <c r="C605" s="567">
        <f>SUM(C465)</f>
        <v>600</v>
      </c>
      <c r="D605" s="567">
        <f>SUM(D465)</f>
        <v>600</v>
      </c>
      <c r="E605" s="567">
        <f>SUM(E465)</f>
        <v>600</v>
      </c>
      <c r="F605" s="324">
        <f t="shared" si="20"/>
        <v>1</v>
      </c>
    </row>
    <row r="606" spans="1:6" ht="13.5" thickBot="1">
      <c r="A606" s="317"/>
      <c r="B606" s="345" t="s">
        <v>347</v>
      </c>
      <c r="C606" s="567">
        <f>SUM(C534+C500+C401)</f>
        <v>0</v>
      </c>
      <c r="D606" s="567">
        <f>SUM(D534+D500+D401)</f>
        <v>0</v>
      </c>
      <c r="E606" s="567">
        <f>SUM(E534+E500+E401)</f>
        <v>7</v>
      </c>
      <c r="F606" s="740"/>
    </row>
    <row r="607" spans="1:6" ht="13.5" thickBot="1">
      <c r="A607" s="317"/>
      <c r="B607" s="346" t="s">
        <v>65</v>
      </c>
      <c r="C607" s="808">
        <f>SUM(C602:C606)</f>
        <v>4258302</v>
      </c>
      <c r="D607" s="808">
        <f>SUM(D602:D606)</f>
        <v>4421827</v>
      </c>
      <c r="E607" s="808">
        <f>SUM(E602:E606)</f>
        <v>4467574</v>
      </c>
      <c r="F607" s="838">
        <f t="shared" si="20"/>
        <v>1.0103457236115299</v>
      </c>
    </row>
    <row r="608" spans="1:6" ht="12.75">
      <c r="A608" s="317"/>
      <c r="B608" s="343" t="s">
        <v>264</v>
      </c>
      <c r="C608" s="567">
        <f>SUM(C403+C502+C538+C570)</f>
        <v>63531</v>
      </c>
      <c r="D608" s="567">
        <f>SUM(D403+D502+D538+D570)</f>
        <v>68214</v>
      </c>
      <c r="E608" s="567">
        <f>SUM(E403+E502+E538+E570)</f>
        <v>75283</v>
      </c>
      <c r="F608" s="324">
        <f t="shared" si="20"/>
        <v>1.103629753423051</v>
      </c>
    </row>
    <row r="609" spans="1:6" ht="12.75">
      <c r="A609" s="317"/>
      <c r="B609" s="343" t="s">
        <v>265</v>
      </c>
      <c r="C609" s="567">
        <f>SUM(C539+C503+C404)</f>
        <v>0</v>
      </c>
      <c r="D609" s="567">
        <f>SUM(D539+D503+D404)</f>
        <v>0</v>
      </c>
      <c r="E609" s="567">
        <f>SUM(E539+E503+E404)</f>
        <v>0</v>
      </c>
      <c r="F609" s="324"/>
    </row>
    <row r="610" spans="1:6" ht="13.5" thickBot="1">
      <c r="A610" s="317"/>
      <c r="B610" s="345" t="s">
        <v>479</v>
      </c>
      <c r="C610" s="807"/>
      <c r="D610" s="807"/>
      <c r="E610" s="807"/>
      <c r="F610" s="740"/>
    </row>
    <row r="611" spans="1:6" ht="13.5" thickBot="1">
      <c r="A611" s="317"/>
      <c r="B611" s="347" t="s">
        <v>71</v>
      </c>
      <c r="C611" s="808">
        <f>SUM(C608:C610)</f>
        <v>63531</v>
      </c>
      <c r="D611" s="808">
        <f>SUM(D608:D610)</f>
        <v>68214</v>
      </c>
      <c r="E611" s="808">
        <f>SUM(E608:E610)</f>
        <v>75283</v>
      </c>
      <c r="F611" s="838">
        <f t="shared" si="20"/>
        <v>1.103629753423051</v>
      </c>
    </row>
    <row r="612" spans="1:6" ht="15.75" thickBot="1">
      <c r="A612" s="314"/>
      <c r="B612" s="348" t="s">
        <v>117</v>
      </c>
      <c r="C612" s="806">
        <f>SUM(C607+C611)</f>
        <v>4321833</v>
      </c>
      <c r="D612" s="806">
        <f>SUM(D607+D611)</f>
        <v>4490041</v>
      </c>
      <c r="E612" s="806">
        <f>SUM(E607+E611)</f>
        <v>4542857</v>
      </c>
      <c r="F612" s="836">
        <f t="shared" si="20"/>
        <v>1.011762921541251</v>
      </c>
    </row>
  </sheetData>
  <sheetProtection/>
  <mergeCells count="8">
    <mergeCell ref="A2:F2"/>
    <mergeCell ref="F5:F7"/>
    <mergeCell ref="A1:F1"/>
    <mergeCell ref="B5:B7"/>
    <mergeCell ref="A5:A7"/>
    <mergeCell ref="C5:C7"/>
    <mergeCell ref="D5:D7"/>
    <mergeCell ref="E5:E7"/>
  </mergeCells>
  <printOptions horizontalCentered="1" verticalCentered="1"/>
  <pageMargins left="0" right="0" top="0.984251968503937" bottom="0.787401574803149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6" max="255" man="1"/>
    <brk id="272" max="255" man="1"/>
    <brk id="339" max="255" man="1"/>
    <brk id="407" max="255" man="1"/>
    <brk id="472" max="255" man="1"/>
    <brk id="542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"/>
  <sheetViews>
    <sheetView showZeros="0" zoomScalePageLayoutView="0" workbookViewId="0" topLeftCell="A16">
      <selection activeCell="E45" sqref="E45"/>
    </sheetView>
  </sheetViews>
  <sheetFormatPr defaultColWidth="9.00390625" defaultRowHeight="12.75"/>
  <cols>
    <col min="1" max="1" width="6.875" style="357" customWidth="1"/>
    <col min="2" max="2" width="50.125" style="354" customWidth="1"/>
    <col min="3" max="5" width="13.875" style="354" customWidth="1"/>
    <col min="6" max="6" width="8.875" style="354" customWidth="1"/>
    <col min="7" max="16384" width="9.125" style="354" customWidth="1"/>
  </cols>
  <sheetData>
    <row r="1" spans="1:6" ht="12">
      <c r="A1" s="1234" t="s">
        <v>336</v>
      </c>
      <c r="B1" s="1235"/>
      <c r="C1" s="1236"/>
      <c r="D1" s="1236"/>
      <c r="E1" s="1236"/>
      <c r="F1" s="1236"/>
    </row>
    <row r="2" spans="1:6" ht="12.75">
      <c r="A2" s="1234" t="s">
        <v>1080</v>
      </c>
      <c r="B2" s="1235"/>
      <c r="C2" s="1236"/>
      <c r="D2" s="1236"/>
      <c r="E2" s="1236"/>
      <c r="F2" s="1236"/>
    </row>
    <row r="3" spans="1:2" s="356" customFormat="1" ht="11.25" customHeight="1">
      <c r="A3" s="355"/>
      <c r="B3" s="355"/>
    </row>
    <row r="4" spans="3:6" ht="11.25" customHeight="1">
      <c r="C4" s="358"/>
      <c r="D4" s="358"/>
      <c r="E4" s="358"/>
      <c r="F4" s="358" t="s">
        <v>191</v>
      </c>
    </row>
    <row r="5" spans="1:6" s="361" customFormat="1" ht="11.25" customHeight="1">
      <c r="A5" s="359"/>
      <c r="B5" s="360"/>
      <c r="C5" s="1229" t="s">
        <v>1137</v>
      </c>
      <c r="D5" s="1229" t="s">
        <v>1196</v>
      </c>
      <c r="E5" s="1229" t="s">
        <v>1200</v>
      </c>
      <c r="F5" s="1232" t="s">
        <v>1205</v>
      </c>
    </row>
    <row r="6" spans="1:6" s="361" customFormat="1" ht="12" customHeight="1">
      <c r="A6" s="362" t="s">
        <v>293</v>
      </c>
      <c r="B6" s="363" t="s">
        <v>306</v>
      </c>
      <c r="C6" s="1230"/>
      <c r="D6" s="1230"/>
      <c r="E6" s="1230"/>
      <c r="F6" s="1232"/>
    </row>
    <row r="7" spans="1:6" s="361" customFormat="1" ht="12.75" customHeight="1" thickBot="1">
      <c r="A7" s="364"/>
      <c r="B7" s="365"/>
      <c r="C7" s="1237"/>
      <c r="D7" s="1237"/>
      <c r="E7" s="1237"/>
      <c r="F7" s="1233"/>
    </row>
    <row r="8" spans="1:6" s="361" customFormat="1" ht="12" customHeight="1">
      <c r="A8" s="366" t="s">
        <v>172</v>
      </c>
      <c r="B8" s="367" t="s">
        <v>173</v>
      </c>
      <c r="C8" s="368" t="s">
        <v>174</v>
      </c>
      <c r="D8" s="368" t="s">
        <v>175</v>
      </c>
      <c r="E8" s="368" t="s">
        <v>176</v>
      </c>
      <c r="F8" s="368" t="s">
        <v>47</v>
      </c>
    </row>
    <row r="9" spans="1:6" ht="12" customHeight="1">
      <c r="A9" s="359">
        <v>3010</v>
      </c>
      <c r="B9" s="369" t="s">
        <v>55</v>
      </c>
      <c r="C9" s="370">
        <f>SUM(C19)</f>
        <v>8720</v>
      </c>
      <c r="D9" s="370">
        <f>SUM(D19)</f>
        <v>8778</v>
      </c>
      <c r="E9" s="370">
        <f>SUM(E19)</f>
        <v>8778</v>
      </c>
      <c r="F9" s="371">
        <f>SUM(E9/D9)</f>
        <v>1</v>
      </c>
    </row>
    <row r="10" spans="1:6" ht="12" customHeight="1">
      <c r="A10" s="76">
        <v>3011</v>
      </c>
      <c r="B10" s="372" t="s">
        <v>119</v>
      </c>
      <c r="C10" s="370"/>
      <c r="D10" s="370"/>
      <c r="E10" s="370"/>
      <c r="F10" s="371"/>
    </row>
    <row r="11" spans="1:6" ht="12" customHeight="1">
      <c r="A11" s="373"/>
      <c r="B11" s="374" t="s">
        <v>120</v>
      </c>
      <c r="C11" s="301">
        <v>2400</v>
      </c>
      <c r="D11" s="301">
        <v>2401</v>
      </c>
      <c r="E11" s="301">
        <v>2401</v>
      </c>
      <c r="F11" s="862">
        <f aca="true" t="shared" si="0" ref="F11:F65">SUM(E11/D11)</f>
        <v>1</v>
      </c>
    </row>
    <row r="12" spans="1:6" ht="12" customHeight="1">
      <c r="A12" s="373"/>
      <c r="B12" s="184" t="s">
        <v>314</v>
      </c>
      <c r="C12" s="301">
        <v>520</v>
      </c>
      <c r="D12" s="301">
        <v>577</v>
      </c>
      <c r="E12" s="301">
        <v>577</v>
      </c>
      <c r="F12" s="862">
        <f t="shared" si="0"/>
        <v>1</v>
      </c>
    </row>
    <row r="13" spans="1:6" ht="12" customHeight="1">
      <c r="A13" s="295"/>
      <c r="B13" s="375" t="s">
        <v>299</v>
      </c>
      <c r="C13" s="301">
        <v>4800</v>
      </c>
      <c r="D13" s="301">
        <v>4800</v>
      </c>
      <c r="E13" s="301">
        <v>4800</v>
      </c>
      <c r="F13" s="862">
        <f t="shared" si="0"/>
        <v>1</v>
      </c>
    </row>
    <row r="14" spans="1:6" ht="12" customHeight="1">
      <c r="A14" s="373"/>
      <c r="B14" s="302" t="s">
        <v>125</v>
      </c>
      <c r="C14" s="301"/>
      <c r="D14" s="301"/>
      <c r="E14" s="301"/>
      <c r="F14" s="862"/>
    </row>
    <row r="15" spans="1:6" ht="12" customHeight="1">
      <c r="A15" s="373"/>
      <c r="B15" s="184" t="s">
        <v>308</v>
      </c>
      <c r="C15" s="376"/>
      <c r="D15" s="376"/>
      <c r="E15" s="376"/>
      <c r="F15" s="862"/>
    </row>
    <row r="16" spans="1:6" ht="12" customHeight="1">
      <c r="A16" s="295"/>
      <c r="B16" s="374" t="s">
        <v>266</v>
      </c>
      <c r="C16" s="301">
        <v>1000</v>
      </c>
      <c r="D16" s="301">
        <v>1000</v>
      </c>
      <c r="E16" s="301">
        <v>1000</v>
      </c>
      <c r="F16" s="862">
        <f t="shared" si="0"/>
        <v>1</v>
      </c>
    </row>
    <row r="17" spans="1:6" ht="12" customHeight="1">
      <c r="A17" s="295"/>
      <c r="B17" s="75" t="s">
        <v>267</v>
      </c>
      <c r="C17" s="376"/>
      <c r="D17" s="376"/>
      <c r="E17" s="376"/>
      <c r="F17" s="862"/>
    </row>
    <row r="18" spans="1:6" ht="12" customHeight="1" thickBot="1">
      <c r="A18" s="373"/>
      <c r="B18" s="377" t="s">
        <v>286</v>
      </c>
      <c r="C18" s="378"/>
      <c r="D18" s="378"/>
      <c r="E18" s="378"/>
      <c r="F18" s="855"/>
    </row>
    <row r="19" spans="1:6" ht="12" customHeight="1" thickBot="1">
      <c r="A19" s="364"/>
      <c r="B19" s="379" t="s">
        <v>291</v>
      </c>
      <c r="C19" s="380">
        <f>SUM(C11:C18)</f>
        <v>8720</v>
      </c>
      <c r="D19" s="380">
        <f>SUM(D11:D18)</f>
        <v>8778</v>
      </c>
      <c r="E19" s="380">
        <f>SUM(E11:E18)</f>
        <v>8778</v>
      </c>
      <c r="F19" s="863">
        <f t="shared" si="0"/>
        <v>1</v>
      </c>
    </row>
    <row r="20" spans="1:6" s="361" customFormat="1" ht="12" customHeight="1">
      <c r="A20" s="381">
        <v>3020</v>
      </c>
      <c r="B20" s="214" t="s">
        <v>96</v>
      </c>
      <c r="C20" s="382">
        <f>SUM(C30+C50)</f>
        <v>1904940</v>
      </c>
      <c r="D20" s="382">
        <f>SUM(D30+D50)</f>
        <v>2091631</v>
      </c>
      <c r="E20" s="382">
        <f>SUM(E30+E50)</f>
        <v>2095385</v>
      </c>
      <c r="F20" s="854">
        <f t="shared" si="0"/>
        <v>1.0017947716399307</v>
      </c>
    </row>
    <row r="21" spans="1:6" s="361" customFormat="1" ht="12" customHeight="1">
      <c r="A21" s="362">
        <v>3021</v>
      </c>
      <c r="B21" s="383" t="s">
        <v>382</v>
      </c>
      <c r="C21" s="370"/>
      <c r="D21" s="370"/>
      <c r="E21" s="370"/>
      <c r="F21" s="371"/>
    </row>
    <row r="22" spans="1:6" ht="12" customHeight="1">
      <c r="A22" s="373"/>
      <c r="B22" s="374" t="s">
        <v>120</v>
      </c>
      <c r="C22" s="301">
        <v>1227804</v>
      </c>
      <c r="D22" s="301">
        <v>1268432</v>
      </c>
      <c r="E22" s="301">
        <v>1268782</v>
      </c>
      <c r="F22" s="862">
        <f t="shared" si="0"/>
        <v>1.0002759312284775</v>
      </c>
    </row>
    <row r="23" spans="1:6" ht="12" customHeight="1">
      <c r="A23" s="373"/>
      <c r="B23" s="184" t="s">
        <v>314</v>
      </c>
      <c r="C23" s="301">
        <v>264151</v>
      </c>
      <c r="D23" s="301">
        <v>297945</v>
      </c>
      <c r="E23" s="301">
        <v>298013</v>
      </c>
      <c r="F23" s="862">
        <f t="shared" si="0"/>
        <v>1.0002282300424574</v>
      </c>
    </row>
    <row r="24" spans="1:6" ht="12" customHeight="1">
      <c r="A24" s="295"/>
      <c r="B24" s="375" t="s">
        <v>299</v>
      </c>
      <c r="C24" s="301">
        <v>235000</v>
      </c>
      <c r="D24" s="301">
        <v>280170</v>
      </c>
      <c r="E24" s="301">
        <v>283506</v>
      </c>
      <c r="F24" s="862">
        <f t="shared" si="0"/>
        <v>1.0119070564300245</v>
      </c>
    </row>
    <row r="25" spans="1:6" ht="12" customHeight="1">
      <c r="A25" s="373"/>
      <c r="B25" s="302" t="s">
        <v>125</v>
      </c>
      <c r="C25" s="301"/>
      <c r="D25" s="301"/>
      <c r="E25" s="301"/>
      <c r="F25" s="862"/>
    </row>
    <row r="26" spans="1:6" ht="12" customHeight="1">
      <c r="A26" s="373"/>
      <c r="B26" s="184" t="s">
        <v>308</v>
      </c>
      <c r="C26" s="301"/>
      <c r="D26" s="301"/>
      <c r="E26" s="301"/>
      <c r="F26" s="862"/>
    </row>
    <row r="27" spans="1:6" ht="12" customHeight="1">
      <c r="A27" s="295"/>
      <c r="B27" s="374" t="s">
        <v>266</v>
      </c>
      <c r="C27" s="376">
        <v>43500</v>
      </c>
      <c r="D27" s="376">
        <v>73687</v>
      </c>
      <c r="E27" s="376">
        <v>73687</v>
      </c>
      <c r="F27" s="862">
        <f t="shared" si="0"/>
        <v>1</v>
      </c>
    </row>
    <row r="28" spans="1:6" ht="12" customHeight="1">
      <c r="A28" s="295"/>
      <c r="B28" s="75" t="s">
        <v>267</v>
      </c>
      <c r="C28" s="376"/>
      <c r="D28" s="376"/>
      <c r="E28" s="376"/>
      <c r="F28" s="862"/>
    </row>
    <row r="29" spans="1:6" ht="12" customHeight="1" thickBot="1">
      <c r="A29" s="373"/>
      <c r="B29" s="377" t="s">
        <v>480</v>
      </c>
      <c r="C29" s="378">
        <v>10000</v>
      </c>
      <c r="D29" s="378">
        <v>10000</v>
      </c>
      <c r="E29" s="378">
        <v>10000</v>
      </c>
      <c r="F29" s="1145">
        <f t="shared" si="0"/>
        <v>1</v>
      </c>
    </row>
    <row r="30" spans="1:6" ht="12" customHeight="1" thickBot="1">
      <c r="A30" s="364"/>
      <c r="B30" s="379" t="s">
        <v>291</v>
      </c>
      <c r="C30" s="380">
        <f>SUM(C22:C29)</f>
        <v>1780455</v>
      </c>
      <c r="D30" s="380">
        <f>SUM(D22:D29)</f>
        <v>1930234</v>
      </c>
      <c r="E30" s="380">
        <f>SUM(E22:E29)</f>
        <v>1933988</v>
      </c>
      <c r="F30" s="863">
        <f t="shared" si="0"/>
        <v>1.0019448419207204</v>
      </c>
    </row>
    <row r="31" spans="1:6" ht="12" customHeight="1">
      <c r="A31" s="362">
        <v>3024</v>
      </c>
      <c r="B31" s="383" t="s">
        <v>253</v>
      </c>
      <c r="C31" s="370"/>
      <c r="D31" s="370"/>
      <c r="E31" s="370"/>
      <c r="F31" s="854"/>
    </row>
    <row r="32" spans="1:6" ht="12" customHeight="1">
      <c r="A32" s="373"/>
      <c r="B32" s="374" t="s">
        <v>120</v>
      </c>
      <c r="C32" s="301">
        <v>26504</v>
      </c>
      <c r="D32" s="301">
        <v>29822</v>
      </c>
      <c r="E32" s="301">
        <v>29822</v>
      </c>
      <c r="F32" s="862">
        <f t="shared" si="0"/>
        <v>1</v>
      </c>
    </row>
    <row r="33" spans="1:6" ht="12" customHeight="1">
      <c r="A33" s="373"/>
      <c r="B33" s="184" t="s">
        <v>314</v>
      </c>
      <c r="C33" s="301">
        <v>5596</v>
      </c>
      <c r="D33" s="301">
        <v>6429</v>
      </c>
      <c r="E33" s="301">
        <v>6429</v>
      </c>
      <c r="F33" s="862">
        <f t="shared" si="0"/>
        <v>1</v>
      </c>
    </row>
    <row r="34" spans="1:6" ht="12" customHeight="1">
      <c r="A34" s="295"/>
      <c r="B34" s="375" t="s">
        <v>299</v>
      </c>
      <c r="C34" s="301">
        <v>4902</v>
      </c>
      <c r="D34" s="301">
        <v>4702</v>
      </c>
      <c r="E34" s="301">
        <v>4702</v>
      </c>
      <c r="F34" s="862">
        <f t="shared" si="0"/>
        <v>1</v>
      </c>
    </row>
    <row r="35" spans="1:6" ht="12" customHeight="1">
      <c r="A35" s="373"/>
      <c r="B35" s="302" t="s">
        <v>125</v>
      </c>
      <c r="C35" s="301"/>
      <c r="D35" s="301"/>
      <c r="E35" s="301"/>
      <c r="F35" s="862"/>
    </row>
    <row r="36" spans="1:6" ht="12" customHeight="1">
      <c r="A36" s="373"/>
      <c r="B36" s="184" t="s">
        <v>308</v>
      </c>
      <c r="C36" s="301"/>
      <c r="D36" s="301">
        <v>576</v>
      </c>
      <c r="E36" s="301">
        <v>576</v>
      </c>
      <c r="F36" s="862">
        <f t="shared" si="0"/>
        <v>1</v>
      </c>
    </row>
    <row r="37" spans="1:6" ht="12" customHeight="1">
      <c r="A37" s="295"/>
      <c r="B37" s="374" t="s">
        <v>266</v>
      </c>
      <c r="C37" s="376">
        <v>670</v>
      </c>
      <c r="D37" s="376"/>
      <c r="E37" s="376"/>
      <c r="F37" s="862"/>
    </row>
    <row r="38" spans="1:6" ht="12" customHeight="1">
      <c r="A38" s="295"/>
      <c r="B38" s="75" t="s">
        <v>267</v>
      </c>
      <c r="C38" s="376"/>
      <c r="D38" s="376"/>
      <c r="E38" s="376"/>
      <c r="F38" s="371"/>
    </row>
    <row r="39" spans="1:6" ht="12" customHeight="1" thickBot="1">
      <c r="A39" s="373"/>
      <c r="B39" s="377" t="s">
        <v>480</v>
      </c>
      <c r="C39" s="378"/>
      <c r="D39" s="378"/>
      <c r="E39" s="378"/>
      <c r="F39" s="855"/>
    </row>
    <row r="40" spans="1:6" ht="12" customHeight="1" thickBot="1">
      <c r="A40" s="364"/>
      <c r="B40" s="379" t="s">
        <v>291</v>
      </c>
      <c r="C40" s="380">
        <f>SUM(C32:C39)</f>
        <v>37672</v>
      </c>
      <c r="D40" s="380">
        <f>SUM(D32:D39)</f>
        <v>41529</v>
      </c>
      <c r="E40" s="380">
        <f>SUM(E32:E39)</f>
        <v>41529</v>
      </c>
      <c r="F40" s="863">
        <f t="shared" si="0"/>
        <v>1</v>
      </c>
    </row>
    <row r="41" spans="1:6" ht="12" customHeight="1">
      <c r="A41" s="386">
        <v>3026</v>
      </c>
      <c r="B41" s="387" t="s">
        <v>310</v>
      </c>
      <c r="C41" s="370"/>
      <c r="D41" s="370"/>
      <c r="E41" s="370"/>
      <c r="F41" s="854"/>
    </row>
    <row r="42" spans="1:6" ht="12" customHeight="1">
      <c r="A42" s="76"/>
      <c r="B42" s="374" t="s">
        <v>120</v>
      </c>
      <c r="C42" s="301"/>
      <c r="D42" s="301"/>
      <c r="E42" s="301"/>
      <c r="F42" s="371"/>
    </row>
    <row r="43" spans="1:6" ht="12" customHeight="1">
      <c r="A43" s="76"/>
      <c r="B43" s="184" t="s">
        <v>314</v>
      </c>
      <c r="C43" s="301"/>
      <c r="D43" s="301"/>
      <c r="E43" s="301"/>
      <c r="F43" s="371"/>
    </row>
    <row r="44" spans="1:6" ht="12" customHeight="1">
      <c r="A44" s="76"/>
      <c r="B44" s="375" t="s">
        <v>299</v>
      </c>
      <c r="C44" s="301">
        <v>81485</v>
      </c>
      <c r="D44" s="301">
        <v>97750</v>
      </c>
      <c r="E44" s="301">
        <v>105250</v>
      </c>
      <c r="F44" s="862">
        <f t="shared" si="0"/>
        <v>1.0767263427109974</v>
      </c>
    </row>
    <row r="45" spans="1:6" ht="12" customHeight="1">
      <c r="A45" s="76"/>
      <c r="B45" s="302" t="s">
        <v>125</v>
      </c>
      <c r="C45" s="388"/>
      <c r="D45" s="388"/>
      <c r="E45" s="388"/>
      <c r="F45" s="862"/>
    </row>
    <row r="46" spans="1:6" ht="12" customHeight="1">
      <c r="A46" s="76"/>
      <c r="B46" s="184" t="s">
        <v>308</v>
      </c>
      <c r="C46" s="389"/>
      <c r="D46" s="389"/>
      <c r="E46" s="389"/>
      <c r="F46" s="862"/>
    </row>
    <row r="47" spans="1:6" ht="12" customHeight="1">
      <c r="A47" s="76"/>
      <c r="B47" s="374" t="s">
        <v>266</v>
      </c>
      <c r="C47" s="390">
        <v>43000</v>
      </c>
      <c r="D47" s="390">
        <v>63647</v>
      </c>
      <c r="E47" s="390">
        <v>56147</v>
      </c>
      <c r="F47" s="862">
        <f t="shared" si="0"/>
        <v>0.8821625528304555</v>
      </c>
    </row>
    <row r="48" spans="1:6" ht="12" customHeight="1">
      <c r="A48" s="76"/>
      <c r="B48" s="75" t="s">
        <v>267</v>
      </c>
      <c r="C48" s="390"/>
      <c r="D48" s="390"/>
      <c r="E48" s="390"/>
      <c r="F48" s="371"/>
    </row>
    <row r="49" spans="1:6" ht="12" customHeight="1" thickBot="1">
      <c r="A49" s="76"/>
      <c r="B49" s="377" t="s">
        <v>286</v>
      </c>
      <c r="C49" s="391"/>
      <c r="D49" s="391"/>
      <c r="E49" s="391"/>
      <c r="F49" s="855"/>
    </row>
    <row r="50" spans="1:6" ht="12" customHeight="1" thickBot="1">
      <c r="A50" s="385"/>
      <c r="B50" s="379" t="s">
        <v>291</v>
      </c>
      <c r="C50" s="380">
        <f>SUM(C41:C47)</f>
        <v>124485</v>
      </c>
      <c r="D50" s="380">
        <f>SUM(D41:D47)</f>
        <v>161397</v>
      </c>
      <c r="E50" s="380">
        <f>SUM(E41:E47)</f>
        <v>161397</v>
      </c>
      <c r="F50" s="863">
        <f t="shared" si="0"/>
        <v>1</v>
      </c>
    </row>
    <row r="51" spans="1:6" ht="12" customHeight="1">
      <c r="A51" s="362">
        <v>3000</v>
      </c>
      <c r="B51" s="392" t="s">
        <v>121</v>
      </c>
      <c r="C51" s="301"/>
      <c r="D51" s="301"/>
      <c r="E51" s="301"/>
      <c r="F51" s="854"/>
    </row>
    <row r="52" spans="1:6" ht="12" customHeight="1">
      <c r="A52" s="362"/>
      <c r="B52" s="393" t="s">
        <v>75</v>
      </c>
      <c r="C52" s="301"/>
      <c r="D52" s="301"/>
      <c r="E52" s="301"/>
      <c r="F52" s="371"/>
    </row>
    <row r="53" spans="1:6" ht="12" customHeight="1">
      <c r="A53" s="373"/>
      <c r="B53" s="374" t="s">
        <v>120</v>
      </c>
      <c r="C53" s="301">
        <f aca="true" t="shared" si="1" ref="C53:E54">SUM(C22+C11+C32)</f>
        <v>1256708</v>
      </c>
      <c r="D53" s="301">
        <f t="shared" si="1"/>
        <v>1300655</v>
      </c>
      <c r="E53" s="301">
        <f t="shared" si="1"/>
        <v>1301005</v>
      </c>
      <c r="F53" s="862">
        <f t="shared" si="0"/>
        <v>1.000269095186656</v>
      </c>
    </row>
    <row r="54" spans="1:6" ht="12" customHeight="1">
      <c r="A54" s="373"/>
      <c r="B54" s="184" t="s">
        <v>314</v>
      </c>
      <c r="C54" s="301">
        <f t="shared" si="1"/>
        <v>270267</v>
      </c>
      <c r="D54" s="301">
        <f t="shared" si="1"/>
        <v>304951</v>
      </c>
      <c r="E54" s="301">
        <f t="shared" si="1"/>
        <v>305019</v>
      </c>
      <c r="F54" s="862">
        <f t="shared" si="0"/>
        <v>1.000222986643756</v>
      </c>
    </row>
    <row r="55" spans="1:6" ht="12" customHeight="1">
      <c r="A55" s="295"/>
      <c r="B55" s="302" t="s">
        <v>311</v>
      </c>
      <c r="C55" s="301">
        <f>SUM(C24+C13+C44+C34)</f>
        <v>326187</v>
      </c>
      <c r="D55" s="301">
        <f>SUM(D24+D13+D44+D34)</f>
        <v>387422</v>
      </c>
      <c r="E55" s="301">
        <f>SUM(E24+E13+E44+E34)</f>
        <v>398258</v>
      </c>
      <c r="F55" s="862">
        <f t="shared" si="0"/>
        <v>1.0279695009576122</v>
      </c>
    </row>
    <row r="56" spans="1:6" ht="12" customHeight="1">
      <c r="A56" s="373"/>
      <c r="B56" s="302" t="s">
        <v>125</v>
      </c>
      <c r="C56" s="301">
        <f>SUM(C14)</f>
        <v>0</v>
      </c>
      <c r="D56" s="301">
        <f>SUM(D14)</f>
        <v>0</v>
      </c>
      <c r="E56" s="301">
        <f>SUM(E14)</f>
        <v>0</v>
      </c>
      <c r="F56" s="862"/>
    </row>
    <row r="57" spans="1:6" ht="12" customHeight="1">
      <c r="A57" s="373"/>
      <c r="B57" s="184" t="s">
        <v>308</v>
      </c>
      <c r="C57" s="301"/>
      <c r="D57" s="301">
        <f>SUM(D36)</f>
        <v>576</v>
      </c>
      <c r="E57" s="301">
        <f>SUM(E36)</f>
        <v>576</v>
      </c>
      <c r="F57" s="862">
        <f t="shared" si="0"/>
        <v>1</v>
      </c>
    </row>
    <row r="58" spans="1:6" ht="12" customHeight="1">
      <c r="A58" s="373"/>
      <c r="B58" s="306" t="s">
        <v>65</v>
      </c>
      <c r="C58" s="394">
        <f>SUM(C53:C57)</f>
        <v>1853162</v>
      </c>
      <c r="D58" s="394">
        <f>SUM(D53:D57)</f>
        <v>1993604</v>
      </c>
      <c r="E58" s="394">
        <f>SUM(E53:E57)</f>
        <v>2004858</v>
      </c>
      <c r="F58" s="371">
        <f t="shared" si="0"/>
        <v>1.0056450528791074</v>
      </c>
    </row>
    <row r="59" spans="1:6" ht="12" customHeight="1">
      <c r="A59" s="373"/>
      <c r="B59" s="395" t="s">
        <v>76</v>
      </c>
      <c r="C59" s="301"/>
      <c r="D59" s="301"/>
      <c r="E59" s="301"/>
      <c r="F59" s="371"/>
    </row>
    <row r="60" spans="1:6" ht="12" customHeight="1">
      <c r="A60" s="373"/>
      <c r="B60" s="374" t="s">
        <v>268</v>
      </c>
      <c r="C60" s="301">
        <f>SUM(C28+C17)</f>
        <v>0</v>
      </c>
      <c r="D60" s="301">
        <f>SUM(D28+D17)</f>
        <v>0</v>
      </c>
      <c r="E60" s="301">
        <f>SUM(E28+E17)</f>
        <v>0</v>
      </c>
      <c r="F60" s="371"/>
    </row>
    <row r="61" spans="1:6" ht="12" customHeight="1">
      <c r="A61" s="373"/>
      <c r="B61" s="75" t="s">
        <v>397</v>
      </c>
      <c r="C61" s="301">
        <f>SUM(C27+C16+C47+C37)</f>
        <v>88170</v>
      </c>
      <c r="D61" s="301">
        <f>SUM(D27+D16+D47+D37)</f>
        <v>138334</v>
      </c>
      <c r="E61" s="301">
        <f>SUM(E27+E16+E47+E37)</f>
        <v>130834</v>
      </c>
      <c r="F61" s="862">
        <f t="shared" si="0"/>
        <v>0.9457833938149696</v>
      </c>
    </row>
    <row r="62" spans="1:6" ht="12" customHeight="1">
      <c r="A62" s="373"/>
      <c r="B62" s="302" t="s">
        <v>481</v>
      </c>
      <c r="C62" s="301">
        <f>SUM(C29)</f>
        <v>10000</v>
      </c>
      <c r="D62" s="301">
        <f>SUM(D29)</f>
        <v>10000</v>
      </c>
      <c r="E62" s="301">
        <f>SUM(E29)</f>
        <v>10000</v>
      </c>
      <c r="F62" s="862">
        <f t="shared" si="0"/>
        <v>1</v>
      </c>
    </row>
    <row r="63" spans="1:6" ht="12" customHeight="1" thickBot="1">
      <c r="A63" s="373"/>
      <c r="B63" s="306" t="s">
        <v>77</v>
      </c>
      <c r="C63" s="394">
        <f>SUM(C60:C62)</f>
        <v>98170</v>
      </c>
      <c r="D63" s="394">
        <f>SUM(D60:D62)</f>
        <v>148334</v>
      </c>
      <c r="E63" s="394">
        <f>SUM(E60:E62)</f>
        <v>140834</v>
      </c>
      <c r="F63" s="855">
        <f t="shared" si="0"/>
        <v>0.9494384294902045</v>
      </c>
    </row>
    <row r="64" spans="1:6" ht="12" customHeight="1" thickBot="1">
      <c r="A64" s="364"/>
      <c r="B64" s="379" t="s">
        <v>269</v>
      </c>
      <c r="C64" s="380">
        <f>SUM(C58+C63)</f>
        <v>1951332</v>
      </c>
      <c r="D64" s="380">
        <f>SUM(D58+D63)</f>
        <v>2141938</v>
      </c>
      <c r="E64" s="380">
        <f>SUM(E58+E63)</f>
        <v>2145692</v>
      </c>
      <c r="F64" s="863">
        <f t="shared" si="0"/>
        <v>1.001752618423129</v>
      </c>
    </row>
    <row r="65" spans="1:6" ht="12.75" thickBot="1">
      <c r="A65" s="396"/>
      <c r="B65" s="397" t="s">
        <v>87</v>
      </c>
      <c r="C65" s="761">
        <f>SUM(C64)</f>
        <v>1951332</v>
      </c>
      <c r="D65" s="761">
        <f>SUM(D64)</f>
        <v>2141938</v>
      </c>
      <c r="E65" s="761">
        <f>SUM(E64)</f>
        <v>2145692</v>
      </c>
      <c r="F65" s="863">
        <f t="shared" si="0"/>
        <v>1.001752618423129</v>
      </c>
    </row>
    <row r="67" spans="3:5" ht="12">
      <c r="C67" s="398"/>
      <c r="D67" s="398"/>
      <c r="E67" s="398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9.125" style="399" customWidth="1"/>
    <col min="2" max="2" width="60.00390625" style="399" customWidth="1"/>
    <col min="3" max="5" width="10.875" style="399" customWidth="1"/>
    <col min="6" max="6" width="9.375" style="399" customWidth="1"/>
    <col min="7" max="16384" width="9.125" style="399" customWidth="1"/>
  </cols>
  <sheetData>
    <row r="2" spans="1:6" ht="15">
      <c r="A2" s="1242" t="s">
        <v>334</v>
      </c>
      <c r="B2" s="1236"/>
      <c r="C2" s="1236"/>
      <c r="D2" s="1236"/>
      <c r="E2" s="1236"/>
      <c r="F2" s="1236"/>
    </row>
    <row r="3" spans="1:6" ht="12.75">
      <c r="A3" s="1241" t="s">
        <v>1081</v>
      </c>
      <c r="B3" s="1236"/>
      <c r="C3" s="1236"/>
      <c r="D3" s="1236"/>
      <c r="E3" s="1236"/>
      <c r="F3" s="1236"/>
    </row>
    <row r="4" ht="12.75">
      <c r="B4" s="400"/>
    </row>
    <row r="5" ht="12.75">
      <c r="B5" s="400"/>
    </row>
    <row r="6" spans="3:6" ht="12.75">
      <c r="C6" s="401"/>
      <c r="D6" s="401"/>
      <c r="E6" s="401"/>
      <c r="F6" s="401" t="s">
        <v>191</v>
      </c>
    </row>
    <row r="7" spans="1:6" ht="12.75" customHeight="1">
      <c r="A7" s="402"/>
      <c r="B7" s="403" t="s">
        <v>171</v>
      </c>
      <c r="C7" s="1229" t="s">
        <v>1137</v>
      </c>
      <c r="D7" s="1229" t="s">
        <v>1198</v>
      </c>
      <c r="E7" s="1229" t="s">
        <v>1206</v>
      </c>
      <c r="F7" s="1238" t="s">
        <v>1207</v>
      </c>
    </row>
    <row r="8" spans="1:6" ht="12.75">
      <c r="A8" s="404"/>
      <c r="B8" s="405" t="s">
        <v>294</v>
      </c>
      <c r="C8" s="1243"/>
      <c r="D8" s="1243"/>
      <c r="E8" s="1243"/>
      <c r="F8" s="1239"/>
    </row>
    <row r="9" spans="1:6" ht="13.5" thickBot="1">
      <c r="A9" s="406"/>
      <c r="B9" s="407"/>
      <c r="C9" s="1237"/>
      <c r="D9" s="1237"/>
      <c r="E9" s="1237"/>
      <c r="F9" s="1240"/>
    </row>
    <row r="10" spans="1:6" ht="13.5" thickBot="1">
      <c r="A10" s="408" t="s">
        <v>172</v>
      </c>
      <c r="B10" s="407" t="s">
        <v>173</v>
      </c>
      <c r="C10" s="409" t="s">
        <v>174</v>
      </c>
      <c r="D10" s="409" t="s">
        <v>175</v>
      </c>
      <c r="E10" s="409" t="s">
        <v>176</v>
      </c>
      <c r="F10" s="409" t="s">
        <v>47</v>
      </c>
    </row>
    <row r="11" spans="1:6" ht="15" customHeight="1">
      <c r="A11" s="410">
        <v>3030</v>
      </c>
      <c r="B11" s="411" t="s">
        <v>81</v>
      </c>
      <c r="C11" s="412"/>
      <c r="D11" s="412"/>
      <c r="E11" s="412"/>
      <c r="F11" s="413"/>
    </row>
    <row r="12" spans="1:6" ht="15" customHeight="1">
      <c r="A12" s="410"/>
      <c r="B12" s="319" t="s">
        <v>201</v>
      </c>
      <c r="C12" s="412"/>
      <c r="D12" s="412"/>
      <c r="E12" s="412"/>
      <c r="F12" s="404"/>
    </row>
    <row r="13" spans="1:6" ht="15" customHeight="1" thickBot="1">
      <c r="A13" s="410"/>
      <c r="B13" s="320" t="s">
        <v>502</v>
      </c>
      <c r="C13" s="624"/>
      <c r="D13" s="624"/>
      <c r="E13" s="624"/>
      <c r="F13" s="577"/>
    </row>
    <row r="14" spans="1:6" ht="15" customHeight="1" thickBot="1">
      <c r="A14" s="414"/>
      <c r="B14" s="321" t="s">
        <v>468</v>
      </c>
      <c r="C14" s="627"/>
      <c r="D14" s="627"/>
      <c r="E14" s="627"/>
      <c r="F14" s="577"/>
    </row>
    <row r="15" spans="1:6" ht="15" customHeight="1">
      <c r="A15" s="410"/>
      <c r="B15" s="621" t="s">
        <v>18</v>
      </c>
      <c r="C15" s="628"/>
      <c r="D15" s="628"/>
      <c r="E15" s="628"/>
      <c r="F15" s="578"/>
    </row>
    <row r="16" spans="1:6" ht="15" customHeight="1" thickBot="1">
      <c r="A16" s="415"/>
      <c r="B16" s="623" t="s">
        <v>19</v>
      </c>
      <c r="C16" s="624">
        <v>20000</v>
      </c>
      <c r="D16" s="624">
        <v>20000</v>
      </c>
      <c r="E16" s="624">
        <v>20000</v>
      </c>
      <c r="F16" s="638">
        <f>SUM(E16/D16)</f>
        <v>1</v>
      </c>
    </row>
    <row r="17" spans="1:6" ht="15" customHeight="1" thickBot="1">
      <c r="A17" s="415"/>
      <c r="B17" s="622" t="s">
        <v>20</v>
      </c>
      <c r="C17" s="627">
        <f>SUM(C16)</f>
        <v>20000</v>
      </c>
      <c r="D17" s="627">
        <f>SUM(D16)</f>
        <v>20000</v>
      </c>
      <c r="E17" s="627">
        <f>SUM(E16)</f>
        <v>20000</v>
      </c>
      <c r="F17" s="856">
        <f aca="true" t="shared" si="0" ref="F17:F48">SUM(E17/D17)</f>
        <v>1</v>
      </c>
    </row>
    <row r="18" spans="1:6" ht="15" customHeight="1">
      <c r="A18" s="410"/>
      <c r="B18" s="319" t="s">
        <v>204</v>
      </c>
      <c r="C18" s="628"/>
      <c r="D18" s="628"/>
      <c r="E18" s="628"/>
      <c r="F18" s="639"/>
    </row>
    <row r="19" spans="1:6" ht="15" customHeight="1">
      <c r="A19" s="410"/>
      <c r="B19" s="325" t="s">
        <v>205</v>
      </c>
      <c r="C19" s="626"/>
      <c r="D19" s="626"/>
      <c r="E19" s="626"/>
      <c r="F19" s="639"/>
    </row>
    <row r="20" spans="1:6" ht="15" customHeight="1">
      <c r="A20" s="410"/>
      <c r="B20" s="325" t="s">
        <v>206</v>
      </c>
      <c r="C20" s="626"/>
      <c r="D20" s="626"/>
      <c r="E20" s="626"/>
      <c r="F20" s="639"/>
    </row>
    <row r="21" spans="1:6" ht="15" customHeight="1">
      <c r="A21" s="410"/>
      <c r="B21" s="327" t="s">
        <v>207</v>
      </c>
      <c r="C21" s="626"/>
      <c r="D21" s="626"/>
      <c r="E21" s="626"/>
      <c r="F21" s="639"/>
    </row>
    <row r="22" spans="1:6" ht="15" customHeight="1">
      <c r="A22" s="410"/>
      <c r="B22" s="327" t="s">
        <v>208</v>
      </c>
      <c r="C22" s="628"/>
      <c r="D22" s="628"/>
      <c r="E22" s="628"/>
      <c r="F22" s="639"/>
    </row>
    <row r="23" spans="1:6" ht="15" customHeight="1">
      <c r="A23" s="410"/>
      <c r="B23" s="327" t="s">
        <v>209</v>
      </c>
      <c r="C23" s="626"/>
      <c r="D23" s="626"/>
      <c r="E23" s="626"/>
      <c r="F23" s="639"/>
    </row>
    <row r="24" spans="1:6" ht="15" customHeight="1">
      <c r="A24" s="410"/>
      <c r="B24" s="328" t="s">
        <v>501</v>
      </c>
      <c r="C24" s="626"/>
      <c r="D24" s="626"/>
      <c r="E24" s="626"/>
      <c r="F24" s="639"/>
    </row>
    <row r="25" spans="1:6" ht="15" customHeight="1" thickBot="1">
      <c r="A25" s="415"/>
      <c r="B25" s="329" t="s">
        <v>210</v>
      </c>
      <c r="C25" s="624"/>
      <c r="D25" s="624"/>
      <c r="E25" s="624"/>
      <c r="F25" s="638"/>
    </row>
    <row r="26" spans="1:6" ht="15" customHeight="1" thickBot="1">
      <c r="A26" s="414"/>
      <c r="B26" s="331" t="s">
        <v>366</v>
      </c>
      <c r="C26" s="627"/>
      <c r="D26" s="627"/>
      <c r="E26" s="627"/>
      <c r="F26" s="857"/>
    </row>
    <row r="27" spans="1:6" ht="15" customHeight="1" thickBot="1">
      <c r="A27" s="414"/>
      <c r="B27" s="334" t="s">
        <v>72</v>
      </c>
      <c r="C27" s="627">
        <f>SUM(C17+C26)</f>
        <v>20000</v>
      </c>
      <c r="D27" s="627">
        <f>SUM(D17+D26)</f>
        <v>20000</v>
      </c>
      <c r="E27" s="627">
        <f>SUM(E17+E26)</f>
        <v>20000</v>
      </c>
      <c r="F27" s="858">
        <f t="shared" si="0"/>
        <v>1</v>
      </c>
    </row>
    <row r="28" spans="1:6" ht="15" customHeight="1" thickBot="1">
      <c r="A28" s="414"/>
      <c r="B28" s="336" t="s">
        <v>73</v>
      </c>
      <c r="C28" s="627"/>
      <c r="D28" s="627"/>
      <c r="E28" s="627"/>
      <c r="F28" s="638"/>
    </row>
    <row r="29" spans="1:6" ht="15" customHeight="1">
      <c r="A29" s="410"/>
      <c r="B29" s="337" t="s">
        <v>470</v>
      </c>
      <c r="C29" s="626"/>
      <c r="D29" s="626">
        <v>42001</v>
      </c>
      <c r="E29" s="626">
        <v>42001</v>
      </c>
      <c r="F29" s="639">
        <f t="shared" si="0"/>
        <v>1</v>
      </c>
    </row>
    <row r="30" spans="1:6" ht="15" customHeight="1">
      <c r="A30" s="410"/>
      <c r="B30" s="338" t="s">
        <v>486</v>
      </c>
      <c r="C30" s="626"/>
      <c r="D30" s="626">
        <v>474</v>
      </c>
      <c r="E30" s="626">
        <v>474</v>
      </c>
      <c r="F30" s="639">
        <f t="shared" si="0"/>
        <v>1</v>
      </c>
    </row>
    <row r="31" spans="1:6" ht="15" customHeight="1" thickBot="1">
      <c r="A31" s="410"/>
      <c r="B31" s="339" t="s">
        <v>507</v>
      </c>
      <c r="C31" s="624">
        <v>698998</v>
      </c>
      <c r="D31" s="624">
        <v>719255</v>
      </c>
      <c r="E31" s="624">
        <v>719298</v>
      </c>
      <c r="F31" s="638">
        <f t="shared" si="0"/>
        <v>1.0000597840821406</v>
      </c>
    </row>
    <row r="32" spans="1:6" ht="15" customHeight="1" thickBot="1">
      <c r="A32" s="414"/>
      <c r="B32" s="340" t="s">
        <v>66</v>
      </c>
      <c r="C32" s="625">
        <f>SUM(C29:C31)</f>
        <v>698998</v>
      </c>
      <c r="D32" s="625">
        <f>SUM(D29:D31)</f>
        <v>761730</v>
      </c>
      <c r="E32" s="625">
        <f>SUM(E29:E31)</f>
        <v>761773</v>
      </c>
      <c r="F32" s="858">
        <f t="shared" si="0"/>
        <v>1.0000564504483216</v>
      </c>
    </row>
    <row r="33" spans="1:6" ht="15" customHeight="1" thickBot="1">
      <c r="A33" s="410"/>
      <c r="B33" s="798" t="s">
        <v>470</v>
      </c>
      <c r="C33" s="626"/>
      <c r="D33" s="626">
        <v>14500</v>
      </c>
      <c r="E33" s="626">
        <v>14500</v>
      </c>
      <c r="F33" s="857">
        <f t="shared" si="0"/>
        <v>1</v>
      </c>
    </row>
    <row r="34" spans="1:6" ht="15" customHeight="1" thickBot="1">
      <c r="A34" s="414"/>
      <c r="B34" s="340" t="s">
        <v>68</v>
      </c>
      <c r="C34" s="625"/>
      <c r="D34" s="625">
        <f>SUM(D33)</f>
        <v>14500</v>
      </c>
      <c r="E34" s="625">
        <f>SUM(E33)</f>
        <v>14500</v>
      </c>
      <c r="F34" s="858">
        <f t="shared" si="0"/>
        <v>1</v>
      </c>
    </row>
    <row r="35" spans="1:6" ht="15" customHeight="1" thickBot="1">
      <c r="A35" s="414"/>
      <c r="B35" s="342" t="s">
        <v>80</v>
      </c>
      <c r="C35" s="625">
        <f>SUM(C34+C32+C27+C28)</f>
        <v>718998</v>
      </c>
      <c r="D35" s="625">
        <f>SUM(D34+D32+D27+D28)</f>
        <v>796230</v>
      </c>
      <c r="E35" s="625">
        <f>SUM(E34+E32+E27+E28)</f>
        <v>796273</v>
      </c>
      <c r="F35" s="858">
        <f t="shared" si="0"/>
        <v>1.0000540044961883</v>
      </c>
    </row>
    <row r="36" spans="1:6" ht="15" customHeight="1">
      <c r="A36" s="410"/>
      <c r="B36" s="343" t="s">
        <v>344</v>
      </c>
      <c r="C36" s="626">
        <v>394562</v>
      </c>
      <c r="D36" s="626">
        <v>402141</v>
      </c>
      <c r="E36" s="626">
        <v>402177</v>
      </c>
      <c r="F36" s="639">
        <f t="shared" si="0"/>
        <v>1.0000895208397054</v>
      </c>
    </row>
    <row r="37" spans="1:6" ht="15" customHeight="1">
      <c r="A37" s="410"/>
      <c r="B37" s="343" t="s">
        <v>345</v>
      </c>
      <c r="C37" s="626">
        <v>79961</v>
      </c>
      <c r="D37" s="626">
        <v>84327</v>
      </c>
      <c r="E37" s="626">
        <v>84334</v>
      </c>
      <c r="F37" s="639">
        <f t="shared" si="0"/>
        <v>1.0000830101865357</v>
      </c>
    </row>
    <row r="38" spans="1:6" ht="15" customHeight="1">
      <c r="A38" s="410"/>
      <c r="B38" s="343" t="s">
        <v>346</v>
      </c>
      <c r="C38" s="626">
        <v>231475</v>
      </c>
      <c r="D38" s="626">
        <v>282183</v>
      </c>
      <c r="E38" s="626">
        <v>289663</v>
      </c>
      <c r="F38" s="639">
        <f t="shared" si="0"/>
        <v>1.0265076209410204</v>
      </c>
    </row>
    <row r="39" spans="1:6" ht="15" customHeight="1">
      <c r="A39" s="410"/>
      <c r="B39" s="344" t="s">
        <v>348</v>
      </c>
      <c r="C39" s="628"/>
      <c r="D39" s="628"/>
      <c r="E39" s="628"/>
      <c r="F39" s="639"/>
    </row>
    <row r="40" spans="1:6" ht="15" customHeight="1" thickBot="1">
      <c r="A40" s="599"/>
      <c r="B40" s="345" t="s">
        <v>347</v>
      </c>
      <c r="C40" s="624"/>
      <c r="D40" s="624">
        <v>79</v>
      </c>
      <c r="E40" s="624">
        <v>79</v>
      </c>
      <c r="F40" s="638">
        <f t="shared" si="0"/>
        <v>1</v>
      </c>
    </row>
    <row r="41" spans="1:6" ht="15" customHeight="1">
      <c r="A41" s="597"/>
      <c r="B41" s="601" t="s">
        <v>65</v>
      </c>
      <c r="C41" s="628">
        <f>SUM(C36:C40)</f>
        <v>705998</v>
      </c>
      <c r="D41" s="628">
        <f>SUM(D36:D40)</f>
        <v>768730</v>
      </c>
      <c r="E41" s="628">
        <f>SUM(E36:E40)</f>
        <v>776253</v>
      </c>
      <c r="F41" s="1146">
        <f t="shared" si="0"/>
        <v>1.0097862708623313</v>
      </c>
    </row>
    <row r="42" spans="1:6" ht="15" customHeight="1">
      <c r="A42" s="600"/>
      <c r="B42" s="598" t="s">
        <v>15</v>
      </c>
      <c r="C42" s="629">
        <v>141477</v>
      </c>
      <c r="D42" s="629">
        <v>173648</v>
      </c>
      <c r="E42" s="629">
        <v>173648</v>
      </c>
      <c r="F42" s="1147">
        <f t="shared" si="0"/>
        <v>1</v>
      </c>
    </row>
    <row r="43" spans="1:6" ht="15" customHeight="1" thickBot="1">
      <c r="A43" s="415"/>
      <c r="B43" s="594" t="s">
        <v>424</v>
      </c>
      <c r="C43" s="630">
        <v>185362</v>
      </c>
      <c r="D43" s="630">
        <v>185924</v>
      </c>
      <c r="E43" s="630">
        <v>185924</v>
      </c>
      <c r="F43" s="1148">
        <f t="shared" si="0"/>
        <v>1</v>
      </c>
    </row>
    <row r="44" spans="1:6" ht="15.75" customHeight="1">
      <c r="A44" s="410"/>
      <c r="B44" s="343" t="s">
        <v>264</v>
      </c>
      <c r="C44" s="631">
        <v>13000</v>
      </c>
      <c r="D44" s="631">
        <v>27500</v>
      </c>
      <c r="E44" s="631">
        <v>20020</v>
      </c>
      <c r="F44" s="639">
        <f t="shared" si="0"/>
        <v>0.728</v>
      </c>
    </row>
    <row r="45" spans="1:6" ht="15" customHeight="1">
      <c r="A45" s="410"/>
      <c r="B45" s="343" t="s">
        <v>265</v>
      </c>
      <c r="C45" s="628"/>
      <c r="D45" s="628"/>
      <c r="E45" s="628"/>
      <c r="F45" s="639"/>
    </row>
    <row r="46" spans="1:6" ht="15" customHeight="1" thickBot="1">
      <c r="A46" s="410"/>
      <c r="B46" s="345" t="s">
        <v>479</v>
      </c>
      <c r="C46" s="627"/>
      <c r="D46" s="627"/>
      <c r="E46" s="627"/>
      <c r="F46" s="638"/>
    </row>
    <row r="47" spans="1:6" ht="15" customHeight="1" thickBot="1">
      <c r="A47" s="414"/>
      <c r="B47" s="347" t="s">
        <v>71</v>
      </c>
      <c r="C47" s="625">
        <f>SUM(C44:C46)</f>
        <v>13000</v>
      </c>
      <c r="D47" s="625">
        <f>SUM(D44:D46)</f>
        <v>27500</v>
      </c>
      <c r="E47" s="625">
        <f>SUM(E44:E46)</f>
        <v>20020</v>
      </c>
      <c r="F47" s="858">
        <f t="shared" si="0"/>
        <v>0.728</v>
      </c>
    </row>
    <row r="48" spans="1:6" ht="15" customHeight="1" thickBot="1">
      <c r="A48" s="415"/>
      <c r="B48" s="348" t="s">
        <v>117</v>
      </c>
      <c r="C48" s="625">
        <f>SUM(C47,C41)</f>
        <v>718998</v>
      </c>
      <c r="D48" s="625">
        <f>SUM(D47,D41)</f>
        <v>796230</v>
      </c>
      <c r="E48" s="625">
        <f>SUM(E47,E41)</f>
        <v>796273</v>
      </c>
      <c r="F48" s="856">
        <f t="shared" si="0"/>
        <v>1.0000540044961883</v>
      </c>
    </row>
    <row r="51" ht="16.5" customHeight="1">
      <c r="B51" s="580"/>
    </row>
    <row r="52" ht="15" customHeight="1">
      <c r="B52" s="580"/>
    </row>
  </sheetData>
  <sheetProtection/>
  <mergeCells count="6">
    <mergeCell ref="F7:F9"/>
    <mergeCell ref="A3:F3"/>
    <mergeCell ref="A2:F2"/>
    <mergeCell ref="C7:C9"/>
    <mergeCell ref="D7:D9"/>
    <mergeCell ref="E7:E9"/>
  </mergeCells>
  <printOptions/>
  <pageMargins left="0.5511811023622047" right="0.5511811023622047" top="0.984251968503937" bottom="0.984251968503937" header="0.5118110236220472" footer="0.5118110236220472"/>
  <pageSetup firstPageNumber="24" useFirstPageNumber="1" horizontalDpi="600" verticalDpi="600" orientation="portrait" paperSize="9" scale="75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810"/>
  <sheetViews>
    <sheetView showZeros="0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6.125" style="417" customWidth="1"/>
    <col min="2" max="2" width="50.875" style="354" customWidth="1"/>
    <col min="3" max="5" width="14.625" style="510" customWidth="1"/>
    <col min="6" max="6" width="9.375" style="510" customWidth="1"/>
    <col min="7" max="7" width="39.875" style="510" customWidth="1"/>
    <col min="8" max="16384" width="9.125" style="354" customWidth="1"/>
  </cols>
  <sheetData>
    <row r="1" spans="1:7" ht="12.75">
      <c r="A1" s="1244" t="s">
        <v>335</v>
      </c>
      <c r="B1" s="1245"/>
      <c r="C1" s="1245"/>
      <c r="D1" s="1245"/>
      <c r="E1" s="1245"/>
      <c r="F1" s="1245"/>
      <c r="G1" s="1245"/>
    </row>
    <row r="2" spans="1:7" ht="12.75">
      <c r="A2" s="1246" t="s">
        <v>1082</v>
      </c>
      <c r="B2" s="1247"/>
      <c r="C2" s="1247"/>
      <c r="D2" s="1247"/>
      <c r="E2" s="1247"/>
      <c r="F2" s="1247"/>
      <c r="G2" s="1247"/>
    </row>
    <row r="3" spans="1:7" ht="12.75">
      <c r="A3" s="416"/>
      <c r="B3" s="416"/>
      <c r="C3" s="416"/>
      <c r="D3" s="416"/>
      <c r="E3" s="416"/>
      <c r="F3" s="416"/>
      <c r="G3" s="416"/>
    </row>
    <row r="4" spans="3:7" ht="12">
      <c r="C4" s="418"/>
      <c r="D4" s="418"/>
      <c r="E4" s="418"/>
      <c r="F4" s="418"/>
      <c r="G4" s="419" t="s">
        <v>191</v>
      </c>
    </row>
    <row r="5" spans="1:7" s="361" customFormat="1" ht="12" customHeight="1">
      <c r="A5" s="359"/>
      <c r="B5" s="360"/>
      <c r="C5" s="1229" t="s">
        <v>1139</v>
      </c>
      <c r="D5" s="1229" t="s">
        <v>1199</v>
      </c>
      <c r="E5" s="1229" t="s">
        <v>1208</v>
      </c>
      <c r="F5" s="1248" t="s">
        <v>1209</v>
      </c>
      <c r="G5" s="421" t="s">
        <v>151</v>
      </c>
    </row>
    <row r="6" spans="1:7" s="361" customFormat="1" ht="12" customHeight="1">
      <c r="A6" s="362" t="s">
        <v>293</v>
      </c>
      <c r="B6" s="363" t="s">
        <v>306</v>
      </c>
      <c r="C6" s="1230"/>
      <c r="D6" s="1230"/>
      <c r="E6" s="1230"/>
      <c r="F6" s="1243"/>
      <c r="G6" s="76" t="s">
        <v>152</v>
      </c>
    </row>
    <row r="7" spans="1:7" s="361" customFormat="1" ht="12.75" customHeight="1" thickBot="1">
      <c r="A7" s="362"/>
      <c r="B7" s="365"/>
      <c r="C7" s="1237"/>
      <c r="D7" s="1237"/>
      <c r="E7" s="1237"/>
      <c r="F7" s="1249"/>
      <c r="G7" s="385"/>
    </row>
    <row r="8" spans="1:7" s="361" customFormat="1" ht="12">
      <c r="A8" s="366" t="s">
        <v>172</v>
      </c>
      <c r="B8" s="422" t="s">
        <v>173</v>
      </c>
      <c r="C8" s="368" t="s">
        <v>174</v>
      </c>
      <c r="D8" s="368" t="s">
        <v>175</v>
      </c>
      <c r="E8" s="368" t="s">
        <v>176</v>
      </c>
      <c r="F8" s="368" t="s">
        <v>47</v>
      </c>
      <c r="G8" s="368" t="s">
        <v>386</v>
      </c>
    </row>
    <row r="9" spans="1:7" s="361" customFormat="1" ht="12" customHeight="1">
      <c r="A9" s="362">
        <v>3050</v>
      </c>
      <c r="B9" s="423" t="s">
        <v>270</v>
      </c>
      <c r="C9" s="424">
        <f>SUM(C17+C25)</f>
        <v>8000</v>
      </c>
      <c r="D9" s="424">
        <f>SUM(D17+D33+D25)</f>
        <v>26258</v>
      </c>
      <c r="E9" s="424">
        <f>SUM(E17+E33+E25)</f>
        <v>26258</v>
      </c>
      <c r="F9" s="425">
        <f>SUM(E9/D9)</f>
        <v>1</v>
      </c>
      <c r="G9" s="426"/>
    </row>
    <row r="10" spans="1:7" ht="12" customHeight="1">
      <c r="A10" s="427">
        <v>3052</v>
      </c>
      <c r="B10" s="428" t="s">
        <v>23</v>
      </c>
      <c r="C10" s="429"/>
      <c r="D10" s="429"/>
      <c r="E10" s="429"/>
      <c r="F10" s="425"/>
      <c r="G10" s="430"/>
    </row>
    <row r="11" spans="1:7" ht="12" customHeight="1">
      <c r="A11" s="431"/>
      <c r="B11" s="432" t="s">
        <v>120</v>
      </c>
      <c r="C11" s="446"/>
      <c r="D11" s="446"/>
      <c r="E11" s="446"/>
      <c r="F11" s="425"/>
      <c r="G11" s="742"/>
    </row>
    <row r="12" spans="1:7" ht="12" customHeight="1">
      <c r="A12" s="431"/>
      <c r="B12" s="434" t="s">
        <v>314</v>
      </c>
      <c r="C12" s="446"/>
      <c r="D12" s="446"/>
      <c r="E12" s="446"/>
      <c r="F12" s="425"/>
      <c r="G12" s="742"/>
    </row>
    <row r="13" spans="1:7" ht="12" customHeight="1">
      <c r="A13" s="431"/>
      <c r="B13" s="435" t="s">
        <v>299</v>
      </c>
      <c r="C13" s="446">
        <v>5000</v>
      </c>
      <c r="D13" s="446">
        <v>8258</v>
      </c>
      <c r="E13" s="446">
        <v>8258</v>
      </c>
      <c r="F13" s="748">
        <f>SUM(E13/D13)</f>
        <v>1</v>
      </c>
      <c r="G13" s="742"/>
    </row>
    <row r="14" spans="1:7" ht="12" customHeight="1">
      <c r="A14" s="431"/>
      <c r="B14" s="436" t="s">
        <v>125</v>
      </c>
      <c r="C14" s="446"/>
      <c r="D14" s="446"/>
      <c r="E14" s="446"/>
      <c r="F14" s="425"/>
      <c r="G14" s="433"/>
    </row>
    <row r="15" spans="1:7" ht="12" customHeight="1">
      <c r="A15" s="431"/>
      <c r="B15" s="436" t="s">
        <v>308</v>
      </c>
      <c r="C15" s="429"/>
      <c r="D15" s="429"/>
      <c r="E15" s="429"/>
      <c r="F15" s="425"/>
      <c r="G15" s="433"/>
    </row>
    <row r="16" spans="1:7" ht="12" customHeight="1" thickBot="1">
      <c r="A16" s="431"/>
      <c r="B16" s="437" t="s">
        <v>93</v>
      </c>
      <c r="C16" s="438"/>
      <c r="D16" s="438"/>
      <c r="E16" s="438"/>
      <c r="F16" s="791"/>
      <c r="G16" s="439"/>
    </row>
    <row r="17" spans="1:7" ht="13.5" customHeight="1" thickBot="1">
      <c r="A17" s="440"/>
      <c r="B17" s="441" t="s">
        <v>142</v>
      </c>
      <c r="C17" s="762">
        <f>SUM(C11:C14)</f>
        <v>5000</v>
      </c>
      <c r="D17" s="762">
        <f>SUM(D11:D14)</f>
        <v>8258</v>
      </c>
      <c r="E17" s="762">
        <f>SUM(E11:E14)</f>
        <v>8258</v>
      </c>
      <c r="F17" s="792">
        <f>SUM(E17/D17)</f>
        <v>1</v>
      </c>
      <c r="G17" s="442"/>
    </row>
    <row r="18" spans="1:7" ht="13.5" customHeight="1">
      <c r="A18" s="427">
        <v>3054</v>
      </c>
      <c r="B18" s="1154" t="s">
        <v>250</v>
      </c>
      <c r="C18" s="429"/>
      <c r="D18" s="429"/>
      <c r="E18" s="429"/>
      <c r="F18" s="425"/>
      <c r="G18" s="430"/>
    </row>
    <row r="19" spans="1:7" ht="12" customHeight="1">
      <c r="A19" s="431"/>
      <c r="B19" s="432" t="s">
        <v>120</v>
      </c>
      <c r="C19" s="446"/>
      <c r="D19" s="446"/>
      <c r="E19" s="446"/>
      <c r="F19" s="425"/>
      <c r="G19" s="742"/>
    </row>
    <row r="20" spans="1:7" ht="12" customHeight="1">
      <c r="A20" s="431"/>
      <c r="B20" s="434" t="s">
        <v>314</v>
      </c>
      <c r="C20" s="446"/>
      <c r="D20" s="446"/>
      <c r="E20" s="446"/>
      <c r="F20" s="425"/>
      <c r="G20" s="742"/>
    </row>
    <row r="21" spans="1:7" ht="12" customHeight="1">
      <c r="A21" s="431"/>
      <c r="B21" s="435" t="s">
        <v>299</v>
      </c>
      <c r="C21" s="1116">
        <v>3000</v>
      </c>
      <c r="D21" s="446">
        <v>3000</v>
      </c>
      <c r="E21" s="446">
        <v>3000</v>
      </c>
      <c r="F21" s="748">
        <f>SUM(E21/D21)</f>
        <v>1</v>
      </c>
      <c r="G21" s="742"/>
    </row>
    <row r="22" spans="1:7" ht="12" customHeight="1">
      <c r="A22" s="431"/>
      <c r="B22" s="436" t="s">
        <v>125</v>
      </c>
      <c r="C22" s="446"/>
      <c r="D22" s="446"/>
      <c r="E22" s="446"/>
      <c r="F22" s="425"/>
      <c r="G22" s="433"/>
    </row>
    <row r="23" spans="1:7" ht="12" customHeight="1">
      <c r="A23" s="431"/>
      <c r="B23" s="436" t="s">
        <v>308</v>
      </c>
      <c r="C23" s="429"/>
      <c r="D23" s="429"/>
      <c r="E23" s="429"/>
      <c r="F23" s="425"/>
      <c r="G23" s="433"/>
    </row>
    <row r="24" spans="1:7" ht="12" customHeight="1" thickBot="1">
      <c r="A24" s="431"/>
      <c r="B24" s="437" t="s">
        <v>93</v>
      </c>
      <c r="C24" s="438"/>
      <c r="D24" s="438"/>
      <c r="E24" s="438"/>
      <c r="F24" s="791"/>
      <c r="G24" s="439"/>
    </row>
    <row r="25" spans="1:7" ht="12" customHeight="1" thickBot="1">
      <c r="A25" s="440"/>
      <c r="B25" s="441" t="s">
        <v>142</v>
      </c>
      <c r="C25" s="762">
        <f>SUM(C21:C24)</f>
        <v>3000</v>
      </c>
      <c r="D25" s="765">
        <f>SUM(D21:D24)</f>
        <v>3000</v>
      </c>
      <c r="E25" s="765">
        <f>SUM(E21:E24)</f>
        <v>3000</v>
      </c>
      <c r="F25" s="792">
        <f>SUM(E25/D25)</f>
        <v>1</v>
      </c>
      <c r="G25" s="442"/>
    </row>
    <row r="26" spans="1:7" ht="12" customHeight="1">
      <c r="A26" s="427">
        <v>3055</v>
      </c>
      <c r="B26" s="1154" t="s">
        <v>1145</v>
      </c>
      <c r="C26" s="429"/>
      <c r="D26" s="429"/>
      <c r="E26" s="429"/>
      <c r="F26" s="425"/>
      <c r="G26" s="430"/>
    </row>
    <row r="27" spans="1:7" ht="12" customHeight="1">
      <c r="A27" s="431"/>
      <c r="B27" s="432" t="s">
        <v>120</v>
      </c>
      <c r="C27" s="446"/>
      <c r="D27" s="446"/>
      <c r="E27" s="446"/>
      <c r="F27" s="425"/>
      <c r="G27" s="742"/>
    </row>
    <row r="28" spans="1:7" ht="12" customHeight="1">
      <c r="A28" s="431"/>
      <c r="B28" s="434" t="s">
        <v>314</v>
      </c>
      <c r="C28" s="446"/>
      <c r="D28" s="446"/>
      <c r="E28" s="446"/>
      <c r="F28" s="425"/>
      <c r="G28" s="742"/>
    </row>
    <row r="29" spans="1:7" ht="12" customHeight="1">
      <c r="A29" s="431"/>
      <c r="B29" s="435" t="s">
        <v>299</v>
      </c>
      <c r="C29" s="1116">
        <v>0</v>
      </c>
      <c r="D29" s="446">
        <v>15000</v>
      </c>
      <c r="E29" s="446">
        <v>15000</v>
      </c>
      <c r="F29" s="748">
        <f>SUM(E29/D29)</f>
        <v>1</v>
      </c>
      <c r="G29" s="742"/>
    </row>
    <row r="30" spans="1:7" ht="12" customHeight="1">
      <c r="A30" s="431"/>
      <c r="B30" s="436" t="s">
        <v>125</v>
      </c>
      <c r="C30" s="446"/>
      <c r="D30" s="446"/>
      <c r="E30" s="446"/>
      <c r="F30" s="425"/>
      <c r="G30" s="433"/>
    </row>
    <row r="31" spans="1:7" ht="12" customHeight="1">
      <c r="A31" s="431"/>
      <c r="B31" s="436" t="s">
        <v>308</v>
      </c>
      <c r="C31" s="429"/>
      <c r="D31" s="429"/>
      <c r="E31" s="429"/>
      <c r="F31" s="425"/>
      <c r="G31" s="433"/>
    </row>
    <row r="32" spans="1:7" ht="12" customHeight="1" thickBot="1">
      <c r="A32" s="431"/>
      <c r="B32" s="437" t="s">
        <v>93</v>
      </c>
      <c r="C32" s="438"/>
      <c r="D32" s="438"/>
      <c r="E32" s="438"/>
      <c r="F32" s="791"/>
      <c r="G32" s="439"/>
    </row>
    <row r="33" spans="1:7" ht="13.5" customHeight="1" thickBot="1">
      <c r="A33" s="440"/>
      <c r="B33" s="441" t="s">
        <v>142</v>
      </c>
      <c r="C33" s="762">
        <f>SUM(C29:C32)</f>
        <v>0</v>
      </c>
      <c r="D33" s="765">
        <f>SUM(D29:D32)</f>
        <v>15000</v>
      </c>
      <c r="E33" s="765">
        <f>SUM(E29:E32)</f>
        <v>15000</v>
      </c>
      <c r="F33" s="792">
        <f>SUM(E33/D33)</f>
        <v>1</v>
      </c>
      <c r="G33" s="442"/>
    </row>
    <row r="34" spans="1:7" ht="12">
      <c r="A34" s="427">
        <v>3060</v>
      </c>
      <c r="B34" s="443" t="s">
        <v>91</v>
      </c>
      <c r="C34" s="763">
        <f>SUM(C42+C50)</f>
        <v>8500</v>
      </c>
      <c r="D34" s="766">
        <f>SUM(D42+D50)</f>
        <v>10944</v>
      </c>
      <c r="E34" s="766">
        <f>SUM(E42+E50)</f>
        <v>10944</v>
      </c>
      <c r="F34" s="425">
        <f>SUM(E34/D34)</f>
        <v>1</v>
      </c>
      <c r="G34" s="430"/>
    </row>
    <row r="35" spans="1:7" ht="12" customHeight="1">
      <c r="A35" s="427">
        <v>3061</v>
      </c>
      <c r="B35" s="444" t="s">
        <v>126</v>
      </c>
      <c r="C35" s="429"/>
      <c r="D35" s="429"/>
      <c r="E35" s="429"/>
      <c r="F35" s="425"/>
      <c r="G35" s="744"/>
    </row>
    <row r="36" spans="1:7" ht="12" customHeight="1">
      <c r="A36" s="431"/>
      <c r="B36" s="432" t="s">
        <v>120</v>
      </c>
      <c r="C36" s="446"/>
      <c r="D36" s="446"/>
      <c r="E36" s="446"/>
      <c r="F36" s="425"/>
      <c r="G36" s="445"/>
    </row>
    <row r="37" spans="1:7" ht="12" customHeight="1">
      <c r="A37" s="431"/>
      <c r="B37" s="434" t="s">
        <v>314</v>
      </c>
      <c r="C37" s="446"/>
      <c r="D37" s="446"/>
      <c r="E37" s="446"/>
      <c r="F37" s="425"/>
      <c r="G37" s="445"/>
    </row>
    <row r="38" spans="1:7" ht="12" customHeight="1">
      <c r="A38" s="447"/>
      <c r="B38" s="435" t="s">
        <v>299</v>
      </c>
      <c r="C38" s="446">
        <v>2500</v>
      </c>
      <c r="D38" s="446">
        <v>3206</v>
      </c>
      <c r="E38" s="446">
        <v>3206</v>
      </c>
      <c r="F38" s="748">
        <f>SUM(E38/D38)</f>
        <v>1</v>
      </c>
      <c r="G38" s="445"/>
    </row>
    <row r="39" spans="1:7" ht="12" customHeight="1">
      <c r="A39" s="447"/>
      <c r="B39" s="436" t="s">
        <v>125</v>
      </c>
      <c r="C39" s="446"/>
      <c r="D39" s="446"/>
      <c r="E39" s="446"/>
      <c r="F39" s="425"/>
      <c r="G39" s="445"/>
    </row>
    <row r="40" spans="1:7" ht="12">
      <c r="A40" s="447"/>
      <c r="B40" s="436" t="s">
        <v>308</v>
      </c>
      <c r="C40" s="446"/>
      <c r="D40" s="446"/>
      <c r="E40" s="446"/>
      <c r="F40" s="425"/>
      <c r="G40" s="445"/>
    </row>
    <row r="41" spans="1:7" ht="12.75" thickBot="1">
      <c r="A41" s="447" t="s">
        <v>294</v>
      </c>
      <c r="B41" s="437" t="s">
        <v>93</v>
      </c>
      <c r="C41" s="764"/>
      <c r="D41" s="764"/>
      <c r="E41" s="764"/>
      <c r="F41" s="791"/>
      <c r="G41" s="448"/>
    </row>
    <row r="42" spans="1:7" ht="12.75" thickBot="1">
      <c r="A42" s="449"/>
      <c r="B42" s="441" t="s">
        <v>142</v>
      </c>
      <c r="C42" s="765">
        <f>SUM(C36:C41)</f>
        <v>2500</v>
      </c>
      <c r="D42" s="765">
        <f>SUM(D36:D41)</f>
        <v>3206</v>
      </c>
      <c r="E42" s="765">
        <f>SUM(E36:E41)</f>
        <v>3206</v>
      </c>
      <c r="F42" s="792">
        <f>SUM(E42/D42)</f>
        <v>1</v>
      </c>
      <c r="G42" s="450"/>
    </row>
    <row r="43" spans="1:7" ht="12">
      <c r="A43" s="451">
        <v>3071</v>
      </c>
      <c r="B43" s="428" t="s">
        <v>145</v>
      </c>
      <c r="C43" s="766"/>
      <c r="D43" s="766"/>
      <c r="E43" s="766"/>
      <c r="F43" s="425"/>
      <c r="G43" s="644" t="s">
        <v>167</v>
      </c>
    </row>
    <row r="44" spans="1:7" ht="12" customHeight="1">
      <c r="A44" s="447"/>
      <c r="B44" s="432" t="s">
        <v>120</v>
      </c>
      <c r="C44" s="767"/>
      <c r="D44" s="767"/>
      <c r="E44" s="767"/>
      <c r="F44" s="425"/>
      <c r="G44" s="645" t="s">
        <v>168</v>
      </c>
    </row>
    <row r="45" spans="1:7" ht="12" customHeight="1">
      <c r="A45" s="431"/>
      <c r="B45" s="434" t="s">
        <v>314</v>
      </c>
      <c r="C45" s="767"/>
      <c r="D45" s="767"/>
      <c r="E45" s="767"/>
      <c r="F45" s="425"/>
      <c r="G45" s="433"/>
    </row>
    <row r="46" spans="1:7" ht="12" customHeight="1">
      <c r="A46" s="431"/>
      <c r="B46" s="435" t="s">
        <v>299</v>
      </c>
      <c r="C46" s="767">
        <v>6000</v>
      </c>
      <c r="D46" s="767">
        <v>7738</v>
      </c>
      <c r="E46" s="767">
        <v>7738</v>
      </c>
      <c r="F46" s="748">
        <f>SUM(E46/D46)</f>
        <v>1</v>
      </c>
      <c r="G46" s="646"/>
    </row>
    <row r="47" spans="1:7" ht="12" customHeight="1">
      <c r="A47" s="431"/>
      <c r="B47" s="436" t="s">
        <v>125</v>
      </c>
      <c r="C47" s="767"/>
      <c r="D47" s="767"/>
      <c r="E47" s="767"/>
      <c r="F47" s="425"/>
      <c r="G47" s="646"/>
    </row>
    <row r="48" spans="1:7" ht="12" customHeight="1">
      <c r="A48" s="431"/>
      <c r="B48" s="436" t="s">
        <v>308</v>
      </c>
      <c r="C48" s="767"/>
      <c r="D48" s="767"/>
      <c r="E48" s="767"/>
      <c r="F48" s="425"/>
      <c r="G48" s="742"/>
    </row>
    <row r="49" spans="1:7" ht="12" customHeight="1" thickBot="1">
      <c r="A49" s="431"/>
      <c r="B49" s="437" t="s">
        <v>93</v>
      </c>
      <c r="C49" s="768"/>
      <c r="D49" s="768"/>
      <c r="E49" s="768"/>
      <c r="F49" s="791"/>
      <c r="G49" s="490"/>
    </row>
    <row r="50" spans="1:7" ht="12" customHeight="1" thickBot="1">
      <c r="A50" s="456"/>
      <c r="B50" s="441" t="s">
        <v>142</v>
      </c>
      <c r="C50" s="769">
        <f>SUM(C46:C49)</f>
        <v>6000</v>
      </c>
      <c r="D50" s="769">
        <f>SUM(D46:D49)</f>
        <v>7738</v>
      </c>
      <c r="E50" s="769">
        <f>SUM(E46:E49)</f>
        <v>7738</v>
      </c>
      <c r="F50" s="792">
        <f>SUM(E50/D50)</f>
        <v>1</v>
      </c>
      <c r="G50" s="647"/>
    </row>
    <row r="51" spans="1:7" ht="12" customHeight="1">
      <c r="A51" s="451">
        <v>3080</v>
      </c>
      <c r="B51" s="458" t="s">
        <v>94</v>
      </c>
      <c r="C51" s="766">
        <f>SUM(C59)</f>
        <v>20000</v>
      </c>
      <c r="D51" s="766">
        <f>SUM(D59)</f>
        <v>21311</v>
      </c>
      <c r="E51" s="766">
        <f>SUM(E59)</f>
        <v>21311</v>
      </c>
      <c r="F51" s="425">
        <f>SUM(E51/D51)</f>
        <v>1</v>
      </c>
      <c r="G51" s="644"/>
    </row>
    <row r="52" spans="1:7" ht="12" customHeight="1">
      <c r="A52" s="451">
        <v>3081</v>
      </c>
      <c r="B52" s="444" t="s">
        <v>149</v>
      </c>
      <c r="C52" s="766"/>
      <c r="D52" s="766"/>
      <c r="E52" s="766"/>
      <c r="F52" s="425"/>
      <c r="G52" s="745"/>
    </row>
    <row r="53" spans="1:7" ht="12" customHeight="1">
      <c r="A53" s="447"/>
      <c r="B53" s="432" t="s">
        <v>120</v>
      </c>
      <c r="C53" s="767"/>
      <c r="D53" s="767"/>
      <c r="E53" s="767"/>
      <c r="F53" s="425"/>
      <c r="G53" s="742"/>
    </row>
    <row r="54" spans="1:7" ht="12" customHeight="1">
      <c r="A54" s="447"/>
      <c r="B54" s="434" t="s">
        <v>314</v>
      </c>
      <c r="C54" s="767"/>
      <c r="D54" s="767"/>
      <c r="E54" s="767"/>
      <c r="F54" s="425"/>
      <c r="G54" s="743"/>
    </row>
    <row r="55" spans="1:7" ht="12" customHeight="1">
      <c r="A55" s="447"/>
      <c r="B55" s="435" t="s">
        <v>299</v>
      </c>
      <c r="C55" s="767">
        <v>15000</v>
      </c>
      <c r="D55" s="767">
        <v>16311</v>
      </c>
      <c r="E55" s="767">
        <v>16311</v>
      </c>
      <c r="F55" s="748">
        <f>SUM(E55/D55)</f>
        <v>1</v>
      </c>
      <c r="G55" s="742"/>
    </row>
    <row r="56" spans="1:7" ht="12" customHeight="1">
      <c r="A56" s="447"/>
      <c r="B56" s="435" t="s">
        <v>92</v>
      </c>
      <c r="C56" s="767">
        <v>5000</v>
      </c>
      <c r="D56" s="767">
        <v>5000</v>
      </c>
      <c r="E56" s="767">
        <v>5000</v>
      </c>
      <c r="F56" s="748">
        <f>SUM(E56/D56)</f>
        <v>1</v>
      </c>
      <c r="G56" s="743"/>
    </row>
    <row r="57" spans="1:7" ht="12" customHeight="1">
      <c r="A57" s="447"/>
      <c r="B57" s="436" t="s">
        <v>308</v>
      </c>
      <c r="C57" s="767"/>
      <c r="D57" s="767"/>
      <c r="E57" s="767"/>
      <c r="F57" s="425"/>
      <c r="G57" s="645"/>
    </row>
    <row r="58" spans="1:7" ht="12" customHeight="1" thickBot="1">
      <c r="A58" s="431"/>
      <c r="B58" s="437" t="s">
        <v>93</v>
      </c>
      <c r="C58" s="768"/>
      <c r="D58" s="768"/>
      <c r="E58" s="768"/>
      <c r="F58" s="791"/>
      <c r="G58" s="490"/>
    </row>
    <row r="59" spans="1:7" ht="12" customHeight="1" thickBot="1">
      <c r="A59" s="456"/>
      <c r="B59" s="441" t="s">
        <v>142</v>
      </c>
      <c r="C59" s="765">
        <f>SUM(C53:C58)</f>
        <v>20000</v>
      </c>
      <c r="D59" s="765">
        <f>SUM(D53:D58)</f>
        <v>21311</v>
      </c>
      <c r="E59" s="765">
        <f>SUM(E53:E58)</f>
        <v>21311</v>
      </c>
      <c r="F59" s="792">
        <f>SUM(E59/D59)</f>
        <v>1</v>
      </c>
      <c r="G59" s="457"/>
    </row>
    <row r="60" spans="1:7" ht="12" customHeight="1" thickBot="1">
      <c r="A60" s="460">
        <v>3130</v>
      </c>
      <c r="B60" s="461" t="s">
        <v>383</v>
      </c>
      <c r="C60" s="765">
        <f>SUM(C61+C95)</f>
        <v>1539000</v>
      </c>
      <c r="D60" s="765">
        <f>SUM(D61+D95)</f>
        <v>1608554</v>
      </c>
      <c r="E60" s="765">
        <f>SUM(E61+E95)</f>
        <v>1608554</v>
      </c>
      <c r="F60" s="792">
        <f>SUM(E60/D60)</f>
        <v>1</v>
      </c>
      <c r="G60" s="457"/>
    </row>
    <row r="61" spans="1:7" ht="12" customHeight="1" thickBot="1">
      <c r="A61" s="451">
        <v>3110</v>
      </c>
      <c r="B61" s="461" t="s">
        <v>381</v>
      </c>
      <c r="C61" s="765">
        <f>SUM(C69+C86+C94+C77)</f>
        <v>1449000</v>
      </c>
      <c r="D61" s="765">
        <f>SUM(D69+D86+D94+D77)</f>
        <v>1513290</v>
      </c>
      <c r="E61" s="765">
        <f>SUM(E69+E86+E94+E77)</f>
        <v>1513290</v>
      </c>
      <c r="F61" s="792">
        <f>SUM(E61/D61)</f>
        <v>1</v>
      </c>
      <c r="G61" s="457"/>
    </row>
    <row r="62" spans="1:7" ht="12" customHeight="1">
      <c r="A62" s="462">
        <v>3111</v>
      </c>
      <c r="B62" s="463" t="s">
        <v>166</v>
      </c>
      <c r="C62" s="429"/>
      <c r="D62" s="429"/>
      <c r="E62" s="429"/>
      <c r="F62" s="425"/>
      <c r="G62" s="368" t="s">
        <v>169</v>
      </c>
    </row>
    <row r="63" spans="1:7" ht="12" customHeight="1">
      <c r="A63" s="431"/>
      <c r="B63" s="432" t="s">
        <v>120</v>
      </c>
      <c r="C63" s="446"/>
      <c r="D63" s="446"/>
      <c r="E63" s="446"/>
      <c r="F63" s="425"/>
      <c r="G63" s="453"/>
    </row>
    <row r="64" spans="1:7" ht="12" customHeight="1">
      <c r="A64" s="431"/>
      <c r="B64" s="434" t="s">
        <v>314</v>
      </c>
      <c r="C64" s="446"/>
      <c r="D64" s="446"/>
      <c r="E64" s="446"/>
      <c r="F64" s="425"/>
      <c r="G64" s="453"/>
    </row>
    <row r="65" spans="1:7" ht="12" customHeight="1">
      <c r="A65" s="431"/>
      <c r="B65" s="435" t="s">
        <v>299</v>
      </c>
      <c r="C65" s="446"/>
      <c r="D65" s="446"/>
      <c r="E65" s="446"/>
      <c r="F65" s="425"/>
      <c r="G65" s="453"/>
    </row>
    <row r="66" spans="1:7" ht="12" customHeight="1">
      <c r="A66" s="431"/>
      <c r="B66" s="436" t="s">
        <v>125</v>
      </c>
      <c r="C66" s="446"/>
      <c r="D66" s="446"/>
      <c r="E66" s="446"/>
      <c r="F66" s="425"/>
      <c r="G66" s="581"/>
    </row>
    <row r="67" spans="1:7" ht="12" customHeight="1">
      <c r="A67" s="431"/>
      <c r="B67" s="436" t="s">
        <v>308</v>
      </c>
      <c r="C67" s="446"/>
      <c r="D67" s="446"/>
      <c r="E67" s="446"/>
      <c r="F67" s="425"/>
      <c r="G67" s="453"/>
    </row>
    <row r="68" spans="1:7" ht="12" customHeight="1" thickBot="1">
      <c r="A68" s="431"/>
      <c r="B68" s="437" t="s">
        <v>286</v>
      </c>
      <c r="C68" s="764">
        <v>1200000</v>
      </c>
      <c r="D68" s="764">
        <v>1209943</v>
      </c>
      <c r="E68" s="764">
        <v>1209943</v>
      </c>
      <c r="F68" s="846">
        <f>SUM(E68/D68)</f>
        <v>1</v>
      </c>
      <c r="G68" s="453"/>
    </row>
    <row r="69" spans="1:7" ht="12" customHeight="1" thickBot="1">
      <c r="A69" s="456"/>
      <c r="B69" s="441" t="s">
        <v>142</v>
      </c>
      <c r="C69" s="765">
        <f>SUM(C63:C68)</f>
        <v>1200000</v>
      </c>
      <c r="D69" s="765">
        <f>SUM(D63:D68)</f>
        <v>1209943</v>
      </c>
      <c r="E69" s="765">
        <f>SUM(E63:E68)</f>
        <v>1209943</v>
      </c>
      <c r="F69" s="841">
        <f>SUM(E69/D69)</f>
        <v>1</v>
      </c>
      <c r="G69" s="457"/>
    </row>
    <row r="70" spans="1:7" ht="12" customHeight="1">
      <c r="A70" s="462">
        <v>3112</v>
      </c>
      <c r="B70" s="463" t="s">
        <v>455</v>
      </c>
      <c r="C70" s="429"/>
      <c r="D70" s="429"/>
      <c r="E70" s="429"/>
      <c r="F70" s="425"/>
      <c r="G70" s="368"/>
    </row>
    <row r="71" spans="1:7" ht="12" customHeight="1">
      <c r="A71" s="431"/>
      <c r="B71" s="432" t="s">
        <v>120</v>
      </c>
      <c r="C71" s="446"/>
      <c r="D71" s="446"/>
      <c r="E71" s="446"/>
      <c r="F71" s="425"/>
      <c r="G71" s="453"/>
    </row>
    <row r="72" spans="1:7" ht="12" customHeight="1">
      <c r="A72" s="431"/>
      <c r="B72" s="434" t="s">
        <v>314</v>
      </c>
      <c r="C72" s="446"/>
      <c r="D72" s="446"/>
      <c r="E72" s="446"/>
      <c r="F72" s="425"/>
      <c r="G72" s="453"/>
    </row>
    <row r="73" spans="1:7" ht="12" customHeight="1">
      <c r="A73" s="431"/>
      <c r="B73" s="435" t="s">
        <v>299</v>
      </c>
      <c r="C73" s="446">
        <v>25000</v>
      </c>
      <c r="D73" s="446">
        <v>55856</v>
      </c>
      <c r="E73" s="446">
        <v>55856</v>
      </c>
      <c r="F73" s="748">
        <f>SUM(E73/D73)</f>
        <v>1</v>
      </c>
      <c r="G73" s="453"/>
    </row>
    <row r="74" spans="1:7" ht="12" customHeight="1">
      <c r="A74" s="431"/>
      <c r="B74" s="436" t="s">
        <v>125</v>
      </c>
      <c r="C74" s="446"/>
      <c r="D74" s="446"/>
      <c r="E74" s="446"/>
      <c r="F74" s="425"/>
      <c r="G74" s="581"/>
    </row>
    <row r="75" spans="1:7" ht="12" customHeight="1">
      <c r="A75" s="431"/>
      <c r="B75" s="436" t="s">
        <v>308</v>
      </c>
      <c r="C75" s="446"/>
      <c r="D75" s="446"/>
      <c r="E75" s="446"/>
      <c r="F75" s="425"/>
      <c r="G75" s="453"/>
    </row>
    <row r="76" spans="1:7" ht="12" customHeight="1" thickBot="1">
      <c r="A76" s="431"/>
      <c r="B76" s="437" t="s">
        <v>93</v>
      </c>
      <c r="C76" s="764"/>
      <c r="D76" s="764"/>
      <c r="E76" s="764"/>
      <c r="F76" s="791"/>
      <c r="G76" s="453"/>
    </row>
    <row r="77" spans="1:7" ht="12" customHeight="1" thickBot="1">
      <c r="A77" s="456"/>
      <c r="B77" s="441" t="s">
        <v>142</v>
      </c>
      <c r="C77" s="765">
        <f>SUM(C71:C76)</f>
        <v>25000</v>
      </c>
      <c r="D77" s="765">
        <f>SUM(D71:D76)</f>
        <v>55856</v>
      </c>
      <c r="E77" s="765">
        <f>SUM(E71:E76)</f>
        <v>55856</v>
      </c>
      <c r="F77" s="792">
        <f>SUM(E77/D77)</f>
        <v>1</v>
      </c>
      <c r="G77" s="457"/>
    </row>
    <row r="78" spans="1:7" ht="12" customHeight="1">
      <c r="A78" s="362">
        <v>3114</v>
      </c>
      <c r="B78" s="464" t="s">
        <v>128</v>
      </c>
      <c r="C78" s="370"/>
      <c r="D78" s="370"/>
      <c r="E78" s="370"/>
      <c r="F78" s="425"/>
      <c r="G78" s="465"/>
    </row>
    <row r="79" spans="1:7" ht="12" customHeight="1">
      <c r="A79" s="295"/>
      <c r="B79" s="374" t="s">
        <v>120</v>
      </c>
      <c r="C79" s="301"/>
      <c r="D79" s="301"/>
      <c r="E79" s="301"/>
      <c r="F79" s="425"/>
      <c r="G79" s="453"/>
    </row>
    <row r="80" spans="1:7" ht="12" customHeight="1">
      <c r="A80" s="295"/>
      <c r="B80" s="184" t="s">
        <v>314</v>
      </c>
      <c r="C80" s="301"/>
      <c r="D80" s="301"/>
      <c r="E80" s="301"/>
      <c r="F80" s="425"/>
      <c r="G80" s="453"/>
    </row>
    <row r="81" spans="1:7" ht="12" customHeight="1">
      <c r="A81" s="295"/>
      <c r="B81" s="375" t="s">
        <v>299</v>
      </c>
      <c r="C81" s="301">
        <v>154000</v>
      </c>
      <c r="D81" s="301">
        <v>164424</v>
      </c>
      <c r="E81" s="301">
        <v>164424</v>
      </c>
      <c r="F81" s="748">
        <f>SUM(E81/D81)</f>
        <v>1</v>
      </c>
      <c r="G81" s="445"/>
    </row>
    <row r="82" spans="1:7" ht="12" customHeight="1">
      <c r="A82" s="295"/>
      <c r="B82" s="302" t="s">
        <v>125</v>
      </c>
      <c r="C82" s="301"/>
      <c r="D82" s="301"/>
      <c r="E82" s="301"/>
      <c r="F82" s="425"/>
      <c r="G82" s="445"/>
    </row>
    <row r="83" spans="1:7" ht="12" customHeight="1">
      <c r="A83" s="295"/>
      <c r="B83" s="302" t="s">
        <v>308</v>
      </c>
      <c r="C83" s="301"/>
      <c r="D83" s="301"/>
      <c r="E83" s="301"/>
      <c r="F83" s="425"/>
      <c r="G83" s="453"/>
    </row>
    <row r="84" spans="1:7" ht="12" customHeight="1">
      <c r="A84" s="295"/>
      <c r="B84" s="437" t="s">
        <v>266</v>
      </c>
      <c r="C84" s="376"/>
      <c r="D84" s="376">
        <v>8791</v>
      </c>
      <c r="E84" s="376">
        <v>8791</v>
      </c>
      <c r="F84" s="839">
        <f>SUM(E84/D84)</f>
        <v>1</v>
      </c>
      <c r="G84" s="454"/>
    </row>
    <row r="85" spans="1:7" ht="12" customHeight="1" thickBot="1">
      <c r="A85" s="295"/>
      <c r="B85" s="1173" t="s">
        <v>265</v>
      </c>
      <c r="C85" s="770"/>
      <c r="D85" s="770">
        <v>447</v>
      </c>
      <c r="E85" s="770">
        <v>447</v>
      </c>
      <c r="F85" s="840">
        <f>SUM(E85/D85)</f>
        <v>1</v>
      </c>
      <c r="G85" s="1174"/>
    </row>
    <row r="86" spans="1:7" ht="12" customHeight="1" thickBot="1">
      <c r="A86" s="385"/>
      <c r="B86" s="441" t="s">
        <v>142</v>
      </c>
      <c r="C86" s="380">
        <f>SUM(C79:C84)</f>
        <v>154000</v>
      </c>
      <c r="D86" s="380">
        <f>SUM(D79:D85)</f>
        <v>173662</v>
      </c>
      <c r="E86" s="380">
        <f>SUM(E79:E85)</f>
        <v>173662</v>
      </c>
      <c r="F86" s="792">
        <f>SUM(E86/D86)</f>
        <v>1</v>
      </c>
      <c r="G86" s="457"/>
    </row>
    <row r="87" spans="1:7" ht="12" customHeight="1">
      <c r="A87" s="362">
        <v>3115</v>
      </c>
      <c r="B87" s="464" t="s">
        <v>413</v>
      </c>
      <c r="C87" s="370"/>
      <c r="D87" s="370"/>
      <c r="E87" s="370"/>
      <c r="F87" s="425"/>
      <c r="G87" s="465"/>
    </row>
    <row r="88" spans="1:7" ht="12" customHeight="1">
      <c r="A88" s="295"/>
      <c r="B88" s="374" t="s">
        <v>120</v>
      </c>
      <c r="C88" s="301"/>
      <c r="D88" s="301"/>
      <c r="E88" s="301"/>
      <c r="F88" s="425"/>
      <c r="G88" s="453"/>
    </row>
    <row r="89" spans="1:7" ht="12" customHeight="1">
      <c r="A89" s="295"/>
      <c r="B89" s="184" t="s">
        <v>314</v>
      </c>
      <c r="C89" s="301"/>
      <c r="D89" s="301"/>
      <c r="E89" s="301"/>
      <c r="F89" s="425"/>
      <c r="G89" s="453"/>
    </row>
    <row r="90" spans="1:7" ht="12" customHeight="1">
      <c r="A90" s="295"/>
      <c r="B90" s="375" t="s">
        <v>299</v>
      </c>
      <c r="C90" s="301">
        <v>70000</v>
      </c>
      <c r="D90" s="301">
        <v>73829</v>
      </c>
      <c r="E90" s="301">
        <v>73829</v>
      </c>
      <c r="F90" s="748">
        <f>SUM(E90/D90)</f>
        <v>1</v>
      </c>
      <c r="G90" s="445"/>
    </row>
    <row r="91" spans="1:7" ht="12" customHeight="1">
      <c r="A91" s="295"/>
      <c r="B91" s="302" t="s">
        <v>125</v>
      </c>
      <c r="C91" s="301"/>
      <c r="D91" s="301"/>
      <c r="E91" s="301"/>
      <c r="F91" s="425"/>
      <c r="G91" s="445"/>
    </row>
    <row r="92" spans="1:7" ht="12" customHeight="1">
      <c r="A92" s="295"/>
      <c r="B92" s="302" t="s">
        <v>308</v>
      </c>
      <c r="C92" s="301"/>
      <c r="D92" s="301"/>
      <c r="E92" s="301"/>
      <c r="F92" s="425"/>
      <c r="G92" s="453"/>
    </row>
    <row r="93" spans="1:7" ht="12" customHeight="1" thickBot="1">
      <c r="A93" s="373"/>
      <c r="B93" s="480" t="s">
        <v>93</v>
      </c>
      <c r="C93" s="378"/>
      <c r="D93" s="378"/>
      <c r="E93" s="378"/>
      <c r="F93" s="791"/>
      <c r="G93" s="454"/>
    </row>
    <row r="94" spans="1:7" ht="12" customHeight="1" thickBot="1">
      <c r="A94" s="385"/>
      <c r="B94" s="441" t="s">
        <v>142</v>
      </c>
      <c r="C94" s="380">
        <f>SUM(C89:C93)</f>
        <v>70000</v>
      </c>
      <c r="D94" s="380">
        <f>SUM(D89:D93)</f>
        <v>73829</v>
      </c>
      <c r="E94" s="380">
        <f>SUM(E89:E93)</f>
        <v>73829</v>
      </c>
      <c r="F94" s="792">
        <f>SUM(E94/D94)</f>
        <v>1</v>
      </c>
      <c r="G94" s="457"/>
    </row>
    <row r="95" spans="1:7" ht="12" customHeight="1" thickBot="1">
      <c r="A95" s="466">
        <v>3120</v>
      </c>
      <c r="B95" s="461" t="s">
        <v>384</v>
      </c>
      <c r="C95" s="380">
        <f>SUM(C103+C111+C119+C127)</f>
        <v>90000</v>
      </c>
      <c r="D95" s="380">
        <f>SUM(D103+D111+D119+D127)</f>
        <v>95264</v>
      </c>
      <c r="E95" s="380">
        <f>SUM(E103+E111+E119+E127)</f>
        <v>95264</v>
      </c>
      <c r="F95" s="792">
        <f>SUM(E95/D95)</f>
        <v>1</v>
      </c>
      <c r="G95" s="457"/>
    </row>
    <row r="96" spans="1:7" ht="12" customHeight="1">
      <c r="A96" s="76">
        <v>3121</v>
      </c>
      <c r="B96" s="467" t="s">
        <v>195</v>
      </c>
      <c r="C96" s="370"/>
      <c r="D96" s="370"/>
      <c r="E96" s="370"/>
      <c r="F96" s="425"/>
      <c r="G96" s="452"/>
    </row>
    <row r="97" spans="1:7" ht="12" customHeight="1">
      <c r="A97" s="76"/>
      <c r="B97" s="374" t="s">
        <v>120</v>
      </c>
      <c r="C97" s="370"/>
      <c r="D97" s="370"/>
      <c r="E97" s="370"/>
      <c r="F97" s="425"/>
      <c r="G97" s="426"/>
    </row>
    <row r="98" spans="1:7" ht="12" customHeight="1">
      <c r="A98" s="76"/>
      <c r="B98" s="184" t="s">
        <v>314</v>
      </c>
      <c r="C98" s="370"/>
      <c r="D98" s="370"/>
      <c r="E98" s="370"/>
      <c r="F98" s="425"/>
      <c r="G98" s="426"/>
    </row>
    <row r="99" spans="1:7" ht="12" customHeight="1">
      <c r="A99" s="362"/>
      <c r="B99" s="375" t="s">
        <v>299</v>
      </c>
      <c r="C99" s="771">
        <v>25000</v>
      </c>
      <c r="D99" s="771">
        <v>25294</v>
      </c>
      <c r="E99" s="771">
        <v>25294</v>
      </c>
      <c r="F99" s="748">
        <f>SUM(E99/D99)</f>
        <v>1</v>
      </c>
      <c r="G99" s="445"/>
    </row>
    <row r="100" spans="1:7" ht="12" customHeight="1">
      <c r="A100" s="362"/>
      <c r="B100" s="302" t="s">
        <v>308</v>
      </c>
      <c r="C100" s="771"/>
      <c r="D100" s="771"/>
      <c r="E100" s="771"/>
      <c r="F100" s="425"/>
      <c r="G100" s="468"/>
    </row>
    <row r="101" spans="1:7" ht="12" customHeight="1">
      <c r="A101" s="76"/>
      <c r="B101" s="302" t="s">
        <v>308</v>
      </c>
      <c r="C101" s="370"/>
      <c r="D101" s="370"/>
      <c r="E101" s="370"/>
      <c r="F101" s="425"/>
      <c r="G101" s="426"/>
    </row>
    <row r="102" spans="1:7" ht="12" customHeight="1" thickBot="1">
      <c r="A102" s="76"/>
      <c r="B102" s="437" t="s">
        <v>93</v>
      </c>
      <c r="C102" s="772"/>
      <c r="D102" s="772"/>
      <c r="E102" s="772"/>
      <c r="F102" s="791"/>
      <c r="G102" s="421"/>
    </row>
    <row r="103" spans="1:7" ht="12" customHeight="1" thickBot="1">
      <c r="A103" s="385"/>
      <c r="B103" s="441" t="s">
        <v>142</v>
      </c>
      <c r="C103" s="380">
        <f>SUM(C99:C102)</f>
        <v>25000</v>
      </c>
      <c r="D103" s="380">
        <f>SUM(D99:D102)</f>
        <v>25294</v>
      </c>
      <c r="E103" s="380">
        <f>SUM(E99:E102)</f>
        <v>25294</v>
      </c>
      <c r="F103" s="792">
        <f>SUM(E103/D103)</f>
        <v>1</v>
      </c>
      <c r="G103" s="457"/>
    </row>
    <row r="104" spans="1:7" ht="12" customHeight="1">
      <c r="A104" s="362">
        <v>3122</v>
      </c>
      <c r="B104" s="464" t="s">
        <v>188</v>
      </c>
      <c r="C104" s="370"/>
      <c r="D104" s="370"/>
      <c r="E104" s="370"/>
      <c r="F104" s="425"/>
      <c r="G104" s="469"/>
    </row>
    <row r="105" spans="1:7" ht="12" customHeight="1">
      <c r="A105" s="295"/>
      <c r="B105" s="374" t="s">
        <v>120</v>
      </c>
      <c r="C105" s="301"/>
      <c r="D105" s="301"/>
      <c r="E105" s="301"/>
      <c r="F105" s="425"/>
      <c r="G105" s="453"/>
    </row>
    <row r="106" spans="1:7" ht="12" customHeight="1">
      <c r="A106" s="295"/>
      <c r="B106" s="184" t="s">
        <v>314</v>
      </c>
      <c r="C106" s="301"/>
      <c r="D106" s="301"/>
      <c r="E106" s="301"/>
      <c r="F106" s="425"/>
      <c r="G106" s="453"/>
    </row>
    <row r="107" spans="1:7" ht="12" customHeight="1">
      <c r="A107" s="295"/>
      <c r="B107" s="375" t="s">
        <v>299</v>
      </c>
      <c r="C107" s="301">
        <v>25000</v>
      </c>
      <c r="D107" s="301">
        <v>26661</v>
      </c>
      <c r="E107" s="301">
        <v>26661</v>
      </c>
      <c r="F107" s="748">
        <f>SUM(E107/D107)</f>
        <v>1</v>
      </c>
      <c r="G107" s="445"/>
    </row>
    <row r="108" spans="1:7" ht="12" customHeight="1">
      <c r="A108" s="295"/>
      <c r="B108" s="302" t="s">
        <v>125</v>
      </c>
      <c r="C108" s="301"/>
      <c r="D108" s="301"/>
      <c r="E108" s="301"/>
      <c r="F108" s="425"/>
      <c r="G108" s="453"/>
    </row>
    <row r="109" spans="1:7" ht="12" customHeight="1">
      <c r="A109" s="295"/>
      <c r="B109" s="302" t="s">
        <v>308</v>
      </c>
      <c r="C109" s="301"/>
      <c r="D109" s="301"/>
      <c r="E109" s="301"/>
      <c r="F109" s="425"/>
      <c r="G109" s="453"/>
    </row>
    <row r="110" spans="1:7" ht="12" customHeight="1" thickBot="1">
      <c r="A110" s="295"/>
      <c r="B110" s="437" t="s">
        <v>93</v>
      </c>
      <c r="C110" s="773"/>
      <c r="D110" s="773"/>
      <c r="E110" s="773"/>
      <c r="F110" s="791"/>
      <c r="G110" s="453"/>
    </row>
    <row r="111" spans="1:7" ht="12" customHeight="1" thickBot="1">
      <c r="A111" s="364"/>
      <c r="B111" s="441" t="s">
        <v>142</v>
      </c>
      <c r="C111" s="380">
        <f>SUM(C105:C110)</f>
        <v>25000</v>
      </c>
      <c r="D111" s="380">
        <f>SUM(D105:D110)</f>
        <v>26661</v>
      </c>
      <c r="E111" s="380">
        <f>SUM(E105:E110)</f>
        <v>26661</v>
      </c>
      <c r="F111" s="792">
        <f>SUM(E111/D111)</f>
        <v>1</v>
      </c>
      <c r="G111" s="457"/>
    </row>
    <row r="112" spans="1:7" ht="12" customHeight="1">
      <c r="A112" s="362">
        <v>3123</v>
      </c>
      <c r="B112" s="214" t="s">
        <v>127</v>
      </c>
      <c r="C112" s="370"/>
      <c r="D112" s="370"/>
      <c r="E112" s="370"/>
      <c r="F112" s="425"/>
      <c r="G112" s="368"/>
    </row>
    <row r="113" spans="1:7" ht="12" customHeight="1">
      <c r="A113" s="295"/>
      <c r="B113" s="374" t="s">
        <v>120</v>
      </c>
      <c r="C113" s="301"/>
      <c r="D113" s="301"/>
      <c r="E113" s="301"/>
      <c r="F113" s="425"/>
      <c r="G113" s="453"/>
    </row>
    <row r="114" spans="1:7" ht="12" customHeight="1">
      <c r="A114" s="295"/>
      <c r="B114" s="184" t="s">
        <v>314</v>
      </c>
      <c r="C114" s="301"/>
      <c r="D114" s="301"/>
      <c r="E114" s="301"/>
      <c r="F114" s="425"/>
      <c r="G114" s="453"/>
    </row>
    <row r="115" spans="1:7" ht="12" customHeight="1">
      <c r="A115" s="295"/>
      <c r="B115" s="375" t="s">
        <v>299</v>
      </c>
      <c r="C115" s="301">
        <v>30000</v>
      </c>
      <c r="D115" s="301">
        <v>32787</v>
      </c>
      <c r="E115" s="301">
        <v>32787</v>
      </c>
      <c r="F115" s="748">
        <f>SUM(E115/D115)</f>
        <v>1</v>
      </c>
      <c r="G115" s="445"/>
    </row>
    <row r="116" spans="1:7" ht="12" customHeight="1">
      <c r="A116" s="295"/>
      <c r="B116" s="302" t="s">
        <v>125</v>
      </c>
      <c r="C116" s="301"/>
      <c r="D116" s="301"/>
      <c r="E116" s="301"/>
      <c r="F116" s="425"/>
      <c r="G116" s="453"/>
    </row>
    <row r="117" spans="1:7" ht="12" customHeight="1">
      <c r="A117" s="295"/>
      <c r="B117" s="302" t="s">
        <v>308</v>
      </c>
      <c r="C117" s="301"/>
      <c r="D117" s="301"/>
      <c r="E117" s="301"/>
      <c r="F117" s="425"/>
      <c r="G117" s="453"/>
    </row>
    <row r="118" spans="1:7" ht="12" customHeight="1" thickBot="1">
      <c r="A118" s="295"/>
      <c r="B118" s="437" t="s">
        <v>93</v>
      </c>
      <c r="C118" s="773"/>
      <c r="D118" s="773"/>
      <c r="E118" s="773"/>
      <c r="F118" s="791"/>
      <c r="G118" s="453"/>
    </row>
    <row r="119" spans="1:7" ht="12" customHeight="1" thickBot="1">
      <c r="A119" s="364"/>
      <c r="B119" s="441" t="s">
        <v>142</v>
      </c>
      <c r="C119" s="380">
        <f>SUM(C113:C118)</f>
        <v>30000</v>
      </c>
      <c r="D119" s="380">
        <f>SUM(D113:D118)</f>
        <v>32787</v>
      </c>
      <c r="E119" s="380">
        <f>SUM(E113:E118)</f>
        <v>32787</v>
      </c>
      <c r="F119" s="792">
        <f>SUM(E119/D119)</f>
        <v>1</v>
      </c>
      <c r="G119" s="457"/>
    </row>
    <row r="120" spans="1:7" ht="12" customHeight="1">
      <c r="A120" s="362">
        <v>3124</v>
      </c>
      <c r="B120" s="214" t="s">
        <v>130</v>
      </c>
      <c r="C120" s="370"/>
      <c r="D120" s="370"/>
      <c r="E120" s="370"/>
      <c r="F120" s="425"/>
      <c r="G120" s="368" t="s">
        <v>169</v>
      </c>
    </row>
    <row r="121" spans="1:7" ht="12" customHeight="1">
      <c r="A121" s="295"/>
      <c r="B121" s="374" t="s">
        <v>120</v>
      </c>
      <c r="C121" s="301"/>
      <c r="D121" s="301"/>
      <c r="E121" s="301"/>
      <c r="F121" s="425"/>
      <c r="G121" s="453"/>
    </row>
    <row r="122" spans="1:7" ht="12" customHeight="1">
      <c r="A122" s="295"/>
      <c r="B122" s="184" t="s">
        <v>314</v>
      </c>
      <c r="C122" s="301"/>
      <c r="D122" s="301"/>
      <c r="E122" s="301"/>
      <c r="F122" s="425"/>
      <c r="G122" s="453"/>
    </row>
    <row r="123" spans="1:7" ht="12" customHeight="1">
      <c r="A123" s="295"/>
      <c r="B123" s="375" t="s">
        <v>299</v>
      </c>
      <c r="C123" s="301">
        <v>10000</v>
      </c>
      <c r="D123" s="301">
        <v>10522</v>
      </c>
      <c r="E123" s="301">
        <v>10522</v>
      </c>
      <c r="F123" s="748">
        <f>SUM(E123/D123)</f>
        <v>1</v>
      </c>
      <c r="G123" s="445"/>
    </row>
    <row r="124" spans="1:7" ht="12" customHeight="1">
      <c r="A124" s="295"/>
      <c r="B124" s="302" t="s">
        <v>308</v>
      </c>
      <c r="C124" s="301"/>
      <c r="D124" s="301"/>
      <c r="E124" s="301"/>
      <c r="F124" s="425"/>
      <c r="G124" s="453"/>
    </row>
    <row r="125" spans="1:7" ht="12" customHeight="1">
      <c r="A125" s="295"/>
      <c r="B125" s="302" t="s">
        <v>308</v>
      </c>
      <c r="C125" s="301"/>
      <c r="D125" s="301"/>
      <c r="E125" s="301"/>
      <c r="F125" s="425"/>
      <c r="G125" s="453"/>
    </row>
    <row r="126" spans="1:7" ht="12" customHeight="1" thickBot="1">
      <c r="A126" s="295"/>
      <c r="B126" s="437" t="s">
        <v>93</v>
      </c>
      <c r="C126" s="773"/>
      <c r="D126" s="773"/>
      <c r="E126" s="773"/>
      <c r="F126" s="791"/>
      <c r="G126" s="453"/>
    </row>
    <row r="127" spans="1:7" ht="12" customHeight="1" thickBot="1">
      <c r="A127" s="364"/>
      <c r="B127" s="441" t="s">
        <v>142</v>
      </c>
      <c r="C127" s="380">
        <f>SUM(C121:C126)</f>
        <v>10000</v>
      </c>
      <c r="D127" s="380">
        <f>SUM(D121:D126)</f>
        <v>10522</v>
      </c>
      <c r="E127" s="380">
        <f>SUM(E121:E126)</f>
        <v>10522</v>
      </c>
      <c r="F127" s="792">
        <f>SUM(E127/D127)</f>
        <v>1</v>
      </c>
      <c r="G127" s="457"/>
    </row>
    <row r="128" spans="1:7" ht="12" customHeight="1">
      <c r="A128" s="362">
        <v>3125</v>
      </c>
      <c r="B128" s="214" t="s">
        <v>1141</v>
      </c>
      <c r="C128" s="370"/>
      <c r="D128" s="370"/>
      <c r="E128" s="370"/>
      <c r="F128" s="425"/>
      <c r="G128" s="368"/>
    </row>
    <row r="129" spans="1:7" ht="12" customHeight="1">
      <c r="A129" s="295"/>
      <c r="B129" s="374" t="s">
        <v>120</v>
      </c>
      <c r="C129" s="301"/>
      <c r="D129" s="301"/>
      <c r="E129" s="301"/>
      <c r="F129" s="425"/>
      <c r="G129" s="453"/>
    </row>
    <row r="130" spans="1:7" ht="12" customHeight="1">
      <c r="A130" s="295"/>
      <c r="B130" s="184" t="s">
        <v>314</v>
      </c>
      <c r="C130" s="301"/>
      <c r="D130" s="301"/>
      <c r="E130" s="301"/>
      <c r="F130" s="425"/>
      <c r="G130" s="453"/>
    </row>
    <row r="131" spans="1:7" ht="12" customHeight="1">
      <c r="A131" s="295"/>
      <c r="B131" s="375" t="s">
        <v>299</v>
      </c>
      <c r="C131" s="301"/>
      <c r="D131" s="301">
        <v>23375</v>
      </c>
      <c r="E131" s="301">
        <v>23375</v>
      </c>
      <c r="F131" s="748">
        <f>SUM(E131/D131)</f>
        <v>1</v>
      </c>
      <c r="G131" s="445"/>
    </row>
    <row r="132" spans="1:7" ht="12" customHeight="1">
      <c r="A132" s="295"/>
      <c r="B132" s="302" t="s">
        <v>308</v>
      </c>
      <c r="C132" s="301"/>
      <c r="D132" s="301"/>
      <c r="E132" s="301"/>
      <c r="F132" s="425"/>
      <c r="G132" s="453"/>
    </row>
    <row r="133" spans="1:7" ht="12" customHeight="1">
      <c r="A133" s="295"/>
      <c r="B133" s="302" t="s">
        <v>308</v>
      </c>
      <c r="C133" s="301"/>
      <c r="D133" s="301"/>
      <c r="E133" s="301"/>
      <c r="F133" s="425"/>
      <c r="G133" s="453"/>
    </row>
    <row r="134" spans="1:7" ht="12" customHeight="1" thickBot="1">
      <c r="A134" s="295"/>
      <c r="B134" s="437" t="s">
        <v>93</v>
      </c>
      <c r="C134" s="773"/>
      <c r="D134" s="773"/>
      <c r="E134" s="773"/>
      <c r="F134" s="791"/>
      <c r="G134" s="453"/>
    </row>
    <row r="135" spans="1:7" ht="12" customHeight="1" thickBot="1">
      <c r="A135" s="364"/>
      <c r="B135" s="441" t="s">
        <v>142</v>
      </c>
      <c r="C135" s="380">
        <f>SUM(C129:C134)</f>
        <v>0</v>
      </c>
      <c r="D135" s="380">
        <f>SUM(D129:D134)</f>
        <v>23375</v>
      </c>
      <c r="E135" s="380">
        <f>SUM(E129:E134)</f>
        <v>23375</v>
      </c>
      <c r="F135" s="792">
        <f>SUM(E135/D135)</f>
        <v>1</v>
      </c>
      <c r="G135" s="457"/>
    </row>
    <row r="136" spans="1:7" ht="12" customHeight="1" thickBot="1">
      <c r="A136" s="466">
        <v>3140</v>
      </c>
      <c r="B136" s="470" t="s">
        <v>131</v>
      </c>
      <c r="C136" s="380">
        <f>SUM(C144+C153+C161+C169+C177+C186)</f>
        <v>43500</v>
      </c>
      <c r="D136" s="380">
        <f>SUM(D144+D153+D161+D169+D177+D186)</f>
        <v>49602</v>
      </c>
      <c r="E136" s="380">
        <f>SUM(E144+E153+E161+E169+E177+E186)</f>
        <v>49602</v>
      </c>
      <c r="F136" s="792">
        <f>SUM(E136/D136)</f>
        <v>1</v>
      </c>
      <c r="G136" s="457"/>
    </row>
    <row r="137" spans="1:7" ht="12" customHeight="1">
      <c r="A137" s="362">
        <v>3141</v>
      </c>
      <c r="B137" s="214" t="s">
        <v>141</v>
      </c>
      <c r="C137" s="370"/>
      <c r="D137" s="370"/>
      <c r="E137" s="370"/>
      <c r="F137" s="425"/>
      <c r="G137" s="453"/>
    </row>
    <row r="138" spans="1:7" ht="12" customHeight="1">
      <c r="A138" s="295"/>
      <c r="B138" s="374" t="s">
        <v>120</v>
      </c>
      <c r="C138" s="301"/>
      <c r="D138" s="301"/>
      <c r="E138" s="301"/>
      <c r="F138" s="425"/>
      <c r="G138" s="582"/>
    </row>
    <row r="139" spans="1:7" ht="12" customHeight="1">
      <c r="A139" s="295"/>
      <c r="B139" s="184" t="s">
        <v>314</v>
      </c>
      <c r="C139" s="301"/>
      <c r="D139" s="301"/>
      <c r="E139" s="301"/>
      <c r="F139" s="425"/>
      <c r="G139" s="581"/>
    </row>
    <row r="140" spans="1:7" ht="12" customHeight="1">
      <c r="A140" s="295"/>
      <c r="B140" s="375" t="s">
        <v>299</v>
      </c>
      <c r="C140" s="301">
        <v>6000</v>
      </c>
      <c r="D140" s="301">
        <v>6000</v>
      </c>
      <c r="E140" s="301">
        <v>6000</v>
      </c>
      <c r="F140" s="748">
        <f aca="true" t="shared" si="0" ref="F140:F199">SUM(E140/D140)</f>
        <v>1</v>
      </c>
      <c r="G140" s="581"/>
    </row>
    <row r="141" spans="1:7" ht="12" customHeight="1">
      <c r="A141" s="295"/>
      <c r="B141" s="302" t="s">
        <v>125</v>
      </c>
      <c r="C141" s="301">
        <v>450</v>
      </c>
      <c r="D141" s="301">
        <v>750</v>
      </c>
      <c r="E141" s="301">
        <v>750</v>
      </c>
      <c r="F141" s="748">
        <f t="shared" si="0"/>
        <v>1</v>
      </c>
      <c r="G141" s="581"/>
    </row>
    <row r="142" spans="1:7" ht="12" customHeight="1">
      <c r="A142" s="295"/>
      <c r="B142" s="302" t="s">
        <v>308</v>
      </c>
      <c r="C142" s="771">
        <v>550</v>
      </c>
      <c r="D142" s="771">
        <v>250</v>
      </c>
      <c r="E142" s="771">
        <v>250</v>
      </c>
      <c r="F142" s="748">
        <f t="shared" si="0"/>
        <v>1</v>
      </c>
      <c r="G142" s="581"/>
    </row>
    <row r="143" spans="1:7" ht="12" customHeight="1" thickBot="1">
      <c r="A143" s="295"/>
      <c r="B143" s="437" t="s">
        <v>93</v>
      </c>
      <c r="C143" s="773"/>
      <c r="D143" s="773"/>
      <c r="E143" s="773"/>
      <c r="F143" s="791"/>
      <c r="G143" s="583"/>
    </row>
    <row r="144" spans="1:7" ht="12" customHeight="1" thickBot="1">
      <c r="A144" s="364"/>
      <c r="B144" s="441" t="s">
        <v>142</v>
      </c>
      <c r="C144" s="380">
        <f>SUM(C138:C143)</f>
        <v>7000</v>
      </c>
      <c r="D144" s="380">
        <f>SUM(D138:D143)</f>
        <v>7000</v>
      </c>
      <c r="E144" s="380">
        <f>SUM(E138:E143)</f>
        <v>7000</v>
      </c>
      <c r="F144" s="792">
        <f t="shared" si="0"/>
        <v>1</v>
      </c>
      <c r="G144" s="457"/>
    </row>
    <row r="145" spans="1:7" ht="12" customHeight="1">
      <c r="A145" s="362">
        <v>3142</v>
      </c>
      <c r="B145" s="384" t="s">
        <v>30</v>
      </c>
      <c r="C145" s="370"/>
      <c r="D145" s="370"/>
      <c r="E145" s="370"/>
      <c r="F145" s="425"/>
      <c r="G145" s="452"/>
    </row>
    <row r="146" spans="1:7" ht="12" customHeight="1">
      <c r="A146" s="362"/>
      <c r="B146" s="374" t="s">
        <v>120</v>
      </c>
      <c r="C146" s="301">
        <v>3000</v>
      </c>
      <c r="D146" s="301">
        <v>4626</v>
      </c>
      <c r="E146" s="301">
        <v>4626</v>
      </c>
      <c r="F146" s="748">
        <f t="shared" si="0"/>
        <v>1</v>
      </c>
      <c r="G146" s="582"/>
    </row>
    <row r="147" spans="1:7" ht="12" customHeight="1">
      <c r="A147" s="362"/>
      <c r="B147" s="184" t="s">
        <v>314</v>
      </c>
      <c r="C147" s="301">
        <v>2500</v>
      </c>
      <c r="D147" s="301">
        <v>3879</v>
      </c>
      <c r="E147" s="301">
        <v>3879</v>
      </c>
      <c r="F147" s="748">
        <f t="shared" si="0"/>
        <v>1</v>
      </c>
      <c r="G147" s="468"/>
    </row>
    <row r="148" spans="1:7" ht="12" customHeight="1">
      <c r="A148" s="362"/>
      <c r="B148" s="375" t="s">
        <v>299</v>
      </c>
      <c r="C148" s="771">
        <v>4000</v>
      </c>
      <c r="D148" s="771">
        <v>4549</v>
      </c>
      <c r="E148" s="771">
        <v>4549</v>
      </c>
      <c r="F148" s="748">
        <f t="shared" si="0"/>
        <v>1</v>
      </c>
      <c r="G148" s="581"/>
    </row>
    <row r="149" spans="1:7" ht="12" customHeight="1">
      <c r="A149" s="362"/>
      <c r="B149" s="302" t="s">
        <v>125</v>
      </c>
      <c r="C149" s="771"/>
      <c r="D149" s="771"/>
      <c r="E149" s="771"/>
      <c r="F149" s="748"/>
      <c r="G149" s="453"/>
    </row>
    <row r="150" spans="1:7" ht="12" customHeight="1">
      <c r="A150" s="362"/>
      <c r="B150" s="302" t="s">
        <v>308</v>
      </c>
      <c r="C150" s="771">
        <v>500</v>
      </c>
      <c r="D150" s="771">
        <v>500</v>
      </c>
      <c r="E150" s="771">
        <v>500</v>
      </c>
      <c r="F150" s="748">
        <f t="shared" si="0"/>
        <v>1</v>
      </c>
      <c r="G150" s="468"/>
    </row>
    <row r="151" spans="1:7" ht="12" customHeight="1">
      <c r="A151" s="362"/>
      <c r="B151" s="302" t="s">
        <v>266</v>
      </c>
      <c r="C151" s="525"/>
      <c r="D151" s="525"/>
      <c r="E151" s="525"/>
      <c r="F151" s="425"/>
      <c r="G151" s="468"/>
    </row>
    <row r="152" spans="1:7" ht="12.75" thickBot="1">
      <c r="A152" s="362"/>
      <c r="B152" s="437" t="s">
        <v>93</v>
      </c>
      <c r="C152" s="391"/>
      <c r="D152" s="391"/>
      <c r="E152" s="391"/>
      <c r="F152" s="791"/>
      <c r="G152" s="471"/>
    </row>
    <row r="153" spans="1:7" ht="12" customHeight="1" thickBot="1">
      <c r="A153" s="364"/>
      <c r="B153" s="441" t="s">
        <v>142</v>
      </c>
      <c r="C153" s="380">
        <f>SUM(C146:C152)</f>
        <v>10000</v>
      </c>
      <c r="D153" s="380">
        <f>SUM(D146:D152)</f>
        <v>13554</v>
      </c>
      <c r="E153" s="380">
        <f>SUM(E146:E152)</f>
        <v>13554</v>
      </c>
      <c r="F153" s="792">
        <f t="shared" si="0"/>
        <v>1</v>
      </c>
      <c r="G153" s="457"/>
    </row>
    <row r="154" spans="1:7" ht="12" customHeight="1">
      <c r="A154" s="381">
        <v>3143</v>
      </c>
      <c r="B154" s="214" t="s">
        <v>40</v>
      </c>
      <c r="C154" s="370"/>
      <c r="D154" s="370"/>
      <c r="E154" s="370"/>
      <c r="F154" s="425"/>
      <c r="G154" s="422" t="s">
        <v>24</v>
      </c>
    </row>
    <row r="155" spans="1:7" ht="12" customHeight="1">
      <c r="A155" s="295"/>
      <c r="B155" s="374" t="s">
        <v>120</v>
      </c>
      <c r="C155" s="301"/>
      <c r="D155" s="301"/>
      <c r="E155" s="301"/>
      <c r="F155" s="425"/>
      <c r="G155" s="453"/>
    </row>
    <row r="156" spans="1:7" ht="12" customHeight="1">
      <c r="A156" s="295"/>
      <c r="B156" s="184" t="s">
        <v>314</v>
      </c>
      <c r="C156" s="301"/>
      <c r="D156" s="301"/>
      <c r="E156" s="301"/>
      <c r="F156" s="425"/>
      <c r="G156" s="582"/>
    </row>
    <row r="157" spans="1:7" ht="12" customHeight="1">
      <c r="A157" s="295"/>
      <c r="B157" s="375" t="s">
        <v>299</v>
      </c>
      <c r="C157" s="771"/>
      <c r="D157" s="771"/>
      <c r="E157" s="771"/>
      <c r="F157" s="425"/>
      <c r="G157" s="582"/>
    </row>
    <row r="158" spans="1:7" ht="12" customHeight="1">
      <c r="A158" s="295"/>
      <c r="B158" s="302" t="s">
        <v>125</v>
      </c>
      <c r="C158" s="771"/>
      <c r="D158" s="771"/>
      <c r="E158" s="771"/>
      <c r="F158" s="425"/>
      <c r="G158" s="581"/>
    </row>
    <row r="159" spans="1:7" ht="12" customHeight="1">
      <c r="A159" s="295"/>
      <c r="B159" s="302" t="s">
        <v>308</v>
      </c>
      <c r="C159" s="301">
        <v>11000</v>
      </c>
      <c r="D159" s="301">
        <v>10830</v>
      </c>
      <c r="E159" s="301">
        <v>10830</v>
      </c>
      <c r="F159" s="839">
        <f t="shared" si="0"/>
        <v>1</v>
      </c>
      <c r="G159" s="453"/>
    </row>
    <row r="160" spans="1:7" ht="12" customHeight="1" thickBot="1">
      <c r="A160" s="295"/>
      <c r="B160" s="437" t="s">
        <v>286</v>
      </c>
      <c r="C160" s="770"/>
      <c r="D160" s="770">
        <v>1060</v>
      </c>
      <c r="E160" s="770">
        <v>1060</v>
      </c>
      <c r="F160" s="840">
        <f t="shared" si="0"/>
        <v>1</v>
      </c>
      <c r="G160" s="426"/>
    </row>
    <row r="161" spans="1:7" ht="12" customHeight="1" thickBot="1">
      <c r="A161" s="364"/>
      <c r="B161" s="441" t="s">
        <v>142</v>
      </c>
      <c r="C161" s="380">
        <f>SUM(C155:C160)</f>
        <v>11000</v>
      </c>
      <c r="D161" s="380">
        <f>SUM(D155:D160)</f>
        <v>11890</v>
      </c>
      <c r="E161" s="380">
        <f>SUM(E155:E160)</f>
        <v>11890</v>
      </c>
      <c r="F161" s="792">
        <f t="shared" si="0"/>
        <v>1</v>
      </c>
      <c r="G161" s="457"/>
    </row>
    <row r="162" spans="1:7" ht="12" customHeight="1">
      <c r="A162" s="362">
        <v>3144</v>
      </c>
      <c r="B162" s="214" t="s">
        <v>407</v>
      </c>
      <c r="C162" s="370"/>
      <c r="D162" s="370"/>
      <c r="E162" s="370"/>
      <c r="F162" s="425"/>
      <c r="G162" s="453"/>
    </row>
    <row r="163" spans="1:7" ht="12" customHeight="1">
      <c r="A163" s="295"/>
      <c r="B163" s="374" t="s">
        <v>120</v>
      </c>
      <c r="C163" s="301"/>
      <c r="D163" s="301"/>
      <c r="E163" s="301"/>
      <c r="F163" s="425"/>
      <c r="G163" s="453"/>
    </row>
    <row r="164" spans="1:7" ht="12" customHeight="1">
      <c r="A164" s="295"/>
      <c r="B164" s="184" t="s">
        <v>314</v>
      </c>
      <c r="C164" s="301"/>
      <c r="D164" s="301"/>
      <c r="E164" s="301"/>
      <c r="F164" s="425"/>
      <c r="G164" s="468"/>
    </row>
    <row r="165" spans="1:7" ht="12" customHeight="1">
      <c r="A165" s="295"/>
      <c r="B165" s="375" t="s">
        <v>299</v>
      </c>
      <c r="C165" s="301">
        <v>10</v>
      </c>
      <c r="D165" s="301">
        <v>10</v>
      </c>
      <c r="E165" s="301">
        <v>10</v>
      </c>
      <c r="F165" s="748">
        <f t="shared" si="0"/>
        <v>1</v>
      </c>
      <c r="G165" s="582"/>
    </row>
    <row r="166" spans="1:7" ht="12" customHeight="1">
      <c r="A166" s="295"/>
      <c r="B166" s="302" t="s">
        <v>125</v>
      </c>
      <c r="C166" s="301">
        <v>1490</v>
      </c>
      <c r="D166" s="301">
        <v>1490</v>
      </c>
      <c r="E166" s="301">
        <v>1490</v>
      </c>
      <c r="F166" s="748">
        <f t="shared" si="0"/>
        <v>1</v>
      </c>
      <c r="G166" s="581"/>
    </row>
    <row r="167" spans="1:7" ht="12" customHeight="1">
      <c r="A167" s="295"/>
      <c r="B167" s="302" t="s">
        <v>308</v>
      </c>
      <c r="C167" s="301"/>
      <c r="D167" s="301"/>
      <c r="E167" s="301"/>
      <c r="F167" s="425"/>
      <c r="G167" s="453"/>
    </row>
    <row r="168" spans="1:7" ht="12" customHeight="1" thickBot="1">
      <c r="A168" s="295"/>
      <c r="B168" s="437" t="s">
        <v>93</v>
      </c>
      <c r="C168" s="773"/>
      <c r="D168" s="773"/>
      <c r="E168" s="773"/>
      <c r="F168" s="791"/>
      <c r="G168" s="471"/>
    </row>
    <row r="169" spans="1:7" ht="12" customHeight="1" thickBot="1">
      <c r="A169" s="364"/>
      <c r="B169" s="441" t="s">
        <v>142</v>
      </c>
      <c r="C169" s="380">
        <f>SUM(C163:C168)</f>
        <v>1500</v>
      </c>
      <c r="D169" s="380">
        <f>SUM(D163:D168)</f>
        <v>1500</v>
      </c>
      <c r="E169" s="380">
        <f>SUM(E163:E168)</f>
        <v>1500</v>
      </c>
      <c r="F169" s="792">
        <f t="shared" si="0"/>
        <v>1</v>
      </c>
      <c r="G169" s="457"/>
    </row>
    <row r="170" spans="1:7" ht="12" customHeight="1">
      <c r="A170" s="451">
        <v>3145</v>
      </c>
      <c r="B170" s="428" t="s">
        <v>408</v>
      </c>
      <c r="C170" s="429"/>
      <c r="D170" s="429"/>
      <c r="E170" s="429"/>
      <c r="F170" s="425"/>
      <c r="G170" s="473"/>
    </row>
    <row r="171" spans="1:7" ht="12" customHeight="1">
      <c r="A171" s="447"/>
      <c r="B171" s="432" t="s">
        <v>120</v>
      </c>
      <c r="C171" s="446"/>
      <c r="D171" s="446"/>
      <c r="E171" s="446"/>
      <c r="F171" s="425"/>
      <c r="G171" s="473"/>
    </row>
    <row r="172" spans="1:7" ht="12" customHeight="1">
      <c r="A172" s="447"/>
      <c r="B172" s="434" t="s">
        <v>314</v>
      </c>
      <c r="C172" s="446"/>
      <c r="D172" s="446">
        <v>44</v>
      </c>
      <c r="E172" s="446">
        <v>44</v>
      </c>
      <c r="F172" s="748">
        <f t="shared" si="0"/>
        <v>1</v>
      </c>
      <c r="G172" s="582"/>
    </row>
    <row r="173" spans="1:7" ht="12" customHeight="1">
      <c r="A173" s="447"/>
      <c r="B173" s="435" t="s">
        <v>299</v>
      </c>
      <c r="C173" s="446">
        <v>5000</v>
      </c>
      <c r="D173" s="446">
        <v>5099</v>
      </c>
      <c r="E173" s="446">
        <v>5099</v>
      </c>
      <c r="F173" s="748">
        <f t="shared" si="0"/>
        <v>1</v>
      </c>
      <c r="G173" s="473"/>
    </row>
    <row r="174" spans="1:7" ht="12" customHeight="1">
      <c r="A174" s="447"/>
      <c r="B174" s="436" t="s">
        <v>125</v>
      </c>
      <c r="C174" s="446"/>
      <c r="D174" s="446"/>
      <c r="E174" s="446"/>
      <c r="F174" s="425"/>
      <c r="G174" s="474"/>
    </row>
    <row r="175" spans="1:7" ht="12" customHeight="1">
      <c r="A175" s="447"/>
      <c r="B175" s="436" t="s">
        <v>308</v>
      </c>
      <c r="C175" s="446"/>
      <c r="D175" s="446"/>
      <c r="E175" s="446"/>
      <c r="F175" s="425"/>
      <c r="G175" s="473"/>
    </row>
    <row r="176" spans="1:7" ht="12" customHeight="1" thickBot="1">
      <c r="A176" s="447"/>
      <c r="B176" s="437" t="s">
        <v>93</v>
      </c>
      <c r="C176" s="764"/>
      <c r="D176" s="764"/>
      <c r="E176" s="764"/>
      <c r="F176" s="791"/>
      <c r="G176" s="475"/>
    </row>
    <row r="177" spans="1:7" ht="12" customHeight="1" thickBot="1">
      <c r="A177" s="449"/>
      <c r="B177" s="441" t="s">
        <v>142</v>
      </c>
      <c r="C177" s="765">
        <f>SUM(C171:C176)</f>
        <v>5000</v>
      </c>
      <c r="D177" s="765">
        <f>SUM(D171:D176)</f>
        <v>5143</v>
      </c>
      <c r="E177" s="765">
        <f>SUM(E171:E176)</f>
        <v>5143</v>
      </c>
      <c r="F177" s="792">
        <f t="shared" si="0"/>
        <v>1</v>
      </c>
      <c r="G177" s="476"/>
    </row>
    <row r="178" spans="1:7" ht="12" customHeight="1">
      <c r="A178" s="451">
        <v>3146</v>
      </c>
      <c r="B178" s="428" t="s">
        <v>516</v>
      </c>
      <c r="C178" s="429"/>
      <c r="D178" s="429"/>
      <c r="E178" s="429"/>
      <c r="F178" s="425"/>
      <c r="G178" s="579" t="s">
        <v>25</v>
      </c>
    </row>
    <row r="179" spans="1:7" ht="12" customHeight="1">
      <c r="A179" s="447"/>
      <c r="B179" s="432" t="s">
        <v>120</v>
      </c>
      <c r="C179" s="446">
        <v>2000</v>
      </c>
      <c r="D179" s="446">
        <v>2153</v>
      </c>
      <c r="E179" s="446">
        <v>2153</v>
      </c>
      <c r="F179" s="839">
        <f t="shared" si="0"/>
        <v>1</v>
      </c>
      <c r="G179" s="473"/>
    </row>
    <row r="180" spans="1:7" ht="12" customHeight="1">
      <c r="A180" s="447"/>
      <c r="B180" s="434" t="s">
        <v>314</v>
      </c>
      <c r="C180" s="446">
        <v>600</v>
      </c>
      <c r="D180" s="446">
        <v>648</v>
      </c>
      <c r="E180" s="446">
        <v>648</v>
      </c>
      <c r="F180" s="748">
        <f t="shared" si="0"/>
        <v>1</v>
      </c>
      <c r="G180" s="473"/>
    </row>
    <row r="181" spans="1:7" ht="12" customHeight="1">
      <c r="A181" s="447"/>
      <c r="B181" s="435" t="s">
        <v>299</v>
      </c>
      <c r="C181" s="446">
        <v>1400</v>
      </c>
      <c r="D181" s="446">
        <v>2400</v>
      </c>
      <c r="E181" s="446">
        <v>2400</v>
      </c>
      <c r="F181" s="748">
        <f t="shared" si="0"/>
        <v>1</v>
      </c>
      <c r="G181" s="582"/>
    </row>
    <row r="182" spans="1:7" ht="12" customHeight="1">
      <c r="A182" s="447"/>
      <c r="B182" s="436" t="s">
        <v>125</v>
      </c>
      <c r="C182" s="446"/>
      <c r="D182" s="446"/>
      <c r="E182" s="446"/>
      <c r="F182" s="748"/>
      <c r="G182" s="473"/>
    </row>
    <row r="183" spans="1:7" ht="12" customHeight="1">
      <c r="A183" s="447"/>
      <c r="B183" s="436" t="s">
        <v>308</v>
      </c>
      <c r="C183" s="446">
        <v>2500</v>
      </c>
      <c r="D183" s="446">
        <v>2650</v>
      </c>
      <c r="E183" s="446">
        <v>3650</v>
      </c>
      <c r="F183" s="748">
        <f t="shared" si="0"/>
        <v>1.3773584905660377</v>
      </c>
      <c r="G183" s="473"/>
    </row>
    <row r="184" spans="1:7" ht="12" customHeight="1">
      <c r="A184" s="447"/>
      <c r="B184" s="437" t="s">
        <v>266</v>
      </c>
      <c r="C184" s="446">
        <v>500</v>
      </c>
      <c r="D184" s="446">
        <v>664</v>
      </c>
      <c r="E184" s="446">
        <v>664</v>
      </c>
      <c r="F184" s="748">
        <f t="shared" si="0"/>
        <v>1</v>
      </c>
      <c r="G184" s="484"/>
    </row>
    <row r="185" spans="1:7" ht="12" customHeight="1" thickBot="1">
      <c r="A185" s="447"/>
      <c r="B185" s="437" t="s">
        <v>286</v>
      </c>
      <c r="C185" s="774">
        <v>2000</v>
      </c>
      <c r="D185" s="774">
        <v>2000</v>
      </c>
      <c r="E185" s="774">
        <v>1000</v>
      </c>
      <c r="F185" s="840">
        <f t="shared" si="0"/>
        <v>0.5</v>
      </c>
      <c r="G185" s="475"/>
    </row>
    <row r="186" spans="1:7" ht="12" customHeight="1" thickBot="1">
      <c r="A186" s="449"/>
      <c r="B186" s="441" t="s">
        <v>142</v>
      </c>
      <c r="C186" s="765">
        <f>SUM(C179:C185)</f>
        <v>9000</v>
      </c>
      <c r="D186" s="765">
        <f>SUM(D179:D185)</f>
        <v>10515</v>
      </c>
      <c r="E186" s="765">
        <f>SUM(E179:E185)</f>
        <v>10515</v>
      </c>
      <c r="F186" s="792">
        <f t="shared" si="0"/>
        <v>1</v>
      </c>
      <c r="G186" s="476"/>
    </row>
    <row r="187" spans="1:7" ht="12.75" thickBot="1">
      <c r="A187" s="466"/>
      <c r="B187" s="477" t="s">
        <v>56</v>
      </c>
      <c r="C187" s="380">
        <f>SUM(C211+C220+C237+C245+C278+C253+C261+C286+C203+C294+C302+C269+C195+C228+C310)</f>
        <v>2860354</v>
      </c>
      <c r="D187" s="380">
        <f>SUM(D211+D220+D237+D245+D278+D253+D261+D286+D203+D294+D302+D269+D195+D228+D310)</f>
        <v>2996919</v>
      </c>
      <c r="E187" s="380">
        <f>SUM(E211+E220+E237+E245+E278+E253+E261+E286+E203+E294+E302+E269+E195+E228+E310)</f>
        <v>2997319</v>
      </c>
      <c r="F187" s="792">
        <f t="shared" si="0"/>
        <v>1.0001334704074418</v>
      </c>
      <c r="G187" s="457"/>
    </row>
    <row r="188" spans="1:7" ht="12">
      <c r="A188" s="362">
        <v>3200</v>
      </c>
      <c r="B188" s="478" t="s">
        <v>457</v>
      </c>
      <c r="C188" s="370"/>
      <c r="D188" s="370"/>
      <c r="E188" s="370"/>
      <c r="F188" s="425"/>
      <c r="G188" s="422"/>
    </row>
    <row r="189" spans="1:7" ht="12">
      <c r="A189" s="373"/>
      <c r="B189" s="374" t="s">
        <v>120</v>
      </c>
      <c r="C189" s="301">
        <v>99921</v>
      </c>
      <c r="D189" s="301">
        <v>99921</v>
      </c>
      <c r="E189" s="301">
        <v>99921</v>
      </c>
      <c r="F189" s="748">
        <f t="shared" si="0"/>
        <v>1</v>
      </c>
      <c r="G189" s="75"/>
    </row>
    <row r="190" spans="1:7" ht="12">
      <c r="A190" s="373"/>
      <c r="B190" s="184" t="s">
        <v>314</v>
      </c>
      <c r="C190" s="301">
        <v>21753</v>
      </c>
      <c r="D190" s="301">
        <v>21858</v>
      </c>
      <c r="E190" s="301">
        <v>21858</v>
      </c>
      <c r="F190" s="748">
        <f t="shared" si="0"/>
        <v>1</v>
      </c>
      <c r="G190" s="582"/>
    </row>
    <row r="191" spans="1:7" ht="12">
      <c r="A191" s="295"/>
      <c r="B191" s="375" t="s">
        <v>299</v>
      </c>
      <c r="C191" s="301"/>
      <c r="D191" s="301"/>
      <c r="E191" s="301"/>
      <c r="F191" s="425"/>
      <c r="G191" s="582"/>
    </row>
    <row r="192" spans="1:7" ht="12">
      <c r="A192" s="295"/>
      <c r="B192" s="302" t="s">
        <v>125</v>
      </c>
      <c r="C192" s="301"/>
      <c r="D192" s="301"/>
      <c r="E192" s="301"/>
      <c r="F192" s="425"/>
      <c r="G192" s="582"/>
    </row>
    <row r="193" spans="1:7" ht="12">
      <c r="A193" s="373"/>
      <c r="B193" s="302" t="s">
        <v>308</v>
      </c>
      <c r="C193" s="301"/>
      <c r="D193" s="301"/>
      <c r="E193" s="301"/>
      <c r="F193" s="425"/>
      <c r="G193" s="584"/>
    </row>
    <row r="194" spans="1:7" ht="12.75" thickBot="1">
      <c r="A194" s="295"/>
      <c r="B194" s="437" t="s">
        <v>93</v>
      </c>
      <c r="C194" s="773"/>
      <c r="D194" s="773"/>
      <c r="E194" s="773"/>
      <c r="F194" s="791"/>
      <c r="G194" s="455"/>
    </row>
    <row r="195" spans="1:7" ht="12.75" thickBot="1">
      <c r="A195" s="364"/>
      <c r="B195" s="441" t="s">
        <v>142</v>
      </c>
      <c r="C195" s="380">
        <f>SUM(C189:C194)</f>
        <v>121674</v>
      </c>
      <c r="D195" s="380">
        <f>SUM(D189:D194)</f>
        <v>121779</v>
      </c>
      <c r="E195" s="380">
        <f>SUM(E189:E194)</f>
        <v>121779</v>
      </c>
      <c r="F195" s="841">
        <f t="shared" si="0"/>
        <v>1</v>
      </c>
      <c r="G195" s="457"/>
    </row>
    <row r="196" spans="1:7" ht="12">
      <c r="A196" s="362">
        <v>3201</v>
      </c>
      <c r="B196" s="461" t="s">
        <v>374</v>
      </c>
      <c r="C196" s="370"/>
      <c r="D196" s="370"/>
      <c r="E196" s="370"/>
      <c r="F196" s="425"/>
      <c r="G196" s="422"/>
    </row>
    <row r="197" spans="1:7" ht="12">
      <c r="A197" s="362"/>
      <c r="B197" s="375" t="s">
        <v>120</v>
      </c>
      <c r="C197" s="771">
        <v>25640</v>
      </c>
      <c r="D197" s="771">
        <v>28174</v>
      </c>
      <c r="E197" s="771">
        <v>28174</v>
      </c>
      <c r="F197" s="748">
        <f t="shared" si="0"/>
        <v>1</v>
      </c>
      <c r="G197" s="582"/>
    </row>
    <row r="198" spans="1:7" ht="12">
      <c r="A198" s="362"/>
      <c r="B198" s="184" t="s">
        <v>314</v>
      </c>
      <c r="C198" s="771">
        <v>6625</v>
      </c>
      <c r="D198" s="771">
        <v>7398</v>
      </c>
      <c r="E198" s="771">
        <v>7398</v>
      </c>
      <c r="F198" s="748">
        <f t="shared" si="0"/>
        <v>1</v>
      </c>
      <c r="G198" s="582"/>
    </row>
    <row r="199" spans="1:7" ht="12">
      <c r="A199" s="362"/>
      <c r="B199" s="375" t="s">
        <v>299</v>
      </c>
      <c r="C199" s="771">
        <v>79197</v>
      </c>
      <c r="D199" s="771">
        <v>97595</v>
      </c>
      <c r="E199" s="771">
        <v>97595</v>
      </c>
      <c r="F199" s="748">
        <f t="shared" si="0"/>
        <v>1</v>
      </c>
      <c r="G199" s="582"/>
    </row>
    <row r="200" spans="1:7" ht="12">
      <c r="A200" s="362"/>
      <c r="B200" s="479" t="s">
        <v>125</v>
      </c>
      <c r="C200" s="771"/>
      <c r="D200" s="771"/>
      <c r="E200" s="771"/>
      <c r="F200" s="425"/>
      <c r="G200" s="468"/>
    </row>
    <row r="201" spans="1:7" ht="12">
      <c r="A201" s="362"/>
      <c r="B201" s="479" t="s">
        <v>308</v>
      </c>
      <c r="C201" s="771"/>
      <c r="D201" s="771"/>
      <c r="E201" s="771"/>
      <c r="F201" s="425"/>
      <c r="G201" s="426"/>
    </row>
    <row r="202" spans="1:7" ht="12.75" thickBot="1">
      <c r="A202" s="362"/>
      <c r="B202" s="437" t="s">
        <v>93</v>
      </c>
      <c r="C202" s="775"/>
      <c r="D202" s="775"/>
      <c r="E202" s="775"/>
      <c r="F202" s="791"/>
      <c r="G202" s="426"/>
    </row>
    <row r="203" spans="1:7" ht="12.75" thickBot="1">
      <c r="A203" s="385"/>
      <c r="B203" s="441" t="s">
        <v>142</v>
      </c>
      <c r="C203" s="380">
        <f>SUM(C197:C202)</f>
        <v>111462</v>
      </c>
      <c r="D203" s="380">
        <f>SUM(D197:D202)</f>
        <v>133167</v>
      </c>
      <c r="E203" s="380">
        <f>SUM(E197:E202)</f>
        <v>133167</v>
      </c>
      <c r="F203" s="792">
        <f>SUM(E203/D203)</f>
        <v>1</v>
      </c>
      <c r="G203" s="457"/>
    </row>
    <row r="204" spans="1:7" ht="12">
      <c r="A204" s="76">
        <v>3202</v>
      </c>
      <c r="B204" s="384" t="s">
        <v>300</v>
      </c>
      <c r="C204" s="370"/>
      <c r="D204" s="370"/>
      <c r="E204" s="370"/>
      <c r="F204" s="425"/>
      <c r="G204" s="579" t="s">
        <v>25</v>
      </c>
    </row>
    <row r="205" spans="1:7" ht="12">
      <c r="A205" s="76"/>
      <c r="B205" s="374" t="s">
        <v>120</v>
      </c>
      <c r="C205" s="771">
        <v>2500</v>
      </c>
      <c r="D205" s="771">
        <v>2833</v>
      </c>
      <c r="E205" s="771">
        <v>2833</v>
      </c>
      <c r="F205" s="748">
        <f>SUM(E205/D205)</f>
        <v>1</v>
      </c>
      <c r="G205" s="426"/>
    </row>
    <row r="206" spans="1:7" ht="12">
      <c r="A206" s="76"/>
      <c r="B206" s="184" t="s">
        <v>314</v>
      </c>
      <c r="C206" s="771">
        <v>1300</v>
      </c>
      <c r="D206" s="771">
        <v>1402</v>
      </c>
      <c r="E206" s="771">
        <v>1402</v>
      </c>
      <c r="F206" s="748">
        <f>SUM(E206/D206)</f>
        <v>1</v>
      </c>
      <c r="G206" s="468"/>
    </row>
    <row r="207" spans="1:7" ht="12">
      <c r="A207" s="76"/>
      <c r="B207" s="375" t="s">
        <v>299</v>
      </c>
      <c r="C207" s="771">
        <v>2000</v>
      </c>
      <c r="D207" s="771">
        <v>4040</v>
      </c>
      <c r="E207" s="771">
        <v>4440</v>
      </c>
      <c r="F207" s="748">
        <f>SUM(E207/D207)</f>
        <v>1.099009900990099</v>
      </c>
      <c r="G207" s="582"/>
    </row>
    <row r="208" spans="1:7" ht="12">
      <c r="A208" s="76"/>
      <c r="B208" s="302" t="s">
        <v>125</v>
      </c>
      <c r="C208" s="771"/>
      <c r="D208" s="771"/>
      <c r="E208" s="771"/>
      <c r="F208" s="748"/>
      <c r="G208" s="468"/>
    </row>
    <row r="209" spans="1:7" ht="12">
      <c r="A209" s="76"/>
      <c r="B209" s="302" t="s">
        <v>308</v>
      </c>
      <c r="C209" s="771">
        <v>4200</v>
      </c>
      <c r="D209" s="771">
        <v>4827</v>
      </c>
      <c r="E209" s="771">
        <v>4827</v>
      </c>
      <c r="F209" s="748">
        <f>SUM(E209/D209)</f>
        <v>1</v>
      </c>
      <c r="G209" s="468"/>
    </row>
    <row r="210" spans="1:7" ht="12.75" thickBot="1">
      <c r="A210" s="76"/>
      <c r="B210" s="437" t="s">
        <v>286</v>
      </c>
      <c r="C210" s="775"/>
      <c r="D210" s="775"/>
      <c r="E210" s="775"/>
      <c r="F210" s="791"/>
      <c r="G210" s="455"/>
    </row>
    <row r="211" spans="1:7" ht="12.75" thickBot="1">
      <c r="A211" s="385"/>
      <c r="B211" s="441" t="s">
        <v>142</v>
      </c>
      <c r="C211" s="380">
        <f>SUM(C205:C210)</f>
        <v>10000</v>
      </c>
      <c r="D211" s="380">
        <f>SUM(D205:D210)</f>
        <v>13102</v>
      </c>
      <c r="E211" s="380">
        <f>SUM(E205:E210)</f>
        <v>13502</v>
      </c>
      <c r="F211" s="425">
        <f>SUM(E211/D211)</f>
        <v>1.0305296901236451</v>
      </c>
      <c r="G211" s="457"/>
    </row>
    <row r="212" spans="1:7" ht="12">
      <c r="A212" s="76">
        <v>3203</v>
      </c>
      <c r="B212" s="464" t="s">
        <v>177</v>
      </c>
      <c r="C212" s="370"/>
      <c r="D212" s="370"/>
      <c r="E212" s="370"/>
      <c r="F212" s="425"/>
      <c r="G212" s="452" t="s">
        <v>167</v>
      </c>
    </row>
    <row r="213" spans="1:7" ht="12" customHeight="1">
      <c r="A213" s="373"/>
      <c r="B213" s="374" t="s">
        <v>120</v>
      </c>
      <c r="C213" s="301"/>
      <c r="D213" s="301"/>
      <c r="E213" s="301"/>
      <c r="F213" s="425"/>
      <c r="G213" s="426" t="s">
        <v>168</v>
      </c>
    </row>
    <row r="214" spans="1:7" ht="12" customHeight="1">
      <c r="A214" s="373"/>
      <c r="B214" s="184" t="s">
        <v>314</v>
      </c>
      <c r="C214" s="301"/>
      <c r="D214" s="301"/>
      <c r="E214" s="301"/>
      <c r="F214" s="425"/>
      <c r="G214" s="452"/>
    </row>
    <row r="215" spans="1:7" ht="12" customHeight="1">
      <c r="A215" s="373"/>
      <c r="B215" s="375" t="s">
        <v>299</v>
      </c>
      <c r="C215" s="301">
        <v>1500</v>
      </c>
      <c r="D215" s="301">
        <v>1500</v>
      </c>
      <c r="E215" s="301">
        <v>1500</v>
      </c>
      <c r="F215" s="839">
        <f>SUM(E215/D215)</f>
        <v>1</v>
      </c>
      <c r="G215" s="581"/>
    </row>
    <row r="216" spans="1:7" ht="12" customHeight="1">
      <c r="A216" s="373"/>
      <c r="B216" s="302" t="s">
        <v>125</v>
      </c>
      <c r="C216" s="301"/>
      <c r="D216" s="301"/>
      <c r="E216" s="301"/>
      <c r="F216" s="748"/>
      <c r="G216" s="581"/>
    </row>
    <row r="217" spans="1:7" ht="12" customHeight="1">
      <c r="A217" s="373"/>
      <c r="B217" s="302" t="s">
        <v>308</v>
      </c>
      <c r="C217" s="301">
        <v>3500</v>
      </c>
      <c r="D217" s="301">
        <v>3500</v>
      </c>
      <c r="E217" s="301">
        <v>3500</v>
      </c>
      <c r="F217" s="748">
        <f>SUM(E217/D217)</f>
        <v>1</v>
      </c>
      <c r="G217" s="472"/>
    </row>
    <row r="218" spans="1:7" ht="12">
      <c r="A218" s="373"/>
      <c r="B218" s="480" t="s">
        <v>266</v>
      </c>
      <c r="C218" s="301"/>
      <c r="D218" s="301"/>
      <c r="E218" s="301"/>
      <c r="F218" s="748"/>
      <c r="G218" s="468"/>
    </row>
    <row r="219" spans="1:7" ht="12.75" thickBot="1">
      <c r="A219" s="373"/>
      <c r="B219" s="437" t="s">
        <v>286</v>
      </c>
      <c r="C219" s="770">
        <v>3000</v>
      </c>
      <c r="D219" s="770">
        <v>3000</v>
      </c>
      <c r="E219" s="770">
        <v>3000</v>
      </c>
      <c r="F219" s="840">
        <f>SUM(E219/D219)</f>
        <v>1</v>
      </c>
      <c r="G219" s="421"/>
    </row>
    <row r="220" spans="1:7" ht="12" customHeight="1" thickBot="1">
      <c r="A220" s="385"/>
      <c r="B220" s="441" t="s">
        <v>142</v>
      </c>
      <c r="C220" s="380">
        <f>SUM(C213:C219)</f>
        <v>8000</v>
      </c>
      <c r="D220" s="380">
        <f>SUM(D213:D219)</f>
        <v>8000</v>
      </c>
      <c r="E220" s="380">
        <f>SUM(E213:E219)</f>
        <v>8000</v>
      </c>
      <c r="F220" s="792">
        <f>SUM(E220/D220)</f>
        <v>1</v>
      </c>
      <c r="G220" s="457"/>
    </row>
    <row r="221" spans="1:7" ht="12" customHeight="1">
      <c r="A221" s="76">
        <v>3204</v>
      </c>
      <c r="B221" s="464" t="s">
        <v>412</v>
      </c>
      <c r="C221" s="370"/>
      <c r="D221" s="370"/>
      <c r="E221" s="370"/>
      <c r="F221" s="425"/>
      <c r="G221" s="452"/>
    </row>
    <row r="222" spans="1:7" ht="12" customHeight="1">
      <c r="A222" s="373"/>
      <c r="B222" s="374" t="s">
        <v>120</v>
      </c>
      <c r="C222" s="301"/>
      <c r="D222" s="301"/>
      <c r="E222" s="301"/>
      <c r="F222" s="425"/>
      <c r="G222" s="426"/>
    </row>
    <row r="223" spans="1:7" ht="12" customHeight="1">
      <c r="A223" s="373"/>
      <c r="B223" s="184" t="s">
        <v>314</v>
      </c>
      <c r="C223" s="301"/>
      <c r="D223" s="301"/>
      <c r="E223" s="301"/>
      <c r="F223" s="425"/>
      <c r="G223" s="581"/>
    </row>
    <row r="224" spans="1:7" ht="12" customHeight="1">
      <c r="A224" s="373"/>
      <c r="B224" s="375" t="s">
        <v>299</v>
      </c>
      <c r="C224" s="301">
        <v>10200</v>
      </c>
      <c r="D224" s="301">
        <v>10667</v>
      </c>
      <c r="E224" s="301">
        <v>10667</v>
      </c>
      <c r="F224" s="748">
        <f>SUM(E224/D224)</f>
        <v>1</v>
      </c>
      <c r="G224" s="581"/>
    </row>
    <row r="225" spans="1:7" ht="12" customHeight="1">
      <c r="A225" s="373"/>
      <c r="B225" s="302" t="s">
        <v>308</v>
      </c>
      <c r="C225" s="301"/>
      <c r="D225" s="301"/>
      <c r="E225" s="301"/>
      <c r="F225" s="425"/>
      <c r="G225" s="472"/>
    </row>
    <row r="226" spans="1:7" ht="12" customHeight="1">
      <c r="A226" s="373"/>
      <c r="B226" s="302" t="s">
        <v>125</v>
      </c>
      <c r="C226" s="301"/>
      <c r="D226" s="301"/>
      <c r="E226" s="301"/>
      <c r="F226" s="425"/>
      <c r="G226" s="426"/>
    </row>
    <row r="227" spans="1:7" ht="12" customHeight="1" thickBot="1">
      <c r="A227" s="373"/>
      <c r="B227" s="437" t="s">
        <v>93</v>
      </c>
      <c r="C227" s="773"/>
      <c r="D227" s="773"/>
      <c r="E227" s="773"/>
      <c r="F227" s="791"/>
      <c r="G227" s="421"/>
    </row>
    <row r="228" spans="1:7" ht="12" customHeight="1" thickBot="1">
      <c r="A228" s="385"/>
      <c r="B228" s="441" t="s">
        <v>142</v>
      </c>
      <c r="C228" s="380">
        <f>SUM(C222:C227)</f>
        <v>10200</v>
      </c>
      <c r="D228" s="380">
        <f>SUM(D222:D227)</f>
        <v>10667</v>
      </c>
      <c r="E228" s="380">
        <f>SUM(E222:E227)</f>
        <v>10667</v>
      </c>
      <c r="F228" s="792">
        <f>SUM(E228/D228)</f>
        <v>1</v>
      </c>
      <c r="G228" s="457"/>
    </row>
    <row r="229" spans="1:7" ht="12" customHeight="1">
      <c r="A229" s="76">
        <v>3205</v>
      </c>
      <c r="B229" s="464" t="s">
        <v>376</v>
      </c>
      <c r="C229" s="370"/>
      <c r="D229" s="370"/>
      <c r="E229" s="370"/>
      <c r="F229" s="425"/>
      <c r="G229" s="452" t="s">
        <v>167</v>
      </c>
    </row>
    <row r="230" spans="1:7" ht="12" customHeight="1">
      <c r="A230" s="373"/>
      <c r="B230" s="374" t="s">
        <v>120</v>
      </c>
      <c r="C230" s="301">
        <v>4000</v>
      </c>
      <c r="D230" s="301">
        <v>4532</v>
      </c>
      <c r="E230" s="301">
        <v>4532</v>
      </c>
      <c r="F230" s="839">
        <f>SUM(E230/D230)</f>
        <v>1</v>
      </c>
      <c r="G230" s="426" t="s">
        <v>168</v>
      </c>
    </row>
    <row r="231" spans="1:7" ht="12" customHeight="1">
      <c r="A231" s="373"/>
      <c r="B231" s="184" t="s">
        <v>314</v>
      </c>
      <c r="C231" s="301">
        <v>1000</v>
      </c>
      <c r="D231" s="301">
        <v>1304</v>
      </c>
      <c r="E231" s="301">
        <v>1304</v>
      </c>
      <c r="F231" s="748">
        <f>SUM(E231/D231)</f>
        <v>1</v>
      </c>
      <c r="G231" s="453"/>
    </row>
    <row r="232" spans="1:7" ht="12" customHeight="1">
      <c r="A232" s="295"/>
      <c r="B232" s="375" t="s">
        <v>299</v>
      </c>
      <c r="C232" s="301">
        <v>12500</v>
      </c>
      <c r="D232" s="301">
        <v>16240</v>
      </c>
      <c r="E232" s="301">
        <v>16240</v>
      </c>
      <c r="F232" s="748">
        <f>SUM(E232/D232)</f>
        <v>1</v>
      </c>
      <c r="G232" s="581"/>
    </row>
    <row r="233" spans="1:7" ht="12" customHeight="1">
      <c r="A233" s="295"/>
      <c r="B233" s="302" t="s">
        <v>125</v>
      </c>
      <c r="C233" s="301"/>
      <c r="D233" s="301"/>
      <c r="E233" s="301"/>
      <c r="F233" s="748"/>
      <c r="G233" s="581"/>
    </row>
    <row r="234" spans="1:7" ht="12" customHeight="1">
      <c r="A234" s="295"/>
      <c r="B234" s="302" t="s">
        <v>308</v>
      </c>
      <c r="C234" s="301">
        <v>10000</v>
      </c>
      <c r="D234" s="301">
        <v>10552</v>
      </c>
      <c r="E234" s="301">
        <v>10552</v>
      </c>
      <c r="F234" s="748">
        <f>SUM(E234/D234)</f>
        <v>1</v>
      </c>
      <c r="G234" s="454"/>
    </row>
    <row r="235" spans="1:7" ht="12" customHeight="1">
      <c r="A235" s="295"/>
      <c r="B235" s="302" t="s">
        <v>125</v>
      </c>
      <c r="C235" s="301"/>
      <c r="D235" s="301"/>
      <c r="E235" s="301"/>
      <c r="F235" s="748"/>
      <c r="G235" s="454"/>
    </row>
    <row r="236" spans="1:7" ht="12" customHeight="1" thickBot="1">
      <c r="A236" s="295"/>
      <c r="B236" s="437" t="s">
        <v>286</v>
      </c>
      <c r="C236" s="770">
        <v>7000</v>
      </c>
      <c r="D236" s="770">
        <v>10183</v>
      </c>
      <c r="E236" s="770">
        <v>10183</v>
      </c>
      <c r="F236" s="840">
        <f>SUM(E236/D236)</f>
        <v>1</v>
      </c>
      <c r="G236" s="481"/>
    </row>
    <row r="237" spans="1:7" ht="12" customHeight="1" thickBot="1">
      <c r="A237" s="385"/>
      <c r="B237" s="441" t="s">
        <v>142</v>
      </c>
      <c r="C237" s="380">
        <f>SUM(C230:C236)</f>
        <v>34500</v>
      </c>
      <c r="D237" s="380">
        <f>SUM(D230:D236)</f>
        <v>42811</v>
      </c>
      <c r="E237" s="380">
        <f>SUM(E230:E236)</f>
        <v>42811</v>
      </c>
      <c r="F237" s="792">
        <f>SUM(E237/D237)</f>
        <v>1</v>
      </c>
      <c r="G237" s="482"/>
    </row>
    <row r="238" spans="1:7" ht="12" customHeight="1">
      <c r="A238" s="362">
        <v>3207</v>
      </c>
      <c r="B238" s="464" t="s">
        <v>305</v>
      </c>
      <c r="C238" s="370"/>
      <c r="D238" s="370"/>
      <c r="E238" s="370"/>
      <c r="F238" s="425"/>
      <c r="G238" s="453"/>
    </row>
    <row r="239" spans="1:7" ht="12" customHeight="1">
      <c r="A239" s="295"/>
      <c r="B239" s="374" t="s">
        <v>120</v>
      </c>
      <c r="C239" s="301"/>
      <c r="D239" s="301"/>
      <c r="E239" s="301"/>
      <c r="F239" s="425"/>
      <c r="G239" s="453"/>
    </row>
    <row r="240" spans="1:7" ht="12" customHeight="1">
      <c r="A240" s="295"/>
      <c r="B240" s="184" t="s">
        <v>314</v>
      </c>
      <c r="C240" s="301"/>
      <c r="D240" s="301"/>
      <c r="E240" s="301"/>
      <c r="F240" s="425"/>
      <c r="G240" s="445"/>
    </row>
    <row r="241" spans="1:7" ht="12" customHeight="1">
      <c r="A241" s="295"/>
      <c r="B241" s="375" t="s">
        <v>299</v>
      </c>
      <c r="C241" s="301">
        <v>26500</v>
      </c>
      <c r="D241" s="301">
        <v>28590</v>
      </c>
      <c r="E241" s="301">
        <v>28590</v>
      </c>
      <c r="F241" s="748">
        <f>SUM(E241/D241)</f>
        <v>1</v>
      </c>
      <c r="G241" s="581"/>
    </row>
    <row r="242" spans="1:7" ht="12" customHeight="1">
      <c r="A242" s="295"/>
      <c r="B242" s="302" t="s">
        <v>125</v>
      </c>
      <c r="C242" s="301"/>
      <c r="D242" s="301"/>
      <c r="E242" s="301"/>
      <c r="F242" s="425"/>
      <c r="G242" s="581"/>
    </row>
    <row r="243" spans="1:7" ht="12" customHeight="1">
      <c r="A243" s="295"/>
      <c r="B243" s="302" t="s">
        <v>308</v>
      </c>
      <c r="C243" s="301"/>
      <c r="D243" s="301"/>
      <c r="E243" s="301"/>
      <c r="F243" s="425"/>
      <c r="G243" s="453"/>
    </row>
    <row r="244" spans="1:7" ht="12" customHeight="1" thickBot="1">
      <c r="A244" s="295"/>
      <c r="B244" s="437" t="s">
        <v>93</v>
      </c>
      <c r="C244" s="773"/>
      <c r="D244" s="773"/>
      <c r="E244" s="773"/>
      <c r="F244" s="791"/>
      <c r="G244" s="421"/>
    </row>
    <row r="245" spans="1:7" ht="12.75" thickBot="1">
      <c r="A245" s="364"/>
      <c r="B245" s="441" t="s">
        <v>142</v>
      </c>
      <c r="C245" s="380">
        <f>SUM(C239:C244)</f>
        <v>26500</v>
      </c>
      <c r="D245" s="380">
        <f>SUM(D239:D244)</f>
        <v>28590</v>
      </c>
      <c r="E245" s="380">
        <f>SUM(E239:E244)</f>
        <v>28590</v>
      </c>
      <c r="F245" s="792">
        <f>SUM(E245/D245)</f>
        <v>1</v>
      </c>
      <c r="G245" s="457"/>
    </row>
    <row r="246" spans="1:7" ht="12">
      <c r="A246" s="362">
        <v>3208</v>
      </c>
      <c r="B246" s="464" t="s">
        <v>200</v>
      </c>
      <c r="C246" s="370"/>
      <c r="D246" s="370"/>
      <c r="E246" s="370"/>
      <c r="F246" s="425"/>
      <c r="G246" s="453"/>
    </row>
    <row r="247" spans="1:7" ht="12">
      <c r="A247" s="295"/>
      <c r="B247" s="374" t="s">
        <v>120</v>
      </c>
      <c r="C247" s="301"/>
      <c r="D247" s="301"/>
      <c r="E247" s="301"/>
      <c r="F247" s="425"/>
      <c r="G247" s="453"/>
    </row>
    <row r="248" spans="1:7" ht="12">
      <c r="A248" s="295"/>
      <c r="B248" s="184" t="s">
        <v>314</v>
      </c>
      <c r="C248" s="301"/>
      <c r="D248" s="301"/>
      <c r="E248" s="301"/>
      <c r="F248" s="425"/>
      <c r="G248" s="581"/>
    </row>
    <row r="249" spans="1:7" ht="12">
      <c r="A249" s="295"/>
      <c r="B249" s="375" t="s">
        <v>299</v>
      </c>
      <c r="C249" s="301">
        <v>67428</v>
      </c>
      <c r="D249" s="301">
        <v>77939</v>
      </c>
      <c r="E249" s="301">
        <v>77939</v>
      </c>
      <c r="F249" s="748">
        <f>SUM(E249/D249)</f>
        <v>1</v>
      </c>
      <c r="G249" s="581"/>
    </row>
    <row r="250" spans="1:7" ht="12">
      <c r="A250" s="295"/>
      <c r="B250" s="302" t="s">
        <v>125</v>
      </c>
      <c r="C250" s="301"/>
      <c r="D250" s="301"/>
      <c r="E250" s="301"/>
      <c r="F250" s="425"/>
      <c r="G250" s="453"/>
    </row>
    <row r="251" spans="1:7" ht="12">
      <c r="A251" s="295"/>
      <c r="B251" s="302" t="s">
        <v>308</v>
      </c>
      <c r="C251" s="301"/>
      <c r="D251" s="301"/>
      <c r="E251" s="301"/>
      <c r="F251" s="425"/>
      <c r="G251" s="453"/>
    </row>
    <row r="252" spans="1:7" ht="12.75" thickBot="1">
      <c r="A252" s="295"/>
      <c r="B252" s="437" t="s">
        <v>93</v>
      </c>
      <c r="C252" s="773"/>
      <c r="D252" s="773"/>
      <c r="E252" s="773"/>
      <c r="F252" s="791"/>
      <c r="G252" s="421"/>
    </row>
    <row r="253" spans="1:7" ht="12.75" thickBot="1">
      <c r="A253" s="364"/>
      <c r="B253" s="441" t="s">
        <v>142</v>
      </c>
      <c r="C253" s="380">
        <f>SUM(C247:C252)</f>
        <v>67428</v>
      </c>
      <c r="D253" s="380">
        <f>SUM(D247:D252)</f>
        <v>77939</v>
      </c>
      <c r="E253" s="380">
        <f>SUM(E247:E252)</f>
        <v>77939</v>
      </c>
      <c r="F253" s="792">
        <f>SUM(E253/D253)</f>
        <v>1</v>
      </c>
      <c r="G253" s="457"/>
    </row>
    <row r="254" spans="1:7" ht="12">
      <c r="A254" s="76">
        <v>3209</v>
      </c>
      <c r="B254" s="387" t="s">
        <v>83</v>
      </c>
      <c r="C254" s="370"/>
      <c r="D254" s="370"/>
      <c r="E254" s="370"/>
      <c r="F254" s="425"/>
      <c r="G254" s="452"/>
    </row>
    <row r="255" spans="1:7" ht="12">
      <c r="A255" s="76"/>
      <c r="B255" s="375" t="s">
        <v>120</v>
      </c>
      <c r="C255" s="771">
        <v>3000</v>
      </c>
      <c r="D255" s="771">
        <v>2500</v>
      </c>
      <c r="E255" s="771">
        <v>2500</v>
      </c>
      <c r="F255" s="839">
        <f>SUM(E255/D255)</f>
        <v>1</v>
      </c>
      <c r="G255" s="426"/>
    </row>
    <row r="256" spans="1:7" ht="12">
      <c r="A256" s="76"/>
      <c r="B256" s="184" t="s">
        <v>314</v>
      </c>
      <c r="C256" s="771">
        <v>1000</v>
      </c>
      <c r="D256" s="771">
        <v>1000</v>
      </c>
      <c r="E256" s="771">
        <v>1000</v>
      </c>
      <c r="F256" s="748">
        <f>SUM(E256/D256)</f>
        <v>1</v>
      </c>
      <c r="G256" s="581"/>
    </row>
    <row r="257" spans="1:7" ht="12">
      <c r="A257" s="76"/>
      <c r="B257" s="375" t="s">
        <v>299</v>
      </c>
      <c r="C257" s="771">
        <v>900</v>
      </c>
      <c r="D257" s="771">
        <v>900</v>
      </c>
      <c r="E257" s="771">
        <v>900</v>
      </c>
      <c r="F257" s="748">
        <f>SUM(E257/D257)</f>
        <v>1</v>
      </c>
      <c r="G257" s="581"/>
    </row>
    <row r="258" spans="1:7" ht="12">
      <c r="A258" s="76"/>
      <c r="B258" s="479" t="s">
        <v>125</v>
      </c>
      <c r="C258" s="771"/>
      <c r="D258" s="771"/>
      <c r="E258" s="771"/>
      <c r="F258" s="748"/>
      <c r="G258" s="468"/>
    </row>
    <row r="259" spans="1:7" ht="12">
      <c r="A259" s="76"/>
      <c r="B259" s="479" t="s">
        <v>308</v>
      </c>
      <c r="C259" s="771">
        <v>5100</v>
      </c>
      <c r="D259" s="771">
        <v>5100</v>
      </c>
      <c r="E259" s="771">
        <v>5100</v>
      </c>
      <c r="F259" s="748">
        <f>SUM(E259/D259)</f>
        <v>1</v>
      </c>
      <c r="G259" s="426"/>
    </row>
    <row r="260" spans="1:7" ht="12.75" thickBot="1">
      <c r="A260" s="76"/>
      <c r="B260" s="437" t="s">
        <v>266</v>
      </c>
      <c r="C260" s="775"/>
      <c r="D260" s="775">
        <v>500</v>
      </c>
      <c r="E260" s="775">
        <v>500</v>
      </c>
      <c r="F260" s="840">
        <f>SUM(E260/D260)</f>
        <v>1</v>
      </c>
      <c r="G260" s="455"/>
    </row>
    <row r="261" spans="1:7" ht="12.75" thickBot="1">
      <c r="A261" s="385"/>
      <c r="B261" s="441" t="s">
        <v>142</v>
      </c>
      <c r="C261" s="380">
        <f>SUM(C255:C260)</f>
        <v>10000</v>
      </c>
      <c r="D261" s="380">
        <f>SUM(D255:D260)</f>
        <v>10000</v>
      </c>
      <c r="E261" s="380">
        <f>SUM(E255:E260)</f>
        <v>10000</v>
      </c>
      <c r="F261" s="792">
        <f>SUM(E261/D261)</f>
        <v>1</v>
      </c>
      <c r="G261" s="457"/>
    </row>
    <row r="262" spans="1:7" ht="12">
      <c r="A262" s="76">
        <v>3210</v>
      </c>
      <c r="B262" s="387" t="s">
        <v>43</v>
      </c>
      <c r="C262" s="370"/>
      <c r="D262" s="370"/>
      <c r="E262" s="370"/>
      <c r="F262" s="425"/>
      <c r="G262" s="452"/>
    </row>
    <row r="263" spans="1:7" ht="12">
      <c r="A263" s="76"/>
      <c r="B263" s="375" t="s">
        <v>120</v>
      </c>
      <c r="C263" s="370"/>
      <c r="D263" s="370"/>
      <c r="E263" s="370"/>
      <c r="F263" s="425"/>
      <c r="G263" s="426"/>
    </row>
    <row r="264" spans="1:7" ht="12">
      <c r="A264" s="76"/>
      <c r="B264" s="184" t="s">
        <v>314</v>
      </c>
      <c r="C264" s="370"/>
      <c r="D264" s="370"/>
      <c r="E264" s="370"/>
      <c r="F264" s="425"/>
      <c r="G264" s="581"/>
    </row>
    <row r="265" spans="1:7" ht="12">
      <c r="A265" s="76"/>
      <c r="B265" s="375" t="s">
        <v>299</v>
      </c>
      <c r="C265" s="771">
        <v>2000</v>
      </c>
      <c r="D265" s="771">
        <v>2000</v>
      </c>
      <c r="E265" s="771">
        <v>2000</v>
      </c>
      <c r="F265" s="748">
        <f>SUM(E265/D265)</f>
        <v>1</v>
      </c>
      <c r="G265" s="581"/>
    </row>
    <row r="266" spans="1:7" ht="12">
      <c r="A266" s="76"/>
      <c r="B266" s="479" t="s">
        <v>125</v>
      </c>
      <c r="C266" s="771"/>
      <c r="D266" s="771"/>
      <c r="E266" s="771"/>
      <c r="F266" s="425"/>
      <c r="G266" s="582"/>
    </row>
    <row r="267" spans="1:7" ht="12">
      <c r="A267" s="76"/>
      <c r="B267" s="479" t="s">
        <v>308</v>
      </c>
      <c r="C267" s="771"/>
      <c r="D267" s="771"/>
      <c r="E267" s="771"/>
      <c r="F267" s="425"/>
      <c r="G267" s="426"/>
    </row>
    <row r="268" spans="1:7" ht="12.75" thickBot="1">
      <c r="A268" s="76"/>
      <c r="B268" s="437" t="s">
        <v>93</v>
      </c>
      <c r="C268" s="391"/>
      <c r="D268" s="391"/>
      <c r="E268" s="391"/>
      <c r="F268" s="791"/>
      <c r="G268" s="455"/>
    </row>
    <row r="269" spans="1:7" ht="12.75" thickBot="1">
      <c r="A269" s="385"/>
      <c r="B269" s="441" t="s">
        <v>142</v>
      </c>
      <c r="C269" s="380">
        <f>SUM(C265:C268)</f>
        <v>2000</v>
      </c>
      <c r="D269" s="380">
        <f>SUM(D265:D268)</f>
        <v>2000</v>
      </c>
      <c r="E269" s="380">
        <f>SUM(E265:E268)</f>
        <v>2000</v>
      </c>
      <c r="F269" s="792">
        <f>SUM(E269/D269)</f>
        <v>1</v>
      </c>
      <c r="G269" s="457"/>
    </row>
    <row r="270" spans="1:7" ht="12">
      <c r="A270" s="362"/>
      <c r="B270" s="384" t="s">
        <v>97</v>
      </c>
      <c r="C270" s="382">
        <f>SUM(C278+C286+C294+C302+C310)</f>
        <v>2458590</v>
      </c>
      <c r="D270" s="382">
        <f>SUM(D278+D286+D294+D302+D310)</f>
        <v>2548864</v>
      </c>
      <c r="E270" s="382">
        <f>SUM(E278+E286+E294+E302+E310)</f>
        <v>2548864</v>
      </c>
      <c r="F270" s="425">
        <f>SUM(E270/D270)</f>
        <v>1</v>
      </c>
      <c r="G270" s="422"/>
    </row>
    <row r="271" spans="1:7" ht="12">
      <c r="A271" s="362">
        <v>3211</v>
      </c>
      <c r="B271" s="465" t="s">
        <v>27</v>
      </c>
      <c r="C271" s="370"/>
      <c r="D271" s="370"/>
      <c r="E271" s="370"/>
      <c r="F271" s="425"/>
      <c r="G271" s="452"/>
    </row>
    <row r="272" spans="1:7" ht="12">
      <c r="A272" s="362"/>
      <c r="B272" s="375" t="s">
        <v>120</v>
      </c>
      <c r="C272" s="370"/>
      <c r="D272" s="370"/>
      <c r="E272" s="370"/>
      <c r="F272" s="425"/>
      <c r="G272" s="426"/>
    </row>
    <row r="273" spans="1:7" ht="12">
      <c r="A273" s="362"/>
      <c r="B273" s="184" t="s">
        <v>314</v>
      </c>
      <c r="C273" s="370"/>
      <c r="D273" s="370"/>
      <c r="E273" s="370"/>
      <c r="F273" s="425"/>
      <c r="G273" s="426"/>
    </row>
    <row r="274" spans="1:7" ht="12">
      <c r="A274" s="362"/>
      <c r="B274" s="375" t="s">
        <v>299</v>
      </c>
      <c r="C274" s="771">
        <v>313754</v>
      </c>
      <c r="D274" s="771">
        <v>313754</v>
      </c>
      <c r="E274" s="771">
        <v>313754</v>
      </c>
      <c r="F274" s="748">
        <f>SUM(E274/D274)</f>
        <v>1</v>
      </c>
      <c r="G274" s="582"/>
    </row>
    <row r="275" spans="1:7" ht="12">
      <c r="A275" s="362"/>
      <c r="B275" s="479" t="s">
        <v>125</v>
      </c>
      <c r="C275" s="771"/>
      <c r="D275" s="771"/>
      <c r="E275" s="771"/>
      <c r="F275" s="425"/>
      <c r="G275" s="582"/>
    </row>
    <row r="276" spans="1:7" ht="12">
      <c r="A276" s="362"/>
      <c r="B276" s="479" t="s">
        <v>308</v>
      </c>
      <c r="C276" s="370"/>
      <c r="D276" s="370"/>
      <c r="E276" s="370"/>
      <c r="F276" s="425"/>
      <c r="G276" s="582"/>
    </row>
    <row r="277" spans="1:7" ht="12.75" thickBot="1">
      <c r="A277" s="362"/>
      <c r="B277" s="437" t="s">
        <v>93</v>
      </c>
      <c r="C277" s="772"/>
      <c r="D277" s="772"/>
      <c r="E277" s="772"/>
      <c r="F277" s="791"/>
      <c r="G277" s="582"/>
    </row>
    <row r="278" spans="1:7" ht="12.75" thickBot="1">
      <c r="A278" s="385"/>
      <c r="B278" s="441" t="s">
        <v>142</v>
      </c>
      <c r="C278" s="380">
        <f>SUM(C274:C277)</f>
        <v>313754</v>
      </c>
      <c r="D278" s="380">
        <f>SUM(D274:D277)</f>
        <v>313754</v>
      </c>
      <c r="E278" s="380">
        <f>SUM(E274:E277)</f>
        <v>313754</v>
      </c>
      <c r="F278" s="792">
        <f>SUM(E278/D278)</f>
        <v>1</v>
      </c>
      <c r="G278" s="457"/>
    </row>
    <row r="279" spans="1:7" ht="12">
      <c r="A279" s="362">
        <v>3212</v>
      </c>
      <c r="B279" s="465" t="s">
        <v>458</v>
      </c>
      <c r="C279" s="370"/>
      <c r="D279" s="370"/>
      <c r="E279" s="370"/>
      <c r="F279" s="425"/>
      <c r="G279" s="452"/>
    </row>
    <row r="280" spans="1:7" ht="12">
      <c r="A280" s="362"/>
      <c r="B280" s="375" t="s">
        <v>120</v>
      </c>
      <c r="C280" s="771"/>
      <c r="D280" s="771"/>
      <c r="E280" s="771"/>
      <c r="F280" s="425"/>
      <c r="G280" s="426"/>
    </row>
    <row r="281" spans="1:7" ht="12">
      <c r="A281" s="362"/>
      <c r="B281" s="184" t="s">
        <v>314</v>
      </c>
      <c r="C281" s="771"/>
      <c r="D281" s="771"/>
      <c r="E281" s="771"/>
      <c r="F281" s="425"/>
      <c r="G281" s="468"/>
    </row>
    <row r="282" spans="1:7" ht="12">
      <c r="A282" s="362"/>
      <c r="B282" s="375" t="s">
        <v>299</v>
      </c>
      <c r="C282" s="771">
        <v>1176561</v>
      </c>
      <c r="D282" s="771">
        <v>1214006</v>
      </c>
      <c r="E282" s="771">
        <v>1214006</v>
      </c>
      <c r="F282" s="748">
        <f>SUM(E282/D282)</f>
        <v>1</v>
      </c>
      <c r="G282" s="1091"/>
    </row>
    <row r="283" spans="1:7" ht="12">
      <c r="A283" s="362"/>
      <c r="B283" s="479" t="s">
        <v>125</v>
      </c>
      <c r="C283" s="771"/>
      <c r="D283" s="771"/>
      <c r="E283" s="771"/>
      <c r="F283" s="425"/>
      <c r="G283" s="468"/>
    </row>
    <row r="284" spans="1:7" ht="12">
      <c r="A284" s="362"/>
      <c r="B284" s="479" t="s">
        <v>308</v>
      </c>
      <c r="C284" s="370"/>
      <c r="D284" s="370"/>
      <c r="E284" s="370"/>
      <c r="F284" s="425"/>
      <c r="G284" s="468"/>
    </row>
    <row r="285" spans="1:7" ht="12.75" thickBot="1">
      <c r="A285" s="362"/>
      <c r="B285" s="437" t="s">
        <v>93</v>
      </c>
      <c r="C285" s="772"/>
      <c r="D285" s="772"/>
      <c r="E285" s="772"/>
      <c r="F285" s="791"/>
      <c r="G285" s="455"/>
    </row>
    <row r="286" spans="1:7" ht="12.75" thickBot="1">
      <c r="A286" s="385"/>
      <c r="B286" s="441" t="s">
        <v>142</v>
      </c>
      <c r="C286" s="380">
        <f>SUM(C280:C285)</f>
        <v>1176561</v>
      </c>
      <c r="D286" s="380">
        <f>SUM(D280:D285)</f>
        <v>1214006</v>
      </c>
      <c r="E286" s="380">
        <f>SUM(E280:E285)</f>
        <v>1214006</v>
      </c>
      <c r="F286" s="792">
        <f>SUM(E286/D286)</f>
        <v>1</v>
      </c>
      <c r="G286" s="457"/>
    </row>
    <row r="287" spans="1:7" ht="12">
      <c r="A287" s="362">
        <v>3213</v>
      </c>
      <c r="B287" s="387" t="s">
        <v>365</v>
      </c>
      <c r="C287" s="370"/>
      <c r="D287" s="370"/>
      <c r="E287" s="370"/>
      <c r="F287" s="425"/>
      <c r="G287" s="422"/>
    </row>
    <row r="288" spans="1:7" ht="12">
      <c r="A288" s="362"/>
      <c r="B288" s="375" t="s">
        <v>120</v>
      </c>
      <c r="C288" s="370"/>
      <c r="D288" s="370"/>
      <c r="E288" s="370"/>
      <c r="F288" s="425"/>
      <c r="G288" s="426"/>
    </row>
    <row r="289" spans="1:7" ht="12">
      <c r="A289" s="362"/>
      <c r="B289" s="184" t="s">
        <v>314</v>
      </c>
      <c r="C289" s="370"/>
      <c r="D289" s="370"/>
      <c r="E289" s="370"/>
      <c r="F289" s="425"/>
      <c r="G289" s="582"/>
    </row>
    <row r="290" spans="1:7" ht="12">
      <c r="A290" s="362"/>
      <c r="B290" s="375" t="s">
        <v>299</v>
      </c>
      <c r="C290" s="771">
        <v>532000</v>
      </c>
      <c r="D290" s="771">
        <v>547767</v>
      </c>
      <c r="E290" s="771">
        <v>547767</v>
      </c>
      <c r="F290" s="748">
        <f>SUM(E290/D290)</f>
        <v>1</v>
      </c>
      <c r="G290" s="468"/>
    </row>
    <row r="291" spans="1:7" ht="12">
      <c r="A291" s="362"/>
      <c r="B291" s="479" t="s">
        <v>125</v>
      </c>
      <c r="C291" s="771"/>
      <c r="D291" s="771"/>
      <c r="E291" s="771"/>
      <c r="F291" s="425"/>
      <c r="G291" s="468"/>
    </row>
    <row r="292" spans="1:7" ht="12">
      <c r="A292" s="362"/>
      <c r="B292" s="479" t="s">
        <v>308</v>
      </c>
      <c r="C292" s="370"/>
      <c r="D292" s="370"/>
      <c r="E292" s="370"/>
      <c r="F292" s="425"/>
      <c r="G292" s="426"/>
    </row>
    <row r="293" spans="1:7" ht="12.75" thickBot="1">
      <c r="A293" s="362"/>
      <c r="B293" s="437" t="s">
        <v>93</v>
      </c>
      <c r="C293" s="772"/>
      <c r="D293" s="772"/>
      <c r="E293" s="772"/>
      <c r="F293" s="791"/>
      <c r="G293" s="455"/>
    </row>
    <row r="294" spans="1:7" ht="12.75" thickBot="1">
      <c r="A294" s="385"/>
      <c r="B294" s="441" t="s">
        <v>142</v>
      </c>
      <c r="C294" s="380">
        <f>SUM(C290:C293)</f>
        <v>532000</v>
      </c>
      <c r="D294" s="380">
        <f>SUM(D290:D293)</f>
        <v>547767</v>
      </c>
      <c r="E294" s="380">
        <f>SUM(E290:E293)</f>
        <v>547767</v>
      </c>
      <c r="F294" s="792">
        <f>SUM(E294/D294)</f>
        <v>1</v>
      </c>
      <c r="G294" s="471"/>
    </row>
    <row r="295" spans="1:7" ht="12">
      <c r="A295" s="362">
        <v>3214</v>
      </c>
      <c r="B295" s="387" t="s">
        <v>380</v>
      </c>
      <c r="C295" s="370"/>
      <c r="D295" s="370"/>
      <c r="E295" s="370"/>
      <c r="F295" s="425"/>
      <c r="G295" s="422"/>
    </row>
    <row r="296" spans="1:7" ht="12">
      <c r="A296" s="362"/>
      <c r="B296" s="375" t="s">
        <v>120</v>
      </c>
      <c r="C296" s="370"/>
      <c r="D296" s="370"/>
      <c r="E296" s="370"/>
      <c r="F296" s="425"/>
      <c r="G296" s="426"/>
    </row>
    <row r="297" spans="1:7" ht="12">
      <c r="A297" s="362"/>
      <c r="B297" s="184" t="s">
        <v>314</v>
      </c>
      <c r="C297" s="370"/>
      <c r="D297" s="370"/>
      <c r="E297" s="370"/>
      <c r="F297" s="425"/>
      <c r="G297" s="426"/>
    </row>
    <row r="298" spans="1:7" ht="12">
      <c r="A298" s="362"/>
      <c r="B298" s="375" t="s">
        <v>299</v>
      </c>
      <c r="C298" s="771"/>
      <c r="D298" s="771"/>
      <c r="E298" s="771"/>
      <c r="F298" s="425"/>
      <c r="G298" s="582"/>
    </row>
    <row r="299" spans="1:7" ht="12">
      <c r="A299" s="362"/>
      <c r="B299" s="479" t="s">
        <v>125</v>
      </c>
      <c r="C299" s="771"/>
      <c r="D299" s="771"/>
      <c r="E299" s="771"/>
      <c r="F299" s="425"/>
      <c r="G299" s="468"/>
    </row>
    <row r="300" spans="1:7" ht="12">
      <c r="A300" s="362"/>
      <c r="B300" s="480" t="s">
        <v>266</v>
      </c>
      <c r="C300" s="771">
        <v>28509</v>
      </c>
      <c r="D300" s="771">
        <v>32340</v>
      </c>
      <c r="E300" s="771">
        <v>32340</v>
      </c>
      <c r="F300" s="748">
        <f>SUM(E300/D300)</f>
        <v>1</v>
      </c>
      <c r="G300" s="1090"/>
    </row>
    <row r="301" spans="1:7" ht="12.75" thickBot="1">
      <c r="A301" s="362"/>
      <c r="B301" s="731" t="s">
        <v>420</v>
      </c>
      <c r="C301" s="527"/>
      <c r="D301" s="527"/>
      <c r="E301" s="527"/>
      <c r="F301" s="791"/>
      <c r="G301" s="1092"/>
    </row>
    <row r="302" spans="1:7" ht="12.75" thickBot="1">
      <c r="A302" s="385"/>
      <c r="B302" s="441" t="s">
        <v>142</v>
      </c>
      <c r="C302" s="380">
        <f>SUM(C300)</f>
        <v>28509</v>
      </c>
      <c r="D302" s="380">
        <f>SUM(D300)</f>
        <v>32340</v>
      </c>
      <c r="E302" s="380">
        <f>SUM(E300)</f>
        <v>32340</v>
      </c>
      <c r="F302" s="792">
        <f>SUM(E302/D302)</f>
        <v>1</v>
      </c>
      <c r="G302" s="457"/>
    </row>
    <row r="303" spans="1:7" ht="12">
      <c r="A303" s="427">
        <v>3216</v>
      </c>
      <c r="B303" s="461" t="s">
        <v>39</v>
      </c>
      <c r="C303" s="429"/>
      <c r="D303" s="429"/>
      <c r="E303" s="429"/>
      <c r="F303" s="425"/>
      <c r="G303" s="483"/>
    </row>
    <row r="304" spans="1:7" ht="12">
      <c r="A304" s="427"/>
      <c r="B304" s="435" t="s">
        <v>120</v>
      </c>
      <c r="C304" s="429"/>
      <c r="D304" s="429"/>
      <c r="E304" s="429"/>
      <c r="F304" s="425"/>
      <c r="G304" s="484"/>
    </row>
    <row r="305" spans="1:7" ht="12">
      <c r="A305" s="427"/>
      <c r="B305" s="434" t="s">
        <v>314</v>
      </c>
      <c r="C305" s="429"/>
      <c r="D305" s="429"/>
      <c r="E305" s="429"/>
      <c r="F305" s="425"/>
      <c r="G305" s="484"/>
    </row>
    <row r="306" spans="1:7" ht="12">
      <c r="A306" s="427"/>
      <c r="B306" s="435" t="s">
        <v>299</v>
      </c>
      <c r="C306" s="446">
        <v>407766</v>
      </c>
      <c r="D306" s="446">
        <v>439779</v>
      </c>
      <c r="E306" s="446">
        <v>439779</v>
      </c>
      <c r="F306" s="839">
        <f>SUM(E306/D306)</f>
        <v>1</v>
      </c>
      <c r="G306" s="585"/>
    </row>
    <row r="307" spans="1:7" ht="12">
      <c r="A307" s="427"/>
      <c r="B307" s="486" t="s">
        <v>125</v>
      </c>
      <c r="C307" s="446"/>
      <c r="D307" s="446"/>
      <c r="E307" s="446"/>
      <c r="F307" s="748"/>
      <c r="G307" s="585"/>
    </row>
    <row r="308" spans="1:7" ht="12">
      <c r="A308" s="427"/>
      <c r="B308" s="479" t="s">
        <v>308</v>
      </c>
      <c r="C308" s="446"/>
      <c r="D308" s="446"/>
      <c r="E308" s="446"/>
      <c r="F308" s="748"/>
      <c r="G308" s="788"/>
    </row>
    <row r="309" spans="1:7" ht="12.75" thickBot="1">
      <c r="A309" s="427"/>
      <c r="B309" s="437" t="s">
        <v>266</v>
      </c>
      <c r="C309" s="774"/>
      <c r="D309" s="774">
        <v>1218</v>
      </c>
      <c r="E309" s="774">
        <v>1218</v>
      </c>
      <c r="F309" s="840">
        <f>SUM(E309/D309)</f>
        <v>1</v>
      </c>
      <c r="G309" s="487"/>
    </row>
    <row r="310" spans="1:7" ht="12.75" thickBot="1">
      <c r="A310" s="449"/>
      <c r="B310" s="441" t="s">
        <v>142</v>
      </c>
      <c r="C310" s="762">
        <f>SUM(C306:C309)</f>
        <v>407766</v>
      </c>
      <c r="D310" s="762">
        <f>SUM(D306:D309)</f>
        <v>440997</v>
      </c>
      <c r="E310" s="762">
        <f>SUM(E306:E309)</f>
        <v>440997</v>
      </c>
      <c r="F310" s="792">
        <f>SUM(E310/D310)</f>
        <v>1</v>
      </c>
      <c r="G310" s="488"/>
    </row>
    <row r="311" spans="1:7" ht="12.75" thickBot="1">
      <c r="A311" s="362">
        <v>3220</v>
      </c>
      <c r="B311" s="379" t="s">
        <v>387</v>
      </c>
      <c r="C311" s="380">
        <f>SUM(C315+C327)</f>
        <v>32000</v>
      </c>
      <c r="D311" s="380">
        <f>SUM(D315+D327)</f>
        <v>43014</v>
      </c>
      <c r="E311" s="380">
        <f>SUM(E315+E327)</f>
        <v>43014</v>
      </c>
      <c r="F311" s="792">
        <f>SUM(E311/D311)</f>
        <v>1</v>
      </c>
      <c r="G311" s="457"/>
    </row>
    <row r="312" spans="1:7" ht="12">
      <c r="A312" s="362">
        <v>3223</v>
      </c>
      <c r="B312" s="387" t="s">
        <v>86</v>
      </c>
      <c r="C312" s="370"/>
      <c r="D312" s="370"/>
      <c r="E312" s="370"/>
      <c r="F312" s="425"/>
      <c r="G312" s="422"/>
    </row>
    <row r="313" spans="1:7" ht="12">
      <c r="A313" s="362"/>
      <c r="B313" s="374" t="s">
        <v>120</v>
      </c>
      <c r="C313" s="771"/>
      <c r="D313" s="771"/>
      <c r="E313" s="771"/>
      <c r="F313" s="425"/>
      <c r="G313" s="452"/>
    </row>
    <row r="314" spans="1:7" ht="12">
      <c r="A314" s="362"/>
      <c r="B314" s="184" t="s">
        <v>314</v>
      </c>
      <c r="C314" s="771"/>
      <c r="D314" s="771"/>
      <c r="E314" s="771"/>
      <c r="F314" s="425"/>
      <c r="G314" s="581"/>
    </row>
    <row r="315" spans="1:7" ht="12">
      <c r="A315" s="362"/>
      <c r="B315" s="375" t="s">
        <v>299</v>
      </c>
      <c r="C315" s="771">
        <v>20000</v>
      </c>
      <c r="D315" s="771">
        <v>19014</v>
      </c>
      <c r="E315" s="771">
        <v>19014</v>
      </c>
      <c r="F315" s="839">
        <f>SUM(E315/D315)</f>
        <v>1</v>
      </c>
      <c r="G315" s="468"/>
    </row>
    <row r="316" spans="1:7" ht="12">
      <c r="A316" s="362"/>
      <c r="B316" s="302" t="s">
        <v>125</v>
      </c>
      <c r="C316" s="771"/>
      <c r="D316" s="771"/>
      <c r="E316" s="771"/>
      <c r="F316" s="748"/>
      <c r="G316" s="468"/>
    </row>
    <row r="317" spans="1:7" ht="12">
      <c r="A317" s="362"/>
      <c r="B317" s="302" t="s">
        <v>308</v>
      </c>
      <c r="C317" s="370"/>
      <c r="D317" s="370"/>
      <c r="E317" s="370"/>
      <c r="F317" s="748"/>
      <c r="G317" s="426"/>
    </row>
    <row r="318" spans="1:7" ht="12.75" thickBot="1">
      <c r="A318" s="362"/>
      <c r="B318" s="437" t="s">
        <v>286</v>
      </c>
      <c r="C318" s="775"/>
      <c r="D318" s="775">
        <v>88</v>
      </c>
      <c r="E318" s="775">
        <v>88</v>
      </c>
      <c r="F318" s="840">
        <f>SUM(E318/D318)</f>
        <v>1</v>
      </c>
      <c r="G318" s="455"/>
    </row>
    <row r="319" spans="1:7" ht="12.75" thickBot="1">
      <c r="A319" s="385"/>
      <c r="B319" s="441" t="s">
        <v>142</v>
      </c>
      <c r="C319" s="380">
        <f>SUM(C313:C318)</f>
        <v>20000</v>
      </c>
      <c r="D319" s="380">
        <f>SUM(D313:D318)</f>
        <v>19102</v>
      </c>
      <c r="E319" s="380">
        <f>SUM(E313:E318)</f>
        <v>19102</v>
      </c>
      <c r="F319" s="792">
        <f>SUM(E319/D319)</f>
        <v>1</v>
      </c>
      <c r="G319" s="457"/>
    </row>
    <row r="320" spans="1:7" ht="12">
      <c r="A320" s="362">
        <v>3224</v>
      </c>
      <c r="B320" s="387" t="s">
        <v>459</v>
      </c>
      <c r="C320" s="370"/>
      <c r="D320" s="370"/>
      <c r="E320" s="370"/>
      <c r="F320" s="425"/>
      <c r="G320" s="422" t="s">
        <v>169</v>
      </c>
    </row>
    <row r="321" spans="1:7" ht="12">
      <c r="A321" s="362"/>
      <c r="B321" s="374" t="s">
        <v>120</v>
      </c>
      <c r="C321" s="771"/>
      <c r="D321" s="771"/>
      <c r="E321" s="771"/>
      <c r="F321" s="425"/>
      <c r="G321" s="452"/>
    </row>
    <row r="322" spans="1:7" ht="12">
      <c r="A322" s="362"/>
      <c r="B322" s="184" t="s">
        <v>314</v>
      </c>
      <c r="C322" s="771"/>
      <c r="D322" s="771"/>
      <c r="E322" s="771"/>
      <c r="F322" s="425"/>
      <c r="G322" s="581"/>
    </row>
    <row r="323" spans="1:7" ht="12">
      <c r="A323" s="362"/>
      <c r="B323" s="375" t="s">
        <v>299</v>
      </c>
      <c r="C323" s="771"/>
      <c r="D323" s="771"/>
      <c r="E323" s="771"/>
      <c r="F323" s="425"/>
      <c r="G323" s="1090"/>
    </row>
    <row r="324" spans="1:7" ht="12">
      <c r="A324" s="362"/>
      <c r="B324" s="302" t="s">
        <v>125</v>
      </c>
      <c r="C324" s="771"/>
      <c r="D324" s="771"/>
      <c r="E324" s="771"/>
      <c r="F324" s="425"/>
      <c r="G324" s="468"/>
    </row>
    <row r="325" spans="1:7" ht="12">
      <c r="A325" s="362"/>
      <c r="B325" s="302" t="s">
        <v>308</v>
      </c>
      <c r="C325" s="771">
        <v>12000</v>
      </c>
      <c r="D325" s="771">
        <v>24000</v>
      </c>
      <c r="E325" s="771">
        <v>24000</v>
      </c>
      <c r="F325" s="748">
        <f>SUM(E325/D325)</f>
        <v>1</v>
      </c>
      <c r="G325" s="426"/>
    </row>
    <row r="326" spans="1:7" ht="12.75" thickBot="1">
      <c r="A326" s="362"/>
      <c r="B326" s="437" t="s">
        <v>93</v>
      </c>
      <c r="C326" s="391"/>
      <c r="D326" s="391"/>
      <c r="E326" s="391"/>
      <c r="F326" s="791"/>
      <c r="G326" s="455"/>
    </row>
    <row r="327" spans="1:7" ht="12.75" thickBot="1">
      <c r="A327" s="385"/>
      <c r="B327" s="441" t="s">
        <v>142</v>
      </c>
      <c r="C327" s="380">
        <f>SUM(C321:C326)</f>
        <v>12000</v>
      </c>
      <c r="D327" s="380">
        <f>SUM(D321:D326)</f>
        <v>24000</v>
      </c>
      <c r="E327" s="380">
        <f>SUM(E321:E326)</f>
        <v>24000</v>
      </c>
      <c r="F327" s="792">
        <f>SUM(E327/D327)</f>
        <v>1</v>
      </c>
      <c r="G327" s="457"/>
    </row>
    <row r="328" spans="1:7" ht="12" customHeight="1" thickBot="1">
      <c r="A328" s="362">
        <v>3300</v>
      </c>
      <c r="B328" s="477" t="s">
        <v>57</v>
      </c>
      <c r="C328" s="380">
        <f>SUM(C336+C344+C353+C362+C371+C379+C387+C395+C411+C445+C453+C461+C477+C485+C494+C502+C510+C518+C526+C534+C542+C550+C558+C566+C575+C583+C591+C599+C607+C615+C623+C403+C419+C427+C436)</f>
        <v>497056</v>
      </c>
      <c r="D328" s="380">
        <f>SUM(D336+D344+D353+D362+D371+D379+D387+D395+D411+D445+D453+D461+D477+D485+D494+D502+D510+D518+D526+D534+D542+D550+D558+D566+D575+D583+D591+D599+D607+D615+D623+D403+D419+D427+D436)</f>
        <v>518667</v>
      </c>
      <c r="E328" s="380">
        <f>SUM(E336+E344+E353+E362+E371+E379+E387+E395+E411+E445+E453+E461+E477+E485+E494+E502+E510+E518+E526+E534+E542+E550+E558+E566+E575+E583+E591+E599+E607+E615+E623+E403+E419+E427+E436)</f>
        <v>522219</v>
      </c>
      <c r="F328" s="792">
        <f>SUM(E328/D328)</f>
        <v>1.0068483246476063</v>
      </c>
      <c r="G328" s="489"/>
    </row>
    <row r="329" spans="1:7" ht="12" customHeight="1">
      <c r="A329" s="362">
        <v>3301</v>
      </c>
      <c r="B329" s="392" t="s">
        <v>157</v>
      </c>
      <c r="C329" s="370"/>
      <c r="D329" s="370"/>
      <c r="E329" s="370"/>
      <c r="F329" s="425"/>
      <c r="G329" s="422" t="s">
        <v>24</v>
      </c>
    </row>
    <row r="330" spans="1:7" ht="12" customHeight="1">
      <c r="A330" s="76"/>
      <c r="B330" s="374" t="s">
        <v>120</v>
      </c>
      <c r="C330" s="771">
        <v>800</v>
      </c>
      <c r="D330" s="771">
        <v>1056</v>
      </c>
      <c r="E330" s="771">
        <v>1056</v>
      </c>
      <c r="F330" s="839">
        <f>SUM(E330/D330)</f>
        <v>1</v>
      </c>
      <c r="G330" s="453"/>
    </row>
    <row r="331" spans="1:7" ht="12" customHeight="1">
      <c r="A331" s="76"/>
      <c r="B331" s="184" t="s">
        <v>314</v>
      </c>
      <c r="C331" s="771">
        <v>250</v>
      </c>
      <c r="D331" s="771">
        <v>309</v>
      </c>
      <c r="E331" s="771">
        <v>309</v>
      </c>
      <c r="F331" s="748">
        <f>SUM(E331/D331)</f>
        <v>1</v>
      </c>
      <c r="G331" s="468"/>
    </row>
    <row r="332" spans="1:7" ht="12" customHeight="1">
      <c r="A332" s="362"/>
      <c r="B332" s="375" t="s">
        <v>299</v>
      </c>
      <c r="C332" s="301">
        <v>5200</v>
      </c>
      <c r="D332" s="301">
        <v>5200</v>
      </c>
      <c r="E332" s="301">
        <v>5200</v>
      </c>
      <c r="F332" s="748">
        <f>SUM(E332/D332)</f>
        <v>1</v>
      </c>
      <c r="G332" s="468"/>
    </row>
    <row r="333" spans="1:7" ht="12" customHeight="1">
      <c r="A333" s="362"/>
      <c r="B333" s="302" t="s">
        <v>125</v>
      </c>
      <c r="C333" s="301"/>
      <c r="D333" s="301"/>
      <c r="E333" s="301"/>
      <c r="F333" s="748"/>
      <c r="G333" s="468"/>
    </row>
    <row r="334" spans="1:7" ht="12" customHeight="1">
      <c r="A334" s="76"/>
      <c r="B334" s="302" t="s">
        <v>308</v>
      </c>
      <c r="C334" s="771">
        <v>1750</v>
      </c>
      <c r="D334" s="771">
        <v>2750</v>
      </c>
      <c r="E334" s="771">
        <v>2550</v>
      </c>
      <c r="F334" s="748">
        <f>SUM(E334/D334)</f>
        <v>0.9272727272727272</v>
      </c>
      <c r="G334" s="454"/>
    </row>
    <row r="335" spans="1:7" ht="12" customHeight="1" thickBot="1">
      <c r="A335" s="76"/>
      <c r="B335" s="437" t="s">
        <v>286</v>
      </c>
      <c r="C335" s="391">
        <v>3000</v>
      </c>
      <c r="D335" s="391">
        <v>4000</v>
      </c>
      <c r="E335" s="391">
        <v>4200</v>
      </c>
      <c r="F335" s="840">
        <f>SUM(E335/D335)</f>
        <v>1.05</v>
      </c>
      <c r="G335" s="490"/>
    </row>
    <row r="336" spans="1:7" ht="13.5" customHeight="1" thickBot="1">
      <c r="A336" s="385"/>
      <c r="B336" s="441" t="s">
        <v>142</v>
      </c>
      <c r="C336" s="380">
        <f>SUM(C330:C335)</f>
        <v>11000</v>
      </c>
      <c r="D336" s="380">
        <f>SUM(D330:D335)</f>
        <v>13315</v>
      </c>
      <c r="E336" s="380">
        <f>SUM(E330:E335)</f>
        <v>13315</v>
      </c>
      <c r="F336" s="792">
        <f>SUM(E336/D336)</f>
        <v>1</v>
      </c>
      <c r="G336" s="457"/>
    </row>
    <row r="337" spans="1:7" ht="12">
      <c r="A337" s="362">
        <v>3302</v>
      </c>
      <c r="B337" s="392" t="s">
        <v>403</v>
      </c>
      <c r="C337" s="370"/>
      <c r="D337" s="370"/>
      <c r="E337" s="370"/>
      <c r="F337" s="425"/>
      <c r="G337" s="452"/>
    </row>
    <row r="338" spans="1:7" ht="12">
      <c r="A338" s="76"/>
      <c r="B338" s="374" t="s">
        <v>120</v>
      </c>
      <c r="C338" s="370"/>
      <c r="D338" s="370"/>
      <c r="E338" s="370"/>
      <c r="F338" s="425"/>
      <c r="G338" s="453"/>
    </row>
    <row r="339" spans="1:7" ht="12">
      <c r="A339" s="76"/>
      <c r="B339" s="184" t="s">
        <v>314</v>
      </c>
      <c r="C339" s="771"/>
      <c r="D339" s="771"/>
      <c r="E339" s="771"/>
      <c r="F339" s="425"/>
      <c r="G339" s="582"/>
    </row>
    <row r="340" spans="1:7" ht="12">
      <c r="A340" s="362"/>
      <c r="B340" s="375" t="s">
        <v>299</v>
      </c>
      <c r="C340" s="301">
        <v>197000</v>
      </c>
      <c r="D340" s="301">
        <v>197000</v>
      </c>
      <c r="E340" s="301">
        <v>197000</v>
      </c>
      <c r="F340" s="748">
        <f>SUM(E340/D340)</f>
        <v>1</v>
      </c>
      <c r="G340" s="582"/>
    </row>
    <row r="341" spans="1:7" ht="12">
      <c r="A341" s="362"/>
      <c r="B341" s="302" t="s">
        <v>125</v>
      </c>
      <c r="C341" s="301"/>
      <c r="D341" s="301"/>
      <c r="E341" s="301"/>
      <c r="F341" s="425"/>
      <c r="G341" s="468"/>
    </row>
    <row r="342" spans="1:7" ht="12">
      <c r="A342" s="76"/>
      <c r="B342" s="302" t="s">
        <v>308</v>
      </c>
      <c r="C342" s="771"/>
      <c r="D342" s="771"/>
      <c r="E342" s="771"/>
      <c r="F342" s="425"/>
      <c r="G342" s="454"/>
    </row>
    <row r="343" spans="1:7" ht="12.75" thickBot="1">
      <c r="A343" s="76"/>
      <c r="B343" s="437" t="s">
        <v>93</v>
      </c>
      <c r="C343" s="772"/>
      <c r="D343" s="772"/>
      <c r="E343" s="772"/>
      <c r="F343" s="791"/>
      <c r="G343" s="490"/>
    </row>
    <row r="344" spans="1:7" ht="12.75" thickBot="1">
      <c r="A344" s="385"/>
      <c r="B344" s="441" t="s">
        <v>142</v>
      </c>
      <c r="C344" s="380">
        <f>SUM(C338:C343)</f>
        <v>197000</v>
      </c>
      <c r="D344" s="380">
        <f>SUM(D338:D343)</f>
        <v>197000</v>
      </c>
      <c r="E344" s="380">
        <f>SUM(E338:E343)</f>
        <v>197000</v>
      </c>
      <c r="F344" s="792">
        <f>SUM(E344/D344)</f>
        <v>1</v>
      </c>
      <c r="G344" s="457"/>
    </row>
    <row r="345" spans="1:7" ht="12" customHeight="1">
      <c r="A345" s="76">
        <v>3305</v>
      </c>
      <c r="B345" s="464" t="s">
        <v>211</v>
      </c>
      <c r="C345" s="370"/>
      <c r="D345" s="370"/>
      <c r="E345" s="370"/>
      <c r="F345" s="425"/>
      <c r="G345" s="491"/>
    </row>
    <row r="346" spans="1:7" ht="12" customHeight="1">
      <c r="A346" s="373"/>
      <c r="B346" s="374" t="s">
        <v>120</v>
      </c>
      <c r="C346" s="301"/>
      <c r="D346" s="301"/>
      <c r="E346" s="301"/>
      <c r="F346" s="425"/>
      <c r="G346" s="492"/>
    </row>
    <row r="347" spans="1:7" ht="12" customHeight="1">
      <c r="A347" s="373"/>
      <c r="B347" s="184" t="s">
        <v>314</v>
      </c>
      <c r="C347" s="301"/>
      <c r="D347" s="301"/>
      <c r="E347" s="301"/>
      <c r="F347" s="425"/>
      <c r="G347" s="495"/>
    </row>
    <row r="348" spans="1:7" ht="12" customHeight="1">
      <c r="A348" s="373"/>
      <c r="B348" s="375" t="s">
        <v>299</v>
      </c>
      <c r="C348" s="301"/>
      <c r="D348" s="301"/>
      <c r="E348" s="301"/>
      <c r="F348" s="425"/>
      <c r="G348" s="582"/>
    </row>
    <row r="349" spans="1:7" ht="12" customHeight="1">
      <c r="A349" s="373"/>
      <c r="B349" s="302" t="s">
        <v>125</v>
      </c>
      <c r="C349" s="301">
        <v>11000</v>
      </c>
      <c r="D349" s="301">
        <v>11000</v>
      </c>
      <c r="E349" s="301">
        <v>11000</v>
      </c>
      <c r="F349" s="748">
        <f>SUM(E349/D349)</f>
        <v>1</v>
      </c>
      <c r="G349" s="637"/>
    </row>
    <row r="350" spans="1:7" ht="12" customHeight="1">
      <c r="A350" s="373"/>
      <c r="B350" s="302" t="s">
        <v>308</v>
      </c>
      <c r="C350" s="771"/>
      <c r="D350" s="771"/>
      <c r="E350" s="771"/>
      <c r="F350" s="425"/>
      <c r="G350" s="492"/>
    </row>
    <row r="351" spans="1:7" ht="12" customHeight="1">
      <c r="A351" s="373"/>
      <c r="B351" s="302" t="s">
        <v>125</v>
      </c>
      <c r="C351" s="301"/>
      <c r="D351" s="301"/>
      <c r="E351" s="301"/>
      <c r="F351" s="425"/>
      <c r="G351" s="496"/>
    </row>
    <row r="352" spans="1:7" ht="12" customHeight="1" thickBot="1">
      <c r="A352" s="373"/>
      <c r="B352" s="437" t="s">
        <v>93</v>
      </c>
      <c r="C352" s="773"/>
      <c r="D352" s="773"/>
      <c r="E352" s="773"/>
      <c r="F352" s="791"/>
      <c r="G352" s="471"/>
    </row>
    <row r="353" spans="1:7" ht="12" customHeight="1" thickBot="1">
      <c r="A353" s="385"/>
      <c r="B353" s="441" t="s">
        <v>142</v>
      </c>
      <c r="C353" s="380">
        <f>SUM(C346:C352)</f>
        <v>11000</v>
      </c>
      <c r="D353" s="380">
        <f>SUM(D346:D352)</f>
        <v>11000</v>
      </c>
      <c r="E353" s="380">
        <f>SUM(E346:E352)</f>
        <v>11000</v>
      </c>
      <c r="F353" s="792">
        <f>SUM(E353/D353)</f>
        <v>1</v>
      </c>
      <c r="G353" s="494"/>
    </row>
    <row r="354" spans="1:7" ht="12" customHeight="1">
      <c r="A354" s="76">
        <v>3306</v>
      </c>
      <c r="B354" s="464" t="s">
        <v>212</v>
      </c>
      <c r="C354" s="370"/>
      <c r="D354" s="370"/>
      <c r="E354" s="370"/>
      <c r="F354" s="425"/>
      <c r="G354" s="491"/>
    </row>
    <row r="355" spans="1:7" ht="12" customHeight="1">
      <c r="A355" s="373"/>
      <c r="B355" s="374" t="s">
        <v>120</v>
      </c>
      <c r="C355" s="301"/>
      <c r="D355" s="301"/>
      <c r="E355" s="301"/>
      <c r="F355" s="425"/>
      <c r="G355" s="492"/>
    </row>
    <row r="356" spans="1:7" ht="12" customHeight="1">
      <c r="A356" s="373"/>
      <c r="B356" s="184" t="s">
        <v>314</v>
      </c>
      <c r="C356" s="301"/>
      <c r="D356" s="301"/>
      <c r="E356" s="301"/>
      <c r="F356" s="425"/>
      <c r="G356" s="495"/>
    </row>
    <row r="357" spans="1:7" ht="12" customHeight="1">
      <c r="A357" s="373"/>
      <c r="B357" s="375" t="s">
        <v>299</v>
      </c>
      <c r="C357" s="301">
        <v>150</v>
      </c>
      <c r="D357" s="301">
        <v>150</v>
      </c>
      <c r="E357" s="301">
        <v>150</v>
      </c>
      <c r="F357" s="748">
        <f>SUM(E357/D357)</f>
        <v>1</v>
      </c>
      <c r="G357" s="493"/>
    </row>
    <row r="358" spans="1:7" ht="12" customHeight="1">
      <c r="A358" s="373"/>
      <c r="B358" s="302" t="s">
        <v>125</v>
      </c>
      <c r="C358" s="301">
        <v>4850</v>
      </c>
      <c r="D358" s="301">
        <v>4880</v>
      </c>
      <c r="E358" s="301">
        <v>4880</v>
      </c>
      <c r="F358" s="748">
        <f>SUM(E358/D358)</f>
        <v>1</v>
      </c>
      <c r="G358" s="582"/>
    </row>
    <row r="359" spans="1:7" ht="12" customHeight="1">
      <c r="A359" s="373"/>
      <c r="B359" s="302" t="s">
        <v>308</v>
      </c>
      <c r="C359" s="771"/>
      <c r="D359" s="771"/>
      <c r="E359" s="771"/>
      <c r="F359" s="425"/>
      <c r="G359" s="492"/>
    </row>
    <row r="360" spans="1:7" ht="12" customHeight="1">
      <c r="A360" s="373"/>
      <c r="B360" s="302" t="s">
        <v>125</v>
      </c>
      <c r="C360" s="301"/>
      <c r="D360" s="301"/>
      <c r="E360" s="301"/>
      <c r="F360" s="425"/>
      <c r="G360" s="496"/>
    </row>
    <row r="361" spans="1:7" ht="12" customHeight="1" thickBot="1">
      <c r="A361" s="373"/>
      <c r="B361" s="437" t="s">
        <v>93</v>
      </c>
      <c r="C361" s="773"/>
      <c r="D361" s="773"/>
      <c r="E361" s="773"/>
      <c r="F361" s="791"/>
      <c r="G361" s="471"/>
    </row>
    <row r="362" spans="1:7" ht="12" customHeight="1" thickBot="1">
      <c r="A362" s="385"/>
      <c r="B362" s="441" t="s">
        <v>142</v>
      </c>
      <c r="C362" s="380">
        <f>SUM(C357:C358)</f>
        <v>5000</v>
      </c>
      <c r="D362" s="380">
        <f>SUM(D357:D358)</f>
        <v>5030</v>
      </c>
      <c r="E362" s="380">
        <f>SUM(E357:E358)</f>
        <v>5030</v>
      </c>
      <c r="F362" s="792">
        <f>SUM(E362/D362)</f>
        <v>1</v>
      </c>
      <c r="G362" s="494"/>
    </row>
    <row r="363" spans="1:7" ht="12" customHeight="1">
      <c r="A363" s="76">
        <v>3307</v>
      </c>
      <c r="B363" s="464" t="s">
        <v>213</v>
      </c>
      <c r="C363" s="370"/>
      <c r="D363" s="370"/>
      <c r="E363" s="370"/>
      <c r="F363" s="425"/>
      <c r="G363" s="491"/>
    </row>
    <row r="364" spans="1:7" ht="12" customHeight="1">
      <c r="A364" s="373"/>
      <c r="B364" s="374" t="s">
        <v>120</v>
      </c>
      <c r="C364" s="301"/>
      <c r="D364" s="301"/>
      <c r="E364" s="301"/>
      <c r="F364" s="425"/>
      <c r="G364" s="492"/>
    </row>
    <row r="365" spans="1:7" ht="12" customHeight="1">
      <c r="A365" s="373"/>
      <c r="B365" s="184" t="s">
        <v>314</v>
      </c>
      <c r="C365" s="301"/>
      <c r="D365" s="301"/>
      <c r="E365" s="301"/>
      <c r="F365" s="425"/>
      <c r="G365" s="495"/>
    </row>
    <row r="366" spans="1:7" ht="12" customHeight="1">
      <c r="A366" s="373"/>
      <c r="B366" s="375" t="s">
        <v>299</v>
      </c>
      <c r="C366" s="301"/>
      <c r="D366" s="301"/>
      <c r="E366" s="301"/>
      <c r="F366" s="425"/>
      <c r="G366" s="493"/>
    </row>
    <row r="367" spans="1:7" ht="12" customHeight="1">
      <c r="A367" s="373"/>
      <c r="B367" s="302" t="s">
        <v>125</v>
      </c>
      <c r="C367" s="301"/>
      <c r="D367" s="301"/>
      <c r="E367" s="301"/>
      <c r="F367" s="425"/>
      <c r="G367" s="637"/>
    </row>
    <row r="368" spans="1:7" ht="12" customHeight="1">
      <c r="A368" s="373"/>
      <c r="B368" s="302" t="s">
        <v>308</v>
      </c>
      <c r="C368" s="771">
        <v>4000</v>
      </c>
      <c r="D368" s="771">
        <v>4000</v>
      </c>
      <c r="E368" s="771">
        <v>4000</v>
      </c>
      <c r="F368" s="748">
        <f>SUM(E368/D368)</f>
        <v>1</v>
      </c>
      <c r="G368" s="582"/>
    </row>
    <row r="369" spans="1:7" ht="12" customHeight="1">
      <c r="A369" s="373"/>
      <c r="B369" s="302" t="s">
        <v>125</v>
      </c>
      <c r="C369" s="301"/>
      <c r="D369" s="301"/>
      <c r="E369" s="301"/>
      <c r="F369" s="425"/>
      <c r="G369" s="496"/>
    </row>
    <row r="370" spans="1:7" ht="12" customHeight="1" thickBot="1">
      <c r="A370" s="373"/>
      <c r="B370" s="437" t="s">
        <v>93</v>
      </c>
      <c r="C370" s="773"/>
      <c r="D370" s="773"/>
      <c r="E370" s="773"/>
      <c r="F370" s="791"/>
      <c r="G370" s="471"/>
    </row>
    <row r="371" spans="1:7" ht="12" customHeight="1" thickBot="1">
      <c r="A371" s="385"/>
      <c r="B371" s="441" t="s">
        <v>142</v>
      </c>
      <c r="C371" s="380">
        <f>SUM(C364:C370)</f>
        <v>4000</v>
      </c>
      <c r="D371" s="380">
        <f>SUM(D364:D370)</f>
        <v>4000</v>
      </c>
      <c r="E371" s="380">
        <f>SUM(E364:E370)</f>
        <v>4000</v>
      </c>
      <c r="F371" s="792">
        <f>SUM(E371/D371)</f>
        <v>1</v>
      </c>
      <c r="G371" s="494"/>
    </row>
    <row r="372" spans="1:7" ht="12.75" customHeight="1">
      <c r="A372" s="76">
        <v>3310</v>
      </c>
      <c r="B372" s="214" t="s">
        <v>423</v>
      </c>
      <c r="C372" s="370"/>
      <c r="D372" s="370"/>
      <c r="E372" s="370"/>
      <c r="F372" s="425"/>
      <c r="G372" s="453"/>
    </row>
    <row r="373" spans="1:7" ht="12.75" customHeight="1">
      <c r="A373" s="373"/>
      <c r="B373" s="374" t="s">
        <v>120</v>
      </c>
      <c r="C373" s="301"/>
      <c r="D373" s="301"/>
      <c r="E373" s="301"/>
      <c r="F373" s="425"/>
      <c r="G373" s="453"/>
    </row>
    <row r="374" spans="1:7" ht="12.75" customHeight="1">
      <c r="A374" s="373"/>
      <c r="B374" s="184" t="s">
        <v>314</v>
      </c>
      <c r="C374" s="301"/>
      <c r="D374" s="301"/>
      <c r="E374" s="301"/>
      <c r="F374" s="425"/>
      <c r="G374" s="453"/>
    </row>
    <row r="375" spans="1:7" ht="12.75" customHeight="1">
      <c r="A375" s="373"/>
      <c r="B375" s="375" t="s">
        <v>299</v>
      </c>
      <c r="C375" s="301"/>
      <c r="D375" s="301"/>
      <c r="E375" s="301"/>
      <c r="F375" s="425"/>
      <c r="G375" s="582"/>
    </row>
    <row r="376" spans="1:7" ht="12.75" customHeight="1">
      <c r="A376" s="373"/>
      <c r="B376" s="302" t="s">
        <v>125</v>
      </c>
      <c r="C376" s="301">
        <v>7000</v>
      </c>
      <c r="D376" s="301">
        <v>7000</v>
      </c>
      <c r="E376" s="301">
        <v>7000</v>
      </c>
      <c r="F376" s="748">
        <f>SUM(E376/D376)</f>
        <v>1</v>
      </c>
      <c r="G376" s="586"/>
    </row>
    <row r="377" spans="1:7" ht="12.75" customHeight="1">
      <c r="A377" s="373"/>
      <c r="B377" s="302" t="s">
        <v>308</v>
      </c>
      <c r="C377" s="771"/>
      <c r="D377" s="771"/>
      <c r="E377" s="771"/>
      <c r="F377" s="425"/>
      <c r="G377" s="493"/>
    </row>
    <row r="378" spans="1:7" ht="12.75" customHeight="1" thickBot="1">
      <c r="A378" s="373"/>
      <c r="B378" s="437" t="s">
        <v>93</v>
      </c>
      <c r="C378" s="773"/>
      <c r="D378" s="773"/>
      <c r="E378" s="773"/>
      <c r="F378" s="791"/>
      <c r="G378" s="471"/>
    </row>
    <row r="379" spans="1:7" ht="12.75" customHeight="1" thickBot="1">
      <c r="A379" s="385"/>
      <c r="B379" s="441" t="s">
        <v>142</v>
      </c>
      <c r="C379" s="380">
        <f>SUM(C373:C378)</f>
        <v>7000</v>
      </c>
      <c r="D379" s="380">
        <f>SUM(D373:D378)</f>
        <v>7000</v>
      </c>
      <c r="E379" s="380">
        <f>SUM(E373:E378)</f>
        <v>7000</v>
      </c>
      <c r="F379" s="792">
        <f>SUM(E379/D379)</f>
        <v>1</v>
      </c>
      <c r="G379" s="457"/>
    </row>
    <row r="380" spans="1:7" ht="12" customHeight="1">
      <c r="A380" s="76">
        <v>3311</v>
      </c>
      <c r="B380" s="214" t="s">
        <v>143</v>
      </c>
      <c r="C380" s="370"/>
      <c r="D380" s="370"/>
      <c r="E380" s="370"/>
      <c r="F380" s="425"/>
      <c r="G380" s="453"/>
    </row>
    <row r="381" spans="1:7" ht="12" customHeight="1">
      <c r="A381" s="373"/>
      <c r="B381" s="374" t="s">
        <v>120</v>
      </c>
      <c r="C381" s="301"/>
      <c r="D381" s="301"/>
      <c r="E381" s="301"/>
      <c r="F381" s="425"/>
      <c r="G381" s="453"/>
    </row>
    <row r="382" spans="1:7" ht="12" customHeight="1">
      <c r="A382" s="373"/>
      <c r="B382" s="184" t="s">
        <v>314</v>
      </c>
      <c r="C382" s="301"/>
      <c r="D382" s="301"/>
      <c r="E382" s="301"/>
      <c r="F382" s="425"/>
      <c r="G382" s="453"/>
    </row>
    <row r="383" spans="1:7" ht="12" customHeight="1">
      <c r="A383" s="373"/>
      <c r="B383" s="375" t="s">
        <v>299</v>
      </c>
      <c r="C383" s="301"/>
      <c r="D383" s="301"/>
      <c r="E383" s="301"/>
      <c r="F383" s="425"/>
      <c r="G383" s="582"/>
    </row>
    <row r="384" spans="1:7" ht="12" customHeight="1">
      <c r="A384" s="373"/>
      <c r="B384" s="302" t="s">
        <v>125</v>
      </c>
      <c r="C384" s="301">
        <v>12000</v>
      </c>
      <c r="D384" s="301">
        <v>12000</v>
      </c>
      <c r="E384" s="301">
        <v>12000</v>
      </c>
      <c r="F384" s="748">
        <f>SUM(E384/D384)</f>
        <v>1</v>
      </c>
      <c r="G384" s="637"/>
    </row>
    <row r="385" spans="1:7" ht="12" customHeight="1">
      <c r="A385" s="373"/>
      <c r="B385" s="302" t="s">
        <v>308</v>
      </c>
      <c r="C385" s="771"/>
      <c r="D385" s="771"/>
      <c r="E385" s="771"/>
      <c r="F385" s="425"/>
      <c r="G385" s="493"/>
    </row>
    <row r="386" spans="1:7" ht="12" customHeight="1" thickBot="1">
      <c r="A386" s="373"/>
      <c r="B386" s="437" t="s">
        <v>93</v>
      </c>
      <c r="C386" s="773"/>
      <c r="D386" s="773"/>
      <c r="E386" s="773"/>
      <c r="F386" s="791"/>
      <c r="G386" s="471"/>
    </row>
    <row r="387" spans="1:7" ht="12.75" thickBot="1">
      <c r="A387" s="385"/>
      <c r="B387" s="441" t="s">
        <v>142</v>
      </c>
      <c r="C387" s="380">
        <f>SUM(C381:C386)</f>
        <v>12000</v>
      </c>
      <c r="D387" s="380">
        <f>SUM(D381:D386)</f>
        <v>12000</v>
      </c>
      <c r="E387" s="380">
        <f>SUM(E381:E386)</f>
        <v>12000</v>
      </c>
      <c r="F387" s="792">
        <f>SUM(E387/D387)</f>
        <v>1</v>
      </c>
      <c r="G387" s="457"/>
    </row>
    <row r="388" spans="1:7" ht="12">
      <c r="A388" s="386">
        <v>3312</v>
      </c>
      <c r="B388" s="214" t="s">
        <v>405</v>
      </c>
      <c r="C388" s="370"/>
      <c r="D388" s="370"/>
      <c r="E388" s="370"/>
      <c r="F388" s="425"/>
      <c r="G388" s="453"/>
    </row>
    <row r="389" spans="1:7" ht="12">
      <c r="A389" s="373"/>
      <c r="B389" s="374" t="s">
        <v>120</v>
      </c>
      <c r="C389" s="301"/>
      <c r="D389" s="301"/>
      <c r="E389" s="301"/>
      <c r="F389" s="425"/>
      <c r="G389" s="453"/>
    </row>
    <row r="390" spans="1:7" ht="12.75">
      <c r="A390" s="373"/>
      <c r="B390" s="184" t="s">
        <v>314</v>
      </c>
      <c r="C390" s="301"/>
      <c r="D390" s="301"/>
      <c r="E390" s="301"/>
      <c r="F390" s="425"/>
      <c r="G390" s="493"/>
    </row>
    <row r="391" spans="1:7" ht="12">
      <c r="A391" s="373"/>
      <c r="B391" s="375" t="s">
        <v>299</v>
      </c>
      <c r="C391" s="301">
        <v>900</v>
      </c>
      <c r="D391" s="301">
        <v>900</v>
      </c>
      <c r="E391" s="301">
        <v>900</v>
      </c>
      <c r="F391" s="748">
        <f>SUM(E391/D391)</f>
        <v>1</v>
      </c>
      <c r="G391" s="582"/>
    </row>
    <row r="392" spans="1:7" ht="12">
      <c r="A392" s="373"/>
      <c r="B392" s="302" t="s">
        <v>125</v>
      </c>
      <c r="C392" s="301">
        <v>19100</v>
      </c>
      <c r="D392" s="301">
        <v>19174</v>
      </c>
      <c r="E392" s="301">
        <v>19174</v>
      </c>
      <c r="F392" s="748">
        <f>SUM(E392/D392)</f>
        <v>1</v>
      </c>
      <c r="G392" s="453"/>
    </row>
    <row r="393" spans="1:7" ht="12">
      <c r="A393" s="373"/>
      <c r="B393" s="302" t="s">
        <v>308</v>
      </c>
      <c r="C393" s="771"/>
      <c r="D393" s="771"/>
      <c r="E393" s="771"/>
      <c r="F393" s="425"/>
      <c r="G393" s="453"/>
    </row>
    <row r="394" spans="1:7" ht="12.75" thickBot="1">
      <c r="A394" s="373"/>
      <c r="B394" s="437" t="s">
        <v>93</v>
      </c>
      <c r="C394" s="773"/>
      <c r="D394" s="773"/>
      <c r="E394" s="773"/>
      <c r="F394" s="791"/>
      <c r="G394" s="471"/>
    </row>
    <row r="395" spans="1:7" ht="12.75" thickBot="1">
      <c r="A395" s="385"/>
      <c r="B395" s="441" t="s">
        <v>142</v>
      </c>
      <c r="C395" s="380">
        <f>SUM(C389:C394)</f>
        <v>20000</v>
      </c>
      <c r="D395" s="380">
        <f>SUM(D389:D394)</f>
        <v>20074</v>
      </c>
      <c r="E395" s="380">
        <f>SUM(E389:E394)</f>
        <v>20074</v>
      </c>
      <c r="F395" s="792">
        <f>SUM(E395/D395)</f>
        <v>1</v>
      </c>
      <c r="G395" s="457"/>
    </row>
    <row r="396" spans="1:7" ht="12">
      <c r="A396" s="386">
        <v>3313</v>
      </c>
      <c r="B396" s="214" t="s">
        <v>10</v>
      </c>
      <c r="C396" s="370"/>
      <c r="D396" s="370"/>
      <c r="E396" s="370"/>
      <c r="F396" s="425"/>
      <c r="G396" s="453"/>
    </row>
    <row r="397" spans="1:7" ht="12">
      <c r="A397" s="373"/>
      <c r="B397" s="374" t="s">
        <v>120</v>
      </c>
      <c r="C397" s="301"/>
      <c r="D397" s="301"/>
      <c r="E397" s="301"/>
      <c r="F397" s="425"/>
      <c r="G397" s="453"/>
    </row>
    <row r="398" spans="1:7" ht="12.75">
      <c r="A398" s="373"/>
      <c r="B398" s="184" t="s">
        <v>314</v>
      </c>
      <c r="C398" s="301"/>
      <c r="D398" s="301"/>
      <c r="E398" s="301"/>
      <c r="F398" s="425"/>
      <c r="G398" s="493"/>
    </row>
    <row r="399" spans="1:7" ht="12">
      <c r="A399" s="373"/>
      <c r="B399" s="375" t="s">
        <v>299</v>
      </c>
      <c r="C399" s="301">
        <v>230</v>
      </c>
      <c r="D399" s="301">
        <v>230</v>
      </c>
      <c r="E399" s="301">
        <v>230</v>
      </c>
      <c r="F399" s="748">
        <f>SUM(E399/D399)</f>
        <v>1</v>
      </c>
      <c r="G399" s="582"/>
    </row>
    <row r="400" spans="1:7" ht="12">
      <c r="A400" s="373"/>
      <c r="B400" s="302" t="s">
        <v>125</v>
      </c>
      <c r="C400" s="301">
        <v>9270</v>
      </c>
      <c r="D400" s="301">
        <v>9270</v>
      </c>
      <c r="E400" s="301">
        <v>9270</v>
      </c>
      <c r="F400" s="748">
        <f>SUM(E400/D400)</f>
        <v>1</v>
      </c>
      <c r="G400" s="453"/>
    </row>
    <row r="401" spans="1:7" ht="12">
      <c r="A401" s="373"/>
      <c r="B401" s="302" t="s">
        <v>308</v>
      </c>
      <c r="C401" s="771"/>
      <c r="D401" s="771"/>
      <c r="E401" s="771"/>
      <c r="F401" s="425"/>
      <c r="G401" s="453"/>
    </row>
    <row r="402" spans="1:7" ht="12.75" thickBot="1">
      <c r="A402" s="373"/>
      <c r="B402" s="437" t="s">
        <v>93</v>
      </c>
      <c r="C402" s="773"/>
      <c r="D402" s="773"/>
      <c r="E402" s="773"/>
      <c r="F402" s="791"/>
      <c r="G402" s="471"/>
    </row>
    <row r="403" spans="1:7" ht="12.75" thickBot="1">
      <c r="A403" s="385"/>
      <c r="B403" s="441" t="s">
        <v>142</v>
      </c>
      <c r="C403" s="380">
        <f>SUM(C397:C402)</f>
        <v>9500</v>
      </c>
      <c r="D403" s="380">
        <f>SUM(D397:D402)</f>
        <v>9500</v>
      </c>
      <c r="E403" s="380">
        <f>SUM(E397:E402)</f>
        <v>9500</v>
      </c>
      <c r="F403" s="792">
        <f>SUM(E403/D403)</f>
        <v>1</v>
      </c>
      <c r="G403" s="457"/>
    </row>
    <row r="404" spans="1:7" ht="12">
      <c r="A404" s="386">
        <v>3315</v>
      </c>
      <c r="B404" s="214" t="s">
        <v>11</v>
      </c>
      <c r="C404" s="370"/>
      <c r="D404" s="370"/>
      <c r="E404" s="370"/>
      <c r="F404" s="425"/>
      <c r="G404" s="453"/>
    </row>
    <row r="405" spans="1:7" ht="12">
      <c r="A405" s="373"/>
      <c r="B405" s="374" t="s">
        <v>120</v>
      </c>
      <c r="C405" s="301"/>
      <c r="D405" s="301"/>
      <c r="E405" s="301"/>
      <c r="F405" s="425"/>
      <c r="G405" s="453"/>
    </row>
    <row r="406" spans="1:7" ht="12.75">
      <c r="A406" s="373"/>
      <c r="B406" s="184" t="s">
        <v>314</v>
      </c>
      <c r="C406" s="301"/>
      <c r="D406" s="301"/>
      <c r="E406" s="301"/>
      <c r="F406" s="425"/>
      <c r="G406" s="493"/>
    </row>
    <row r="407" spans="1:7" ht="12">
      <c r="A407" s="373"/>
      <c r="B407" s="375" t="s">
        <v>299</v>
      </c>
      <c r="C407" s="301"/>
      <c r="D407" s="301"/>
      <c r="E407" s="301"/>
      <c r="F407" s="425"/>
      <c r="G407" s="582"/>
    </row>
    <row r="408" spans="1:7" ht="12">
      <c r="A408" s="373"/>
      <c r="B408" s="302" t="s">
        <v>125</v>
      </c>
      <c r="C408" s="301">
        <v>12000</v>
      </c>
      <c r="D408" s="301">
        <v>12000</v>
      </c>
      <c r="E408" s="301">
        <v>12000</v>
      </c>
      <c r="F408" s="748">
        <f>SUM(E408/D408)</f>
        <v>1</v>
      </c>
      <c r="G408" s="453"/>
    </row>
    <row r="409" spans="1:7" ht="12">
      <c r="A409" s="373"/>
      <c r="B409" s="302" t="s">
        <v>308</v>
      </c>
      <c r="C409" s="771"/>
      <c r="D409" s="771"/>
      <c r="E409" s="771"/>
      <c r="F409" s="425"/>
      <c r="G409" s="453"/>
    </row>
    <row r="410" spans="1:7" ht="12.75" thickBot="1">
      <c r="A410" s="373"/>
      <c r="B410" s="437" t="s">
        <v>93</v>
      </c>
      <c r="C410" s="773"/>
      <c r="D410" s="773"/>
      <c r="E410" s="773"/>
      <c r="F410" s="791"/>
      <c r="G410" s="471"/>
    </row>
    <row r="411" spans="1:7" ht="12.75" thickBot="1">
      <c r="A411" s="385"/>
      <c r="B411" s="441" t="s">
        <v>142</v>
      </c>
      <c r="C411" s="380">
        <f>SUM(C405:C410)</f>
        <v>12000</v>
      </c>
      <c r="D411" s="380">
        <f>SUM(D405:D410)</f>
        <v>12000</v>
      </c>
      <c r="E411" s="380">
        <f>SUM(E405:E410)</f>
        <v>12000</v>
      </c>
      <c r="F411" s="792">
        <f>SUM(E411/D411)</f>
        <v>1</v>
      </c>
      <c r="G411" s="457"/>
    </row>
    <row r="412" spans="1:7" ht="12">
      <c r="A412" s="386">
        <v>3316</v>
      </c>
      <c r="B412" s="214" t="s">
        <v>144</v>
      </c>
      <c r="C412" s="370"/>
      <c r="D412" s="370"/>
      <c r="E412" s="370"/>
      <c r="F412" s="425"/>
      <c r="G412" s="453"/>
    </row>
    <row r="413" spans="1:7" ht="12">
      <c r="A413" s="373"/>
      <c r="B413" s="374" t="s">
        <v>120</v>
      </c>
      <c r="C413" s="301"/>
      <c r="D413" s="301"/>
      <c r="E413" s="301"/>
      <c r="F413" s="425"/>
      <c r="G413" s="453"/>
    </row>
    <row r="414" spans="1:7" ht="12.75">
      <c r="A414" s="373"/>
      <c r="B414" s="184" t="s">
        <v>314</v>
      </c>
      <c r="C414" s="301"/>
      <c r="D414" s="301"/>
      <c r="E414" s="301"/>
      <c r="F414" s="425"/>
      <c r="G414" s="493"/>
    </row>
    <row r="415" spans="1:7" ht="12">
      <c r="A415" s="373"/>
      <c r="B415" s="375" t="s">
        <v>299</v>
      </c>
      <c r="C415" s="301"/>
      <c r="D415" s="301"/>
      <c r="E415" s="301"/>
      <c r="F415" s="425"/>
      <c r="G415" s="582"/>
    </row>
    <row r="416" spans="1:7" ht="12">
      <c r="A416" s="373"/>
      <c r="B416" s="302" t="s">
        <v>125</v>
      </c>
      <c r="C416" s="301">
        <v>6000</v>
      </c>
      <c r="D416" s="301">
        <v>6000</v>
      </c>
      <c r="E416" s="301">
        <v>6000</v>
      </c>
      <c r="F416" s="748">
        <f>SUM(E416/D416)</f>
        <v>1</v>
      </c>
      <c r="G416" s="453"/>
    </row>
    <row r="417" spans="1:7" ht="12">
      <c r="A417" s="373"/>
      <c r="B417" s="302" t="s">
        <v>308</v>
      </c>
      <c r="C417" s="771"/>
      <c r="D417" s="771"/>
      <c r="E417" s="771"/>
      <c r="F417" s="425"/>
      <c r="G417" s="453"/>
    </row>
    <row r="418" spans="1:7" ht="12.75" thickBot="1">
      <c r="A418" s="373"/>
      <c r="B418" s="437" t="s">
        <v>93</v>
      </c>
      <c r="C418" s="773"/>
      <c r="D418" s="773"/>
      <c r="E418" s="773"/>
      <c r="F418" s="791"/>
      <c r="G418" s="471"/>
    </row>
    <row r="419" spans="1:7" ht="12.75" thickBot="1">
      <c r="A419" s="385"/>
      <c r="B419" s="441" t="s">
        <v>142</v>
      </c>
      <c r="C419" s="380">
        <f>SUM(C413:C418)</f>
        <v>6000</v>
      </c>
      <c r="D419" s="380">
        <f>SUM(D413:D418)</f>
        <v>6000</v>
      </c>
      <c r="E419" s="380">
        <f>SUM(E413:E418)</f>
        <v>6000</v>
      </c>
      <c r="F419" s="792">
        <f>SUM(E419/D419)</f>
        <v>1</v>
      </c>
      <c r="G419" s="457"/>
    </row>
    <row r="420" spans="1:7" ht="12">
      <c r="A420" s="386">
        <v>3317</v>
      </c>
      <c r="B420" s="214" t="s">
        <v>406</v>
      </c>
      <c r="C420" s="370"/>
      <c r="D420" s="370"/>
      <c r="E420" s="370"/>
      <c r="F420" s="425"/>
      <c r="G420" s="453"/>
    </row>
    <row r="421" spans="1:7" ht="12">
      <c r="A421" s="373"/>
      <c r="B421" s="374" t="s">
        <v>120</v>
      </c>
      <c r="C421" s="301"/>
      <c r="D421" s="301"/>
      <c r="E421" s="301"/>
      <c r="F421" s="425"/>
      <c r="G421" s="453"/>
    </row>
    <row r="422" spans="1:7" ht="12.75">
      <c r="A422" s="373"/>
      <c r="B422" s="184" t="s">
        <v>314</v>
      </c>
      <c r="C422" s="301"/>
      <c r="D422" s="301"/>
      <c r="E422" s="301"/>
      <c r="F422" s="425"/>
      <c r="G422" s="493"/>
    </row>
    <row r="423" spans="1:7" ht="12">
      <c r="A423" s="373"/>
      <c r="B423" s="375" t="s">
        <v>299</v>
      </c>
      <c r="C423" s="301">
        <v>2200</v>
      </c>
      <c r="D423" s="301">
        <v>2200</v>
      </c>
      <c r="E423" s="301">
        <v>2200</v>
      </c>
      <c r="F423" s="748">
        <f>SUM(E423/D423)</f>
        <v>1</v>
      </c>
      <c r="G423" s="582"/>
    </row>
    <row r="424" spans="1:7" ht="12">
      <c r="A424" s="373"/>
      <c r="B424" s="302" t="s">
        <v>125</v>
      </c>
      <c r="C424" s="301">
        <v>87800</v>
      </c>
      <c r="D424" s="301">
        <v>87959</v>
      </c>
      <c r="E424" s="301">
        <v>87959</v>
      </c>
      <c r="F424" s="748">
        <f>SUM(E424/D424)</f>
        <v>1</v>
      </c>
      <c r="G424" s="453"/>
    </row>
    <row r="425" spans="1:7" ht="12">
      <c r="A425" s="373"/>
      <c r="B425" s="302" t="s">
        <v>308</v>
      </c>
      <c r="C425" s="771"/>
      <c r="D425" s="771"/>
      <c r="E425" s="771"/>
      <c r="F425" s="425"/>
      <c r="G425" s="453"/>
    </row>
    <row r="426" spans="1:7" ht="12.75" thickBot="1">
      <c r="A426" s="373"/>
      <c r="B426" s="437" t="s">
        <v>93</v>
      </c>
      <c r="C426" s="773"/>
      <c r="D426" s="773"/>
      <c r="E426" s="773"/>
      <c r="F426" s="791"/>
      <c r="G426" s="471"/>
    </row>
    <row r="427" spans="1:7" ht="12.75" thickBot="1">
      <c r="A427" s="385"/>
      <c r="B427" s="441" t="s">
        <v>142</v>
      </c>
      <c r="C427" s="380">
        <f>SUM(C421:C426)</f>
        <v>90000</v>
      </c>
      <c r="D427" s="380">
        <f>SUM(D421:D426)</f>
        <v>90159</v>
      </c>
      <c r="E427" s="380">
        <f>SUM(E421:E426)</f>
        <v>90159</v>
      </c>
      <c r="F427" s="425">
        <f>SUM(E427/D427)</f>
        <v>1</v>
      </c>
      <c r="G427" s="457"/>
    </row>
    <row r="428" spans="1:7" ht="12.75" customHeight="1">
      <c r="A428" s="76">
        <v>3319</v>
      </c>
      <c r="B428" s="464" t="s">
        <v>17</v>
      </c>
      <c r="C428" s="370"/>
      <c r="D428" s="370"/>
      <c r="E428" s="370"/>
      <c r="F428" s="425"/>
      <c r="G428" s="453"/>
    </row>
    <row r="429" spans="1:7" ht="12" customHeight="1">
      <c r="A429" s="373"/>
      <c r="B429" s="374" t="s">
        <v>120</v>
      </c>
      <c r="C429" s="301"/>
      <c r="D429" s="301"/>
      <c r="E429" s="301"/>
      <c r="F429" s="425"/>
      <c r="G429" s="453"/>
    </row>
    <row r="430" spans="1:7" ht="12" customHeight="1">
      <c r="A430" s="373"/>
      <c r="B430" s="184" t="s">
        <v>314</v>
      </c>
      <c r="C430" s="301"/>
      <c r="D430" s="301"/>
      <c r="E430" s="301"/>
      <c r="F430" s="425"/>
      <c r="G430" s="453"/>
    </row>
    <row r="431" spans="1:7" ht="12" customHeight="1">
      <c r="A431" s="373"/>
      <c r="B431" s="375" t="s">
        <v>299</v>
      </c>
      <c r="C431" s="301">
        <v>800</v>
      </c>
      <c r="D431" s="301">
        <v>800</v>
      </c>
      <c r="E431" s="301">
        <v>800</v>
      </c>
      <c r="F431" s="748">
        <f>SUM(E431/D431)</f>
        <v>1</v>
      </c>
      <c r="G431" s="582"/>
    </row>
    <row r="432" spans="1:7" ht="12" customHeight="1">
      <c r="A432" s="373"/>
      <c r="B432" s="302" t="s">
        <v>125</v>
      </c>
      <c r="C432" s="301"/>
      <c r="D432" s="301">
        <v>348</v>
      </c>
      <c r="E432" s="301">
        <v>2900</v>
      </c>
      <c r="F432" s="748">
        <f>SUM(E432/D432)</f>
        <v>8.333333333333334</v>
      </c>
      <c r="G432" s="586"/>
    </row>
    <row r="433" spans="1:7" ht="12" customHeight="1">
      <c r="A433" s="373"/>
      <c r="B433" s="302" t="s">
        <v>308</v>
      </c>
      <c r="C433" s="771"/>
      <c r="D433" s="771"/>
      <c r="E433" s="771"/>
      <c r="F433" s="425"/>
      <c r="G433" s="581"/>
    </row>
    <row r="434" spans="1:7" ht="12" customHeight="1">
      <c r="A434" s="373"/>
      <c r="B434" s="302" t="s">
        <v>125</v>
      </c>
      <c r="C434" s="301"/>
      <c r="D434" s="301"/>
      <c r="E434" s="301"/>
      <c r="F434" s="425"/>
      <c r="G434" s="582"/>
    </row>
    <row r="435" spans="1:7" ht="12" customHeight="1" thickBot="1">
      <c r="A435" s="373"/>
      <c r="B435" s="437" t="s">
        <v>93</v>
      </c>
      <c r="C435" s="773"/>
      <c r="D435" s="773"/>
      <c r="E435" s="773"/>
      <c r="F435" s="791"/>
      <c r="G435" s="471"/>
    </row>
    <row r="436" spans="1:7" ht="12" customHeight="1" thickBot="1">
      <c r="A436" s="385"/>
      <c r="B436" s="441" t="s">
        <v>142</v>
      </c>
      <c r="C436" s="380">
        <f>SUM(C429:C435)</f>
        <v>800</v>
      </c>
      <c r="D436" s="380">
        <f>SUM(D429:D435)</f>
        <v>1148</v>
      </c>
      <c r="E436" s="380">
        <f>SUM(E429:E435)</f>
        <v>3700</v>
      </c>
      <c r="F436" s="792">
        <f>SUM(E436/D436)</f>
        <v>3.2229965156794425</v>
      </c>
      <c r="G436" s="457"/>
    </row>
    <row r="437" spans="1:7" ht="12" customHeight="1">
      <c r="A437" s="76">
        <v>3320</v>
      </c>
      <c r="B437" s="214" t="s">
        <v>8</v>
      </c>
      <c r="C437" s="370"/>
      <c r="D437" s="370"/>
      <c r="E437" s="370"/>
      <c r="F437" s="425"/>
      <c r="G437" s="453"/>
    </row>
    <row r="438" spans="1:7" ht="12" customHeight="1">
      <c r="A438" s="373"/>
      <c r="B438" s="374" t="s">
        <v>120</v>
      </c>
      <c r="C438" s="301"/>
      <c r="D438" s="301"/>
      <c r="E438" s="301"/>
      <c r="F438" s="425"/>
      <c r="G438" s="453"/>
    </row>
    <row r="439" spans="1:7" ht="12" customHeight="1">
      <c r="A439" s="373"/>
      <c r="B439" s="184" t="s">
        <v>314</v>
      </c>
      <c r="C439" s="301"/>
      <c r="D439" s="301"/>
      <c r="E439" s="301"/>
      <c r="F439" s="425"/>
      <c r="G439" s="453"/>
    </row>
    <row r="440" spans="1:7" ht="12" customHeight="1">
      <c r="A440" s="373"/>
      <c r="B440" s="375" t="s">
        <v>299</v>
      </c>
      <c r="C440" s="301"/>
      <c r="D440" s="301"/>
      <c r="E440" s="301"/>
      <c r="F440" s="425"/>
      <c r="G440" s="582"/>
    </row>
    <row r="441" spans="1:7" ht="12" customHeight="1">
      <c r="A441" s="373"/>
      <c r="B441" s="302" t="s">
        <v>125</v>
      </c>
      <c r="C441" s="301">
        <v>1000</v>
      </c>
      <c r="D441" s="301">
        <v>1003</v>
      </c>
      <c r="E441" s="301">
        <v>1003</v>
      </c>
      <c r="F441" s="748">
        <f>SUM(E441/D441)</f>
        <v>1</v>
      </c>
      <c r="G441" s="587"/>
    </row>
    <row r="442" spans="1:7" ht="12" customHeight="1">
      <c r="A442" s="373"/>
      <c r="B442" s="302" t="s">
        <v>308</v>
      </c>
      <c r="C442" s="771"/>
      <c r="D442" s="771"/>
      <c r="E442" s="771"/>
      <c r="F442" s="425"/>
      <c r="G442" s="581"/>
    </row>
    <row r="443" spans="1:7" ht="12" customHeight="1">
      <c r="A443" s="373"/>
      <c r="B443" s="302" t="s">
        <v>125</v>
      </c>
      <c r="C443" s="301"/>
      <c r="D443" s="301"/>
      <c r="E443" s="301"/>
      <c r="F443" s="425"/>
      <c r="G443" s="493"/>
    </row>
    <row r="444" spans="1:7" ht="12" customHeight="1" thickBot="1">
      <c r="A444" s="373"/>
      <c r="B444" s="437" t="s">
        <v>93</v>
      </c>
      <c r="C444" s="773"/>
      <c r="D444" s="773"/>
      <c r="E444" s="773"/>
      <c r="F444" s="791"/>
      <c r="G444" s="471"/>
    </row>
    <row r="445" spans="1:7" ht="12" customHeight="1" thickBot="1">
      <c r="A445" s="385"/>
      <c r="B445" s="441" t="s">
        <v>142</v>
      </c>
      <c r="C445" s="776">
        <f>SUM(C438:C444)</f>
        <v>1000</v>
      </c>
      <c r="D445" s="776">
        <f>SUM(D438:D444)</f>
        <v>1003</v>
      </c>
      <c r="E445" s="776">
        <f>SUM(E438:E444)</f>
        <v>1003</v>
      </c>
      <c r="F445" s="792">
        <f>SUM(E445/D445)</f>
        <v>1</v>
      </c>
      <c r="G445" s="457"/>
    </row>
    <row r="446" spans="1:7" ht="12" customHeight="1">
      <c r="A446" s="76">
        <v>3322</v>
      </c>
      <c r="B446" s="214" t="s">
        <v>421</v>
      </c>
      <c r="C446" s="370"/>
      <c r="D446" s="370"/>
      <c r="E446" s="370"/>
      <c r="F446" s="425"/>
      <c r="G446" s="453"/>
    </row>
    <row r="447" spans="1:7" ht="12" customHeight="1">
      <c r="A447" s="373"/>
      <c r="B447" s="374" t="s">
        <v>120</v>
      </c>
      <c r="C447" s="301"/>
      <c r="D447" s="301"/>
      <c r="E447" s="301"/>
      <c r="F447" s="425"/>
      <c r="G447" s="453"/>
    </row>
    <row r="448" spans="1:7" ht="12" customHeight="1">
      <c r="A448" s="373"/>
      <c r="B448" s="184" t="s">
        <v>314</v>
      </c>
      <c r="C448" s="301"/>
      <c r="D448" s="301"/>
      <c r="E448" s="301"/>
      <c r="F448" s="425"/>
      <c r="G448" s="582"/>
    </row>
    <row r="449" spans="1:7" ht="12" customHeight="1">
      <c r="A449" s="373"/>
      <c r="B449" s="375" t="s">
        <v>299</v>
      </c>
      <c r="C449" s="301">
        <v>300</v>
      </c>
      <c r="D449" s="301">
        <v>300</v>
      </c>
      <c r="E449" s="301">
        <v>300</v>
      </c>
      <c r="F449" s="748">
        <f>SUM(E449/D449)</f>
        <v>1</v>
      </c>
      <c r="G449" s="453"/>
    </row>
    <row r="450" spans="1:7" ht="12" customHeight="1">
      <c r="A450" s="373"/>
      <c r="B450" s="302" t="s">
        <v>125</v>
      </c>
      <c r="C450" s="301">
        <v>9200</v>
      </c>
      <c r="D450" s="301">
        <v>9242</v>
      </c>
      <c r="E450" s="301">
        <v>9242</v>
      </c>
      <c r="F450" s="748">
        <f>SUM(E450/D450)</f>
        <v>1</v>
      </c>
      <c r="G450" s="499"/>
    </row>
    <row r="451" spans="1:7" ht="12" customHeight="1">
      <c r="A451" s="373"/>
      <c r="B451" s="302" t="s">
        <v>308</v>
      </c>
      <c r="C451" s="771"/>
      <c r="D451" s="771"/>
      <c r="E451" s="771"/>
      <c r="F451" s="425"/>
      <c r="G451" s="493"/>
    </row>
    <row r="452" spans="1:7" ht="12" customHeight="1" thickBot="1">
      <c r="A452" s="373"/>
      <c r="B452" s="437" t="s">
        <v>93</v>
      </c>
      <c r="C452" s="773"/>
      <c r="D452" s="773"/>
      <c r="E452" s="773"/>
      <c r="F452" s="791"/>
      <c r="G452" s="500"/>
    </row>
    <row r="453" spans="1:7" ht="12" customHeight="1" thickBot="1">
      <c r="A453" s="385"/>
      <c r="B453" s="441" t="s">
        <v>142</v>
      </c>
      <c r="C453" s="776">
        <f>SUM(C447:C452)</f>
        <v>9500</v>
      </c>
      <c r="D453" s="776">
        <f>SUM(D447:D452)</f>
        <v>9542</v>
      </c>
      <c r="E453" s="776">
        <f>SUM(E447:E452)</f>
        <v>9542</v>
      </c>
      <c r="F453" s="792">
        <f>SUM(E453/D453)</f>
        <v>1</v>
      </c>
      <c r="G453" s="457"/>
    </row>
    <row r="454" spans="1:7" ht="12" customHeight="1">
      <c r="A454" s="76">
        <v>3323</v>
      </c>
      <c r="B454" s="214" t="s">
        <v>378</v>
      </c>
      <c r="C454" s="370"/>
      <c r="D454" s="370"/>
      <c r="E454" s="370"/>
      <c r="F454" s="425"/>
      <c r="G454" s="453"/>
    </row>
    <row r="455" spans="1:7" ht="12" customHeight="1">
      <c r="A455" s="373"/>
      <c r="B455" s="374" t="s">
        <v>120</v>
      </c>
      <c r="C455" s="301"/>
      <c r="D455" s="301"/>
      <c r="E455" s="301"/>
      <c r="F455" s="425"/>
      <c r="G455" s="453"/>
    </row>
    <row r="456" spans="1:7" ht="12" customHeight="1">
      <c r="A456" s="373"/>
      <c r="B456" s="184" t="s">
        <v>314</v>
      </c>
      <c r="C456" s="301"/>
      <c r="D456" s="301"/>
      <c r="E456" s="301"/>
      <c r="F456" s="425"/>
      <c r="G456" s="493"/>
    </row>
    <row r="457" spans="1:7" ht="12" customHeight="1">
      <c r="A457" s="373"/>
      <c r="B457" s="375" t="s">
        <v>299</v>
      </c>
      <c r="C457" s="301">
        <v>50</v>
      </c>
      <c r="D457" s="301">
        <v>50</v>
      </c>
      <c r="E457" s="301">
        <v>50</v>
      </c>
      <c r="F457" s="748">
        <f>SUM(E457/D457)</f>
        <v>1</v>
      </c>
      <c r="G457" s="582"/>
    </row>
    <row r="458" spans="1:7" ht="12" customHeight="1">
      <c r="A458" s="373"/>
      <c r="B458" s="302" t="s">
        <v>125</v>
      </c>
      <c r="C458" s="301">
        <v>7450</v>
      </c>
      <c r="D458" s="301">
        <v>7450</v>
      </c>
      <c r="E458" s="301">
        <v>7450</v>
      </c>
      <c r="F458" s="748">
        <f>SUM(E458/D458)</f>
        <v>1</v>
      </c>
      <c r="G458" s="499"/>
    </row>
    <row r="459" spans="1:7" ht="12" customHeight="1">
      <c r="A459" s="373"/>
      <c r="B459" s="302" t="s">
        <v>308</v>
      </c>
      <c r="C459" s="771"/>
      <c r="D459" s="771"/>
      <c r="E459" s="771"/>
      <c r="F459" s="425"/>
      <c r="G459" s="493"/>
    </row>
    <row r="460" spans="1:7" ht="12" customHeight="1" thickBot="1">
      <c r="A460" s="373"/>
      <c r="B460" s="437" t="s">
        <v>93</v>
      </c>
      <c r="C460" s="773"/>
      <c r="D460" s="773"/>
      <c r="E460" s="773"/>
      <c r="F460" s="791"/>
      <c r="G460" s="500"/>
    </row>
    <row r="461" spans="1:7" ht="12" customHeight="1" thickBot="1">
      <c r="A461" s="385"/>
      <c r="B461" s="441" t="s">
        <v>142</v>
      </c>
      <c r="C461" s="380">
        <f>SUM(C455:C460)</f>
        <v>7500</v>
      </c>
      <c r="D461" s="380">
        <f>SUM(D455:D460)</f>
        <v>7500</v>
      </c>
      <c r="E461" s="380">
        <f>SUM(E455:E460)</f>
        <v>7500</v>
      </c>
      <c r="F461" s="792">
        <f>SUM(E461/D461)</f>
        <v>1</v>
      </c>
      <c r="G461" s="457"/>
    </row>
    <row r="462" spans="1:7" ht="12" customHeight="1">
      <c r="A462" s="76">
        <v>3324</v>
      </c>
      <c r="B462" s="214" t="s">
        <v>482</v>
      </c>
      <c r="C462" s="370"/>
      <c r="D462" s="370"/>
      <c r="E462" s="370"/>
      <c r="F462" s="425"/>
      <c r="G462" s="453"/>
    </row>
    <row r="463" spans="1:7" ht="12" customHeight="1">
      <c r="A463" s="373"/>
      <c r="B463" s="374" t="s">
        <v>120</v>
      </c>
      <c r="C463" s="301"/>
      <c r="D463" s="301"/>
      <c r="E463" s="301"/>
      <c r="F463" s="425"/>
      <c r="G463" s="453"/>
    </row>
    <row r="464" spans="1:7" ht="12" customHeight="1">
      <c r="A464" s="373"/>
      <c r="B464" s="184" t="s">
        <v>314</v>
      </c>
      <c r="C464" s="301"/>
      <c r="D464" s="301"/>
      <c r="E464" s="301"/>
      <c r="F464" s="425"/>
      <c r="G464" s="493"/>
    </row>
    <row r="465" spans="1:7" ht="12" customHeight="1">
      <c r="A465" s="373"/>
      <c r="B465" s="375" t="s">
        <v>299</v>
      </c>
      <c r="C465" s="301">
        <v>2000</v>
      </c>
      <c r="D465" s="301">
        <v>2000</v>
      </c>
      <c r="E465" s="301">
        <v>2000</v>
      </c>
      <c r="F465" s="748">
        <f>SUM(E465/D465)</f>
        <v>1</v>
      </c>
      <c r="G465" s="582"/>
    </row>
    <row r="466" spans="1:7" ht="12" customHeight="1">
      <c r="A466" s="373"/>
      <c r="B466" s="302" t="s">
        <v>125</v>
      </c>
      <c r="C466" s="301"/>
      <c r="D466" s="301"/>
      <c r="E466" s="301"/>
      <c r="F466" s="425"/>
      <c r="G466" s="499"/>
    </row>
    <row r="467" spans="1:7" ht="12" customHeight="1">
      <c r="A467" s="373"/>
      <c r="B467" s="302" t="s">
        <v>308</v>
      </c>
      <c r="C467" s="771"/>
      <c r="D467" s="771"/>
      <c r="E467" s="771"/>
      <c r="F467" s="425"/>
      <c r="G467" s="493"/>
    </row>
    <row r="468" spans="1:7" ht="12" customHeight="1" thickBot="1">
      <c r="A468" s="373"/>
      <c r="B468" s="437" t="s">
        <v>93</v>
      </c>
      <c r="C468" s="773"/>
      <c r="D468" s="773"/>
      <c r="E468" s="773"/>
      <c r="F468" s="791"/>
      <c r="G468" s="500"/>
    </row>
    <row r="469" spans="1:7" ht="12" customHeight="1" thickBot="1">
      <c r="A469" s="385"/>
      <c r="B469" s="441" t="s">
        <v>142</v>
      </c>
      <c r="C469" s="380">
        <f>SUM(C463:C468)</f>
        <v>2000</v>
      </c>
      <c r="D469" s="380">
        <f>SUM(D463:D468)</f>
        <v>2000</v>
      </c>
      <c r="E469" s="380">
        <f>SUM(E463:E468)</f>
        <v>2000</v>
      </c>
      <c r="F469" s="792">
        <f>SUM(E469/D469)</f>
        <v>1</v>
      </c>
      <c r="G469" s="457"/>
    </row>
    <row r="470" spans="1:7" ht="12" customHeight="1">
      <c r="A470" s="501">
        <v>3340</v>
      </c>
      <c r="B470" s="465" t="s">
        <v>518</v>
      </c>
      <c r="C470" s="370"/>
      <c r="D470" s="370"/>
      <c r="E470" s="370"/>
      <c r="F470" s="425"/>
      <c r="G470" s="453"/>
    </row>
    <row r="471" spans="1:7" ht="12" customHeight="1">
      <c r="A471" s="76"/>
      <c r="B471" s="374" t="s">
        <v>120</v>
      </c>
      <c r="C471" s="370"/>
      <c r="D471" s="370"/>
      <c r="E471" s="370"/>
      <c r="F471" s="425"/>
      <c r="G471" s="453"/>
    </row>
    <row r="472" spans="1:7" ht="12" customHeight="1">
      <c r="A472" s="76"/>
      <c r="B472" s="184" t="s">
        <v>314</v>
      </c>
      <c r="C472" s="370"/>
      <c r="D472" s="370"/>
      <c r="E472" s="370"/>
      <c r="F472" s="425"/>
      <c r="G472" s="582"/>
    </row>
    <row r="473" spans="1:7" ht="12" customHeight="1">
      <c r="A473" s="362"/>
      <c r="B473" s="375" t="s">
        <v>299</v>
      </c>
      <c r="C473" s="771">
        <v>7000</v>
      </c>
      <c r="D473" s="771">
        <v>11359</v>
      </c>
      <c r="E473" s="771">
        <v>11359</v>
      </c>
      <c r="F473" s="748">
        <f>SUM(E473/D473)</f>
        <v>1</v>
      </c>
      <c r="G473" s="637"/>
    </row>
    <row r="474" spans="1:7" ht="12" customHeight="1">
      <c r="A474" s="362"/>
      <c r="B474" s="302" t="s">
        <v>125</v>
      </c>
      <c r="C474" s="771"/>
      <c r="D474" s="771"/>
      <c r="E474" s="771"/>
      <c r="F474" s="425"/>
      <c r="G474" s="498"/>
    </row>
    <row r="475" spans="1:7" ht="12" customHeight="1">
      <c r="A475" s="76"/>
      <c r="B475" s="302" t="s">
        <v>308</v>
      </c>
      <c r="C475" s="771"/>
      <c r="D475" s="771"/>
      <c r="E475" s="771"/>
      <c r="F475" s="425"/>
      <c r="G475" s="453"/>
    </row>
    <row r="476" spans="1:7" ht="12" customHeight="1" thickBot="1">
      <c r="A476" s="76"/>
      <c r="B476" s="437" t="s">
        <v>93</v>
      </c>
      <c r="C476" s="772"/>
      <c r="D476" s="772"/>
      <c r="E476" s="772"/>
      <c r="F476" s="791"/>
      <c r="G476" s="471"/>
    </row>
    <row r="477" spans="1:7" ht="12" customHeight="1" thickBot="1">
      <c r="A477" s="364"/>
      <c r="B477" s="441" t="s">
        <v>142</v>
      </c>
      <c r="C477" s="380">
        <f>SUM(C471:C476)</f>
        <v>7000</v>
      </c>
      <c r="D477" s="380">
        <f>SUM(D471:D476)</f>
        <v>11359</v>
      </c>
      <c r="E477" s="380">
        <f>SUM(E471:E476)</f>
        <v>11359</v>
      </c>
      <c r="F477" s="792">
        <f>SUM(E477/D477)</f>
        <v>1</v>
      </c>
      <c r="G477" s="457"/>
    </row>
    <row r="478" spans="1:7" ht="12" customHeight="1">
      <c r="A478" s="501">
        <v>3341</v>
      </c>
      <c r="B478" s="465" t="s">
        <v>409</v>
      </c>
      <c r="C478" s="370"/>
      <c r="D478" s="370"/>
      <c r="E478" s="370"/>
      <c r="F478" s="425"/>
      <c r="G478" s="453"/>
    </row>
    <row r="479" spans="1:7" ht="12" customHeight="1">
      <c r="A479" s="76"/>
      <c r="B479" s="374" t="s">
        <v>120</v>
      </c>
      <c r="C479" s="370"/>
      <c r="D479" s="370"/>
      <c r="E479" s="370"/>
      <c r="F479" s="425"/>
      <c r="G479" s="453"/>
    </row>
    <row r="480" spans="1:7" ht="12" customHeight="1">
      <c r="A480" s="76"/>
      <c r="B480" s="184" t="s">
        <v>314</v>
      </c>
      <c r="C480" s="370"/>
      <c r="D480" s="370"/>
      <c r="E480" s="370"/>
      <c r="F480" s="425"/>
      <c r="G480" s="582"/>
    </row>
    <row r="481" spans="1:7" ht="12" customHeight="1">
      <c r="A481" s="362"/>
      <c r="B481" s="375" t="s">
        <v>299</v>
      </c>
      <c r="C481" s="771">
        <v>1736</v>
      </c>
      <c r="D481" s="771">
        <v>1736</v>
      </c>
      <c r="E481" s="771">
        <v>1736</v>
      </c>
      <c r="F481" s="748">
        <f>SUM(E481/D481)</f>
        <v>1</v>
      </c>
      <c r="G481" s="586"/>
    </row>
    <row r="482" spans="1:7" ht="12" customHeight="1">
      <c r="A482" s="362"/>
      <c r="B482" s="302" t="s">
        <v>125</v>
      </c>
      <c r="C482" s="771"/>
      <c r="D482" s="771"/>
      <c r="E482" s="771"/>
      <c r="F482" s="425"/>
      <c r="G482" s="498"/>
    </row>
    <row r="483" spans="1:7" ht="12" customHeight="1">
      <c r="A483" s="76"/>
      <c r="B483" s="302" t="s">
        <v>308</v>
      </c>
      <c r="C483" s="370"/>
      <c r="D483" s="370"/>
      <c r="E483" s="370"/>
      <c r="F483" s="425"/>
      <c r="G483" s="453"/>
    </row>
    <row r="484" spans="1:7" ht="12" customHeight="1" thickBot="1">
      <c r="A484" s="76"/>
      <c r="B484" s="437" t="s">
        <v>93</v>
      </c>
      <c r="C484" s="772"/>
      <c r="D484" s="772"/>
      <c r="E484" s="772"/>
      <c r="F484" s="791"/>
      <c r="G484" s="471"/>
    </row>
    <row r="485" spans="1:7" ht="12" customHeight="1" thickBot="1">
      <c r="A485" s="364"/>
      <c r="B485" s="441" t="s">
        <v>142</v>
      </c>
      <c r="C485" s="380">
        <f>SUM(C479:C484)</f>
        <v>1736</v>
      </c>
      <c r="D485" s="380">
        <f>SUM(D479:D484)</f>
        <v>1736</v>
      </c>
      <c r="E485" s="380">
        <f>SUM(E479:E484)</f>
        <v>1736</v>
      </c>
      <c r="F485" s="792">
        <f>SUM(E485/D485)</f>
        <v>1</v>
      </c>
      <c r="G485" s="457"/>
    </row>
    <row r="486" spans="1:7" ht="12" customHeight="1">
      <c r="A486" s="501">
        <v>3342</v>
      </c>
      <c r="B486" s="465" t="s">
        <v>503</v>
      </c>
      <c r="C486" s="370"/>
      <c r="D486" s="370"/>
      <c r="E486" s="370"/>
      <c r="F486" s="425"/>
      <c r="G486" s="453"/>
    </row>
    <row r="487" spans="1:7" ht="12" customHeight="1">
      <c r="A487" s="76"/>
      <c r="B487" s="374" t="s">
        <v>120</v>
      </c>
      <c r="C487" s="370"/>
      <c r="D487" s="370"/>
      <c r="E487" s="370"/>
      <c r="F487" s="425"/>
      <c r="G487" s="453"/>
    </row>
    <row r="488" spans="1:7" ht="12" customHeight="1">
      <c r="A488" s="76"/>
      <c r="B488" s="184" t="s">
        <v>314</v>
      </c>
      <c r="C488" s="370"/>
      <c r="D488" s="370"/>
      <c r="E488" s="370"/>
      <c r="F488" s="425"/>
      <c r="G488" s="453"/>
    </row>
    <row r="489" spans="1:7" ht="12" customHeight="1">
      <c r="A489" s="362"/>
      <c r="B489" s="375" t="s">
        <v>299</v>
      </c>
      <c r="C489" s="771">
        <v>880</v>
      </c>
      <c r="D489" s="771">
        <v>1320</v>
      </c>
      <c r="E489" s="771">
        <v>1320</v>
      </c>
      <c r="F489" s="748">
        <f>SUM(E489/D489)</f>
        <v>1</v>
      </c>
      <c r="G489" s="582"/>
    </row>
    <row r="490" spans="1:7" ht="12" customHeight="1">
      <c r="A490" s="362"/>
      <c r="B490" s="302" t="s">
        <v>125</v>
      </c>
      <c r="C490" s="771"/>
      <c r="D490" s="771"/>
      <c r="E490" s="771"/>
      <c r="F490" s="425"/>
      <c r="G490" s="498"/>
    </row>
    <row r="491" spans="1:7" ht="12" customHeight="1">
      <c r="A491" s="76"/>
      <c r="B491" s="302" t="s">
        <v>308</v>
      </c>
      <c r="C491" s="370"/>
      <c r="D491" s="370"/>
      <c r="E491" s="370"/>
      <c r="F491" s="425"/>
      <c r="G491" s="453"/>
    </row>
    <row r="492" spans="1:7" ht="12" customHeight="1">
      <c r="A492" s="76"/>
      <c r="B492" s="302" t="s">
        <v>125</v>
      </c>
      <c r="C492" s="370"/>
      <c r="D492" s="370"/>
      <c r="E492" s="370"/>
      <c r="F492" s="425"/>
      <c r="G492" s="454"/>
    </row>
    <row r="493" spans="1:7" ht="12" customHeight="1" thickBot="1">
      <c r="A493" s="76"/>
      <c r="B493" s="437" t="s">
        <v>93</v>
      </c>
      <c r="C493" s="772"/>
      <c r="D493" s="772"/>
      <c r="E493" s="772"/>
      <c r="F493" s="791"/>
      <c r="G493" s="471"/>
    </row>
    <row r="494" spans="1:7" ht="12" customHeight="1" thickBot="1">
      <c r="A494" s="364"/>
      <c r="B494" s="441" t="s">
        <v>142</v>
      </c>
      <c r="C494" s="380">
        <f>SUM(C487:C493)</f>
        <v>880</v>
      </c>
      <c r="D494" s="380">
        <f>SUM(D487:D493)</f>
        <v>1320</v>
      </c>
      <c r="E494" s="380">
        <f>SUM(E487:E493)</f>
        <v>1320</v>
      </c>
      <c r="F494" s="792">
        <f>SUM(E494/D494)</f>
        <v>1</v>
      </c>
      <c r="G494" s="457"/>
    </row>
    <row r="495" spans="1:7" ht="12" customHeight="1">
      <c r="A495" s="501">
        <v>3343</v>
      </c>
      <c r="B495" s="465" t="s">
        <v>162</v>
      </c>
      <c r="C495" s="370"/>
      <c r="D495" s="370"/>
      <c r="E495" s="370"/>
      <c r="F495" s="425"/>
      <c r="G495" s="453"/>
    </row>
    <row r="496" spans="1:7" ht="12" customHeight="1">
      <c r="A496" s="76"/>
      <c r="B496" s="374" t="s">
        <v>120</v>
      </c>
      <c r="C496" s="370"/>
      <c r="D496" s="370"/>
      <c r="E496" s="370"/>
      <c r="F496" s="425"/>
      <c r="G496" s="453"/>
    </row>
    <row r="497" spans="1:7" ht="12" customHeight="1">
      <c r="A497" s="76"/>
      <c r="B497" s="184" t="s">
        <v>314</v>
      </c>
      <c r="C497" s="370"/>
      <c r="D497" s="370"/>
      <c r="E497" s="370"/>
      <c r="F497" s="425"/>
      <c r="G497" s="582"/>
    </row>
    <row r="498" spans="1:7" ht="12" customHeight="1">
      <c r="A498" s="362"/>
      <c r="B498" s="375" t="s">
        <v>299</v>
      </c>
      <c r="C498" s="771">
        <v>1000</v>
      </c>
      <c r="D498" s="771">
        <v>1000</v>
      </c>
      <c r="E498" s="771">
        <v>1000</v>
      </c>
      <c r="F498" s="748">
        <f>SUM(E498/D498)</f>
        <v>1</v>
      </c>
      <c r="G498" s="637"/>
    </row>
    <row r="499" spans="1:7" ht="12" customHeight="1">
      <c r="A499" s="362"/>
      <c r="B499" s="302" t="s">
        <v>125</v>
      </c>
      <c r="C499" s="771"/>
      <c r="D499" s="771"/>
      <c r="E499" s="771"/>
      <c r="F499" s="425"/>
      <c r="G499" s="498"/>
    </row>
    <row r="500" spans="1:7" ht="12.75" customHeight="1">
      <c r="A500" s="76"/>
      <c r="B500" s="302" t="s">
        <v>308</v>
      </c>
      <c r="C500" s="370"/>
      <c r="D500" s="370"/>
      <c r="E500" s="370"/>
      <c r="F500" s="425"/>
      <c r="G500" s="453"/>
    </row>
    <row r="501" spans="1:7" ht="12" customHeight="1" thickBot="1">
      <c r="A501" s="76"/>
      <c r="B501" s="437" t="s">
        <v>93</v>
      </c>
      <c r="C501" s="772"/>
      <c r="D501" s="772"/>
      <c r="E501" s="772"/>
      <c r="F501" s="791"/>
      <c r="G501" s="471"/>
    </row>
    <row r="502" spans="1:7" ht="12" customHeight="1" thickBot="1">
      <c r="A502" s="364"/>
      <c r="B502" s="441" t="s">
        <v>142</v>
      </c>
      <c r="C502" s="380">
        <f>SUM(C496:C501)</f>
        <v>1000</v>
      </c>
      <c r="D502" s="380">
        <f>SUM(D496:D501)</f>
        <v>1000</v>
      </c>
      <c r="E502" s="380">
        <f>SUM(E496:E501)</f>
        <v>1000</v>
      </c>
      <c r="F502" s="792">
        <f>SUM(E502/D502)</f>
        <v>1</v>
      </c>
      <c r="G502" s="457"/>
    </row>
    <row r="503" spans="1:7" ht="12" customHeight="1">
      <c r="A503" s="76">
        <v>3344</v>
      </c>
      <c r="B503" s="372" t="s">
        <v>287</v>
      </c>
      <c r="C503" s="370"/>
      <c r="D503" s="370"/>
      <c r="E503" s="370"/>
      <c r="F503" s="425"/>
      <c r="G503" s="453"/>
    </row>
    <row r="504" spans="1:7" ht="12" customHeight="1">
      <c r="A504" s="76"/>
      <c r="B504" s="75" t="s">
        <v>120</v>
      </c>
      <c r="C504" s="370"/>
      <c r="D504" s="370"/>
      <c r="E504" s="370"/>
      <c r="F504" s="425"/>
      <c r="G504" s="453"/>
    </row>
    <row r="505" spans="1:7" ht="12" customHeight="1">
      <c r="A505" s="76"/>
      <c r="B505" s="184" t="s">
        <v>314</v>
      </c>
      <c r="C505" s="370"/>
      <c r="D505" s="370"/>
      <c r="E505" s="370"/>
      <c r="F505" s="425"/>
      <c r="G505" s="582"/>
    </row>
    <row r="506" spans="1:7" ht="12" customHeight="1">
      <c r="A506" s="76"/>
      <c r="B506" s="75" t="s">
        <v>299</v>
      </c>
      <c r="C506" s="771">
        <v>1027</v>
      </c>
      <c r="D506" s="771">
        <v>1027</v>
      </c>
      <c r="E506" s="771">
        <v>1027</v>
      </c>
      <c r="F506" s="748">
        <f>SUM(E506/D506)</f>
        <v>1</v>
      </c>
      <c r="G506" s="586"/>
    </row>
    <row r="507" spans="1:7" ht="12" customHeight="1">
      <c r="A507" s="76"/>
      <c r="B507" s="184" t="s">
        <v>125</v>
      </c>
      <c r="C507" s="771"/>
      <c r="D507" s="771"/>
      <c r="E507" s="771"/>
      <c r="F507" s="425"/>
      <c r="G507" s="498"/>
    </row>
    <row r="508" spans="1:7" ht="12" customHeight="1">
      <c r="A508" s="76"/>
      <c r="B508" s="302" t="s">
        <v>308</v>
      </c>
      <c r="C508" s="370"/>
      <c r="D508" s="370"/>
      <c r="E508" s="370"/>
      <c r="F508" s="425"/>
      <c r="G508" s="453"/>
    </row>
    <row r="509" spans="1:7" ht="12" customHeight="1" thickBot="1">
      <c r="A509" s="76"/>
      <c r="B509" s="437" t="s">
        <v>93</v>
      </c>
      <c r="C509" s="772"/>
      <c r="D509" s="772"/>
      <c r="E509" s="772"/>
      <c r="F509" s="791"/>
      <c r="G509" s="455"/>
    </row>
    <row r="510" spans="1:7" ht="12" customHeight="1" thickBot="1">
      <c r="A510" s="385"/>
      <c r="B510" s="441" t="s">
        <v>142</v>
      </c>
      <c r="C510" s="776">
        <f>SUM(C504:C509)</f>
        <v>1027</v>
      </c>
      <c r="D510" s="776">
        <f>SUM(D504:D509)</f>
        <v>1027</v>
      </c>
      <c r="E510" s="776">
        <f>SUM(E504:E509)</f>
        <v>1027</v>
      </c>
      <c r="F510" s="792">
        <f>SUM(E510/D510)</f>
        <v>1</v>
      </c>
      <c r="G510" s="471"/>
    </row>
    <row r="511" spans="1:7" ht="12" customHeight="1">
      <c r="A511" s="76">
        <v>3345</v>
      </c>
      <c r="B511" s="384" t="s">
        <v>163</v>
      </c>
      <c r="C511" s="370"/>
      <c r="D511" s="370"/>
      <c r="E511" s="370"/>
      <c r="F511" s="425"/>
      <c r="G511" s="452"/>
    </row>
    <row r="512" spans="1:7" ht="12" customHeight="1">
      <c r="A512" s="76"/>
      <c r="B512" s="374" t="s">
        <v>120</v>
      </c>
      <c r="C512" s="370"/>
      <c r="D512" s="370"/>
      <c r="E512" s="370"/>
      <c r="F512" s="425"/>
      <c r="G512" s="426"/>
    </row>
    <row r="513" spans="1:7" ht="12" customHeight="1">
      <c r="A513" s="76"/>
      <c r="B513" s="184" t="s">
        <v>314</v>
      </c>
      <c r="C513" s="370"/>
      <c r="D513" s="370"/>
      <c r="E513" s="370"/>
      <c r="F513" s="425"/>
      <c r="G513" s="426"/>
    </row>
    <row r="514" spans="1:7" ht="12" customHeight="1">
      <c r="A514" s="76"/>
      <c r="B514" s="375" t="s">
        <v>299</v>
      </c>
      <c r="C514" s="771">
        <v>300</v>
      </c>
      <c r="D514" s="771">
        <v>300</v>
      </c>
      <c r="E514" s="771">
        <v>300</v>
      </c>
      <c r="F514" s="748">
        <f>SUM(E514/D514)</f>
        <v>1</v>
      </c>
      <c r="G514" s="582"/>
    </row>
    <row r="515" spans="1:7" ht="12" customHeight="1">
      <c r="A515" s="76"/>
      <c r="B515" s="302" t="s">
        <v>125</v>
      </c>
      <c r="C515" s="771"/>
      <c r="D515" s="771"/>
      <c r="E515" s="771"/>
      <c r="F515" s="425"/>
      <c r="G515" s="493"/>
    </row>
    <row r="516" spans="1:7" ht="12" customHeight="1">
      <c r="A516" s="76"/>
      <c r="B516" s="302" t="s">
        <v>308</v>
      </c>
      <c r="C516" s="370"/>
      <c r="D516" s="370"/>
      <c r="E516" s="370"/>
      <c r="F516" s="425"/>
      <c r="G516" s="426"/>
    </row>
    <row r="517" spans="1:7" ht="12" customHeight="1" thickBot="1">
      <c r="A517" s="76"/>
      <c r="B517" s="437" t="s">
        <v>93</v>
      </c>
      <c r="C517" s="772"/>
      <c r="D517" s="772"/>
      <c r="E517" s="772"/>
      <c r="F517" s="791"/>
      <c r="G517" s="471"/>
    </row>
    <row r="518" spans="1:7" ht="13.5" customHeight="1" thickBot="1">
      <c r="A518" s="385"/>
      <c r="B518" s="441" t="s">
        <v>142</v>
      </c>
      <c r="C518" s="776">
        <f>SUM(C514:C517)</f>
        <v>300</v>
      </c>
      <c r="D518" s="776">
        <f>SUM(D514:D517)</f>
        <v>300</v>
      </c>
      <c r="E518" s="776">
        <f>SUM(E514:E517)</f>
        <v>300</v>
      </c>
      <c r="F518" s="792">
        <f>SUM(E518/D518)</f>
        <v>1</v>
      </c>
      <c r="G518" s="457"/>
    </row>
    <row r="519" spans="1:7" ht="12" customHeight="1">
      <c r="A519" s="76">
        <v>3346</v>
      </c>
      <c r="B519" s="464" t="s">
        <v>122</v>
      </c>
      <c r="C519" s="370"/>
      <c r="D519" s="370"/>
      <c r="E519" s="370"/>
      <c r="F519" s="425"/>
      <c r="G519" s="453"/>
    </row>
    <row r="520" spans="1:7" ht="12" customHeight="1">
      <c r="A520" s="373"/>
      <c r="B520" s="374" t="s">
        <v>120</v>
      </c>
      <c r="C520" s="370"/>
      <c r="D520" s="370"/>
      <c r="E520" s="370"/>
      <c r="F520" s="425"/>
      <c r="G520" s="453"/>
    </row>
    <row r="521" spans="1:7" ht="12" customHeight="1">
      <c r="A521" s="373"/>
      <c r="B521" s="184" t="s">
        <v>314</v>
      </c>
      <c r="C521" s="370"/>
      <c r="D521" s="370"/>
      <c r="E521" s="370"/>
      <c r="F521" s="425"/>
      <c r="G521" s="453"/>
    </row>
    <row r="522" spans="1:7" ht="12" customHeight="1">
      <c r="A522" s="373"/>
      <c r="B522" s="375" t="s">
        <v>299</v>
      </c>
      <c r="C522" s="771">
        <v>3933</v>
      </c>
      <c r="D522" s="771">
        <v>3933</v>
      </c>
      <c r="E522" s="771">
        <v>3933</v>
      </c>
      <c r="F522" s="748">
        <f>SUM(E522/D522)</f>
        <v>1</v>
      </c>
      <c r="G522" s="582"/>
    </row>
    <row r="523" spans="1:7" ht="12" customHeight="1">
      <c r="A523" s="373"/>
      <c r="B523" s="302" t="s">
        <v>125</v>
      </c>
      <c r="C523" s="771"/>
      <c r="D523" s="771"/>
      <c r="E523" s="771"/>
      <c r="F523" s="425"/>
      <c r="G523" s="498"/>
    </row>
    <row r="524" spans="1:7" ht="12" customHeight="1">
      <c r="A524" s="373"/>
      <c r="B524" s="302" t="s">
        <v>308</v>
      </c>
      <c r="C524" s="370"/>
      <c r="D524" s="370"/>
      <c r="E524" s="370"/>
      <c r="F524" s="425"/>
      <c r="G524" s="453"/>
    </row>
    <row r="525" spans="1:7" ht="12" customHeight="1" thickBot="1">
      <c r="A525" s="373"/>
      <c r="B525" s="437" t="s">
        <v>93</v>
      </c>
      <c r="C525" s="772"/>
      <c r="D525" s="772"/>
      <c r="E525" s="772"/>
      <c r="F525" s="791"/>
      <c r="G525" s="471"/>
    </row>
    <row r="526" spans="1:7" ht="12" customHeight="1" thickBot="1">
      <c r="A526" s="385"/>
      <c r="B526" s="441" t="s">
        <v>142</v>
      </c>
      <c r="C526" s="380">
        <f>SUM(C522:C525)</f>
        <v>3933</v>
      </c>
      <c r="D526" s="380">
        <f>SUM(D522:D525)</f>
        <v>3933</v>
      </c>
      <c r="E526" s="380">
        <f>SUM(E522:E525)</f>
        <v>3933</v>
      </c>
      <c r="F526" s="792">
        <f>SUM(E526/D526)</f>
        <v>1</v>
      </c>
      <c r="G526" s="457"/>
    </row>
    <row r="527" spans="1:7" ht="12" customHeight="1">
      <c r="A527" s="76">
        <v>3347</v>
      </c>
      <c r="B527" s="464" t="s">
        <v>123</v>
      </c>
      <c r="C527" s="370"/>
      <c r="D527" s="370"/>
      <c r="E527" s="370"/>
      <c r="F527" s="425"/>
      <c r="G527" s="453"/>
    </row>
    <row r="528" spans="1:7" ht="12" customHeight="1">
      <c r="A528" s="373"/>
      <c r="B528" s="374" t="s">
        <v>120</v>
      </c>
      <c r="C528" s="370"/>
      <c r="D528" s="370"/>
      <c r="E528" s="370"/>
      <c r="F528" s="425"/>
      <c r="G528" s="453"/>
    </row>
    <row r="529" spans="1:7" ht="12" customHeight="1">
      <c r="A529" s="373"/>
      <c r="B529" s="184" t="s">
        <v>314</v>
      </c>
      <c r="C529" s="370"/>
      <c r="D529" s="370"/>
      <c r="E529" s="370"/>
      <c r="F529" s="425"/>
      <c r="G529" s="453"/>
    </row>
    <row r="530" spans="1:7" ht="12" customHeight="1">
      <c r="A530" s="373"/>
      <c r="B530" s="375" t="s">
        <v>299</v>
      </c>
      <c r="C530" s="771">
        <v>2000</v>
      </c>
      <c r="D530" s="771">
        <v>2000</v>
      </c>
      <c r="E530" s="771">
        <v>2000</v>
      </c>
      <c r="F530" s="748">
        <f>SUM(E530/D530)</f>
        <v>1</v>
      </c>
      <c r="G530" s="582"/>
    </row>
    <row r="531" spans="1:7" ht="12" customHeight="1">
      <c r="A531" s="373"/>
      <c r="B531" s="302" t="s">
        <v>125</v>
      </c>
      <c r="C531" s="771"/>
      <c r="D531" s="771"/>
      <c r="E531" s="771"/>
      <c r="F531" s="425"/>
      <c r="G531" s="498"/>
    </row>
    <row r="532" spans="1:7" ht="12" customHeight="1">
      <c r="A532" s="373"/>
      <c r="B532" s="302" t="s">
        <v>308</v>
      </c>
      <c r="C532" s="370"/>
      <c r="D532" s="370"/>
      <c r="E532" s="370"/>
      <c r="F532" s="425"/>
      <c r="G532" s="453"/>
    </row>
    <row r="533" spans="1:7" ht="12" customHeight="1" thickBot="1">
      <c r="A533" s="373"/>
      <c r="B533" s="437" t="s">
        <v>93</v>
      </c>
      <c r="C533" s="389"/>
      <c r="D533" s="389"/>
      <c r="E533" s="389"/>
      <c r="F533" s="791"/>
      <c r="G533" s="471"/>
    </row>
    <row r="534" spans="1:7" ht="12" customHeight="1" thickBot="1">
      <c r="A534" s="385"/>
      <c r="B534" s="441" t="s">
        <v>142</v>
      </c>
      <c r="C534" s="380">
        <f>SUM(C530:C533)</f>
        <v>2000</v>
      </c>
      <c r="D534" s="380">
        <f>SUM(D530:D533)</f>
        <v>2000</v>
      </c>
      <c r="E534" s="380">
        <f>SUM(E530:E533)</f>
        <v>2000</v>
      </c>
      <c r="F534" s="792">
        <f>SUM(E534/D534)</f>
        <v>1</v>
      </c>
      <c r="G534" s="457"/>
    </row>
    <row r="535" spans="1:7" ht="12" customHeight="1">
      <c r="A535" s="76">
        <v>3348</v>
      </c>
      <c r="B535" s="464" t="s">
        <v>183</v>
      </c>
      <c r="C535" s="370"/>
      <c r="D535" s="370"/>
      <c r="E535" s="370"/>
      <c r="F535" s="425"/>
      <c r="G535" s="453"/>
    </row>
    <row r="536" spans="1:7" ht="12" customHeight="1">
      <c r="A536" s="373"/>
      <c r="B536" s="374" t="s">
        <v>120</v>
      </c>
      <c r="C536" s="370"/>
      <c r="D536" s="370"/>
      <c r="E536" s="370"/>
      <c r="F536" s="425"/>
      <c r="G536" s="453"/>
    </row>
    <row r="537" spans="1:7" ht="12" customHeight="1">
      <c r="A537" s="373"/>
      <c r="B537" s="184" t="s">
        <v>314</v>
      </c>
      <c r="C537" s="370"/>
      <c r="D537" s="370"/>
      <c r="E537" s="370"/>
      <c r="F537" s="425"/>
      <c r="G537" s="453"/>
    </row>
    <row r="538" spans="1:7" ht="12" customHeight="1">
      <c r="A538" s="373"/>
      <c r="B538" s="375" t="s">
        <v>299</v>
      </c>
      <c r="C538" s="771">
        <v>400</v>
      </c>
      <c r="D538" s="771">
        <v>400</v>
      </c>
      <c r="E538" s="771">
        <v>400</v>
      </c>
      <c r="F538" s="748">
        <f>SUM(E538/D538)</f>
        <v>1</v>
      </c>
      <c r="G538" s="582"/>
    </row>
    <row r="539" spans="1:7" ht="12" customHeight="1">
      <c r="A539" s="373"/>
      <c r="B539" s="302" t="s">
        <v>125</v>
      </c>
      <c r="C539" s="771"/>
      <c r="D539" s="771"/>
      <c r="E539" s="771"/>
      <c r="F539" s="425"/>
      <c r="G539" s="498"/>
    </row>
    <row r="540" spans="1:7" ht="12" customHeight="1">
      <c r="A540" s="373"/>
      <c r="B540" s="302" t="s">
        <v>308</v>
      </c>
      <c r="C540" s="370"/>
      <c r="D540" s="370"/>
      <c r="E540" s="370"/>
      <c r="F540" s="425"/>
      <c r="G540" s="453"/>
    </row>
    <row r="541" spans="1:7" ht="12" customHeight="1" thickBot="1">
      <c r="A541" s="373"/>
      <c r="B541" s="437" t="s">
        <v>93</v>
      </c>
      <c r="C541" s="772"/>
      <c r="D541" s="772"/>
      <c r="E541" s="772"/>
      <c r="F541" s="791"/>
      <c r="G541" s="471"/>
    </row>
    <row r="542" spans="1:7" ht="12" customHeight="1" thickBot="1">
      <c r="A542" s="385"/>
      <c r="B542" s="441" t="s">
        <v>142</v>
      </c>
      <c r="C542" s="380">
        <f>SUM(C538:C541)</f>
        <v>400</v>
      </c>
      <c r="D542" s="380">
        <f>SUM(D538:D541)</f>
        <v>400</v>
      </c>
      <c r="E542" s="380">
        <f>SUM(E538:E541)</f>
        <v>400</v>
      </c>
      <c r="F542" s="792">
        <f>SUM(E542/D542)</f>
        <v>1</v>
      </c>
      <c r="G542" s="457"/>
    </row>
    <row r="543" spans="1:7" ht="12" customHeight="1">
      <c r="A543" s="76">
        <v>3349</v>
      </c>
      <c r="B543" s="464" t="s">
        <v>393</v>
      </c>
      <c r="C543" s="370"/>
      <c r="D543" s="370"/>
      <c r="E543" s="370"/>
      <c r="F543" s="425"/>
      <c r="G543" s="453"/>
    </row>
    <row r="544" spans="1:7" ht="12" customHeight="1">
      <c r="A544" s="373"/>
      <c r="B544" s="374" t="s">
        <v>120</v>
      </c>
      <c r="C544" s="370"/>
      <c r="D544" s="370"/>
      <c r="E544" s="370"/>
      <c r="F544" s="425"/>
      <c r="G544" s="453"/>
    </row>
    <row r="545" spans="1:7" ht="12" customHeight="1">
      <c r="A545" s="373"/>
      <c r="B545" s="184" t="s">
        <v>314</v>
      </c>
      <c r="C545" s="370"/>
      <c r="D545" s="370"/>
      <c r="E545" s="370"/>
      <c r="F545" s="425"/>
      <c r="G545" s="453"/>
    </row>
    <row r="546" spans="1:7" ht="12" customHeight="1">
      <c r="A546" s="373"/>
      <c r="B546" s="375" t="s">
        <v>299</v>
      </c>
      <c r="C546" s="771">
        <v>2880</v>
      </c>
      <c r="D546" s="771">
        <v>3360</v>
      </c>
      <c r="E546" s="771">
        <v>3360</v>
      </c>
      <c r="F546" s="748">
        <f>SUM(E546/D546)</f>
        <v>1</v>
      </c>
      <c r="G546" s="582"/>
    </row>
    <row r="547" spans="1:7" ht="12" customHeight="1">
      <c r="A547" s="373"/>
      <c r="B547" s="302" t="s">
        <v>125</v>
      </c>
      <c r="C547" s="771"/>
      <c r="D547" s="771"/>
      <c r="E547" s="771"/>
      <c r="F547" s="425"/>
      <c r="G547" s="498"/>
    </row>
    <row r="548" spans="1:7" ht="12" customHeight="1">
      <c r="A548" s="373"/>
      <c r="B548" s="302" t="s">
        <v>308</v>
      </c>
      <c r="C548" s="370"/>
      <c r="D548" s="370"/>
      <c r="E548" s="370"/>
      <c r="F548" s="425"/>
      <c r="G548" s="453"/>
    </row>
    <row r="549" spans="1:7" ht="12" customHeight="1" thickBot="1">
      <c r="A549" s="373"/>
      <c r="B549" s="437" t="s">
        <v>93</v>
      </c>
      <c r="C549" s="772"/>
      <c r="D549" s="772"/>
      <c r="E549" s="772"/>
      <c r="F549" s="791"/>
      <c r="G549" s="471"/>
    </row>
    <row r="550" spans="1:7" ht="12" customHeight="1" thickBot="1">
      <c r="A550" s="385"/>
      <c r="B550" s="441" t="s">
        <v>142</v>
      </c>
      <c r="C550" s="380">
        <f>SUM(C546:C549)</f>
        <v>2880</v>
      </c>
      <c r="D550" s="380">
        <f>SUM(D546:D549)</f>
        <v>3360</v>
      </c>
      <c r="E550" s="380">
        <f>SUM(E546:E549)</f>
        <v>3360</v>
      </c>
      <c r="F550" s="792">
        <f>SUM(E550/D550)</f>
        <v>1</v>
      </c>
      <c r="G550" s="457"/>
    </row>
    <row r="551" spans="1:7" ht="12" customHeight="1">
      <c r="A551" s="386">
        <v>3350</v>
      </c>
      <c r="B551" s="214" t="s">
        <v>309</v>
      </c>
      <c r="C551" s="370"/>
      <c r="D551" s="370"/>
      <c r="E551" s="370"/>
      <c r="F551" s="425"/>
      <c r="G551" s="453"/>
    </row>
    <row r="552" spans="1:7" ht="12" customHeight="1">
      <c r="A552" s="373"/>
      <c r="B552" s="374" t="s">
        <v>120</v>
      </c>
      <c r="C552" s="301"/>
      <c r="D552" s="301"/>
      <c r="E552" s="301"/>
      <c r="F552" s="425"/>
      <c r="G552" s="453"/>
    </row>
    <row r="553" spans="1:7" ht="12" customHeight="1">
      <c r="A553" s="373"/>
      <c r="B553" s="184" t="s">
        <v>314</v>
      </c>
      <c r="C553" s="301"/>
      <c r="D553" s="301"/>
      <c r="E553" s="301"/>
      <c r="F553" s="425"/>
      <c r="G553" s="582"/>
    </row>
    <row r="554" spans="1:7" ht="12" customHeight="1">
      <c r="A554" s="373"/>
      <c r="B554" s="375" t="s">
        <v>299</v>
      </c>
      <c r="C554" s="771">
        <v>100</v>
      </c>
      <c r="D554" s="771">
        <v>100</v>
      </c>
      <c r="E554" s="771">
        <v>100</v>
      </c>
      <c r="F554" s="748">
        <f>SUM(E554/D554)</f>
        <v>1</v>
      </c>
      <c r="G554" s="582"/>
    </row>
    <row r="555" spans="1:7" ht="12" customHeight="1">
      <c r="A555" s="373"/>
      <c r="B555" s="302" t="s">
        <v>125</v>
      </c>
      <c r="C555" s="771"/>
      <c r="D555" s="771"/>
      <c r="E555" s="771"/>
      <c r="F555" s="425"/>
      <c r="G555" s="581"/>
    </row>
    <row r="556" spans="1:7" ht="12" customHeight="1">
      <c r="A556" s="373"/>
      <c r="B556" s="302" t="s">
        <v>308</v>
      </c>
      <c r="C556" s="301"/>
      <c r="D556" s="301"/>
      <c r="E556" s="301"/>
      <c r="F556" s="425"/>
      <c r="G556" s="453"/>
    </row>
    <row r="557" spans="1:7" ht="12" customHeight="1" thickBot="1">
      <c r="A557" s="373"/>
      <c r="B557" s="437" t="s">
        <v>93</v>
      </c>
      <c r="C557" s="773"/>
      <c r="D557" s="773"/>
      <c r="E557" s="773"/>
      <c r="F557" s="791"/>
      <c r="G557" s="471"/>
    </row>
    <row r="558" spans="1:7" ht="12.75" thickBot="1">
      <c r="A558" s="385"/>
      <c r="B558" s="441" t="s">
        <v>142</v>
      </c>
      <c r="C558" s="380">
        <f>SUM(C552:C557)</f>
        <v>100</v>
      </c>
      <c r="D558" s="380">
        <f>SUM(D552:D557)</f>
        <v>100</v>
      </c>
      <c r="E558" s="380">
        <f>SUM(E552:E557)</f>
        <v>100</v>
      </c>
      <c r="F558" s="792">
        <f>SUM(E558/D558)</f>
        <v>1</v>
      </c>
      <c r="G558" s="457"/>
    </row>
    <row r="559" spans="1:7" ht="12">
      <c r="A559" s="386">
        <v>3351</v>
      </c>
      <c r="B559" s="214" t="s">
        <v>422</v>
      </c>
      <c r="C559" s="370"/>
      <c r="D559" s="370"/>
      <c r="E559" s="370"/>
      <c r="F559" s="425"/>
      <c r="G559" s="422"/>
    </row>
    <row r="560" spans="1:7" ht="12">
      <c r="A560" s="373"/>
      <c r="B560" s="374" t="s">
        <v>120</v>
      </c>
      <c r="C560" s="301"/>
      <c r="D560" s="301"/>
      <c r="E560" s="301"/>
      <c r="F560" s="425"/>
      <c r="G560" s="426"/>
    </row>
    <row r="561" spans="1:7" ht="12">
      <c r="A561" s="373"/>
      <c r="B561" s="184" t="s">
        <v>314</v>
      </c>
      <c r="C561" s="301"/>
      <c r="D561" s="301"/>
      <c r="E561" s="301"/>
      <c r="F561" s="425"/>
      <c r="G561" s="426"/>
    </row>
    <row r="562" spans="1:7" ht="12">
      <c r="A562" s="373"/>
      <c r="B562" s="375" t="s">
        <v>299</v>
      </c>
      <c r="C562" s="771">
        <v>1150</v>
      </c>
      <c r="D562" s="771">
        <v>1150</v>
      </c>
      <c r="E562" s="771">
        <v>1150</v>
      </c>
      <c r="F562" s="748">
        <f>SUM(E562/D562)</f>
        <v>1</v>
      </c>
      <c r="G562" s="582"/>
    </row>
    <row r="563" spans="1:7" ht="12">
      <c r="A563" s="373"/>
      <c r="B563" s="302" t="s">
        <v>125</v>
      </c>
      <c r="C563" s="771">
        <v>18850</v>
      </c>
      <c r="D563" s="771">
        <v>18850</v>
      </c>
      <c r="E563" s="771">
        <v>18850</v>
      </c>
      <c r="F563" s="748">
        <f>SUM(E563/D563)</f>
        <v>1</v>
      </c>
      <c r="G563" s="426"/>
    </row>
    <row r="564" spans="1:7" ht="12">
      <c r="A564" s="373"/>
      <c r="B564" s="302" t="s">
        <v>308</v>
      </c>
      <c r="C564" s="301"/>
      <c r="D564" s="301"/>
      <c r="E564" s="301"/>
      <c r="F564" s="425"/>
      <c r="G564" s="426"/>
    </row>
    <row r="565" spans="1:7" ht="12.75" thickBot="1">
      <c r="A565" s="373"/>
      <c r="B565" s="437" t="s">
        <v>93</v>
      </c>
      <c r="C565" s="773"/>
      <c r="D565" s="773"/>
      <c r="E565" s="773"/>
      <c r="F565" s="791"/>
      <c r="G565" s="455"/>
    </row>
    <row r="566" spans="1:7" ht="12.75" thickBot="1">
      <c r="A566" s="385"/>
      <c r="B566" s="441" t="s">
        <v>142</v>
      </c>
      <c r="C566" s="380">
        <f>SUM(C560:C565)</f>
        <v>20000</v>
      </c>
      <c r="D566" s="380">
        <f>SUM(D560:D565)</f>
        <v>20000</v>
      </c>
      <c r="E566" s="380">
        <f>SUM(E560:E565)</f>
        <v>20000</v>
      </c>
      <c r="F566" s="792">
        <f>SUM(E566/D566)</f>
        <v>1</v>
      </c>
      <c r="G566" s="471"/>
    </row>
    <row r="567" spans="1:7" ht="12">
      <c r="A567" s="76">
        <v>3352</v>
      </c>
      <c r="B567" s="464" t="s">
        <v>504</v>
      </c>
      <c r="C567" s="370"/>
      <c r="D567" s="370"/>
      <c r="E567" s="370"/>
      <c r="F567" s="425"/>
      <c r="G567" s="453"/>
    </row>
    <row r="568" spans="1:7" ht="12">
      <c r="A568" s="373"/>
      <c r="B568" s="374" t="s">
        <v>120</v>
      </c>
      <c r="C568" s="301"/>
      <c r="D568" s="301"/>
      <c r="E568" s="301"/>
      <c r="F568" s="425"/>
      <c r="G568" s="453"/>
    </row>
    <row r="569" spans="1:7" ht="12">
      <c r="A569" s="373"/>
      <c r="B569" s="184" t="s">
        <v>314</v>
      </c>
      <c r="C569" s="301"/>
      <c r="D569" s="301"/>
      <c r="E569" s="301"/>
      <c r="F569" s="425"/>
      <c r="G569" s="453"/>
    </row>
    <row r="570" spans="1:7" ht="12">
      <c r="A570" s="373"/>
      <c r="B570" s="375" t="s">
        <v>299</v>
      </c>
      <c r="C570" s="771">
        <v>17000</v>
      </c>
      <c r="D570" s="771">
        <v>21010</v>
      </c>
      <c r="E570" s="771">
        <v>21010</v>
      </c>
      <c r="F570" s="748">
        <f>SUM(E570/D570)</f>
        <v>1</v>
      </c>
      <c r="G570" s="582"/>
    </row>
    <row r="571" spans="1:7" ht="12">
      <c r="A571" s="373"/>
      <c r="B571" s="302" t="s">
        <v>125</v>
      </c>
      <c r="C571" s="771"/>
      <c r="D571" s="771"/>
      <c r="E571" s="771"/>
      <c r="F571" s="425"/>
      <c r="G571" s="582"/>
    </row>
    <row r="572" spans="1:7" ht="12">
      <c r="A572" s="373"/>
      <c r="B572" s="302" t="s">
        <v>308</v>
      </c>
      <c r="C572" s="771"/>
      <c r="D572" s="771"/>
      <c r="E572" s="771"/>
      <c r="F572" s="425"/>
      <c r="G572" s="453"/>
    </row>
    <row r="573" spans="1:7" ht="12">
      <c r="A573" s="373"/>
      <c r="B573" s="302" t="s">
        <v>125</v>
      </c>
      <c r="C573" s="376"/>
      <c r="D573" s="376"/>
      <c r="E573" s="376"/>
      <c r="F573" s="425"/>
      <c r="G573" s="454"/>
    </row>
    <row r="574" spans="1:7" ht="12.75" thickBot="1">
      <c r="A574" s="373"/>
      <c r="B574" s="437" t="s">
        <v>93</v>
      </c>
      <c r="C574" s="770"/>
      <c r="D574" s="770"/>
      <c r="E574" s="770"/>
      <c r="F574" s="791"/>
      <c r="G574" s="471"/>
    </row>
    <row r="575" spans="1:7" ht="12.75" thickBot="1">
      <c r="A575" s="385"/>
      <c r="B575" s="441" t="s">
        <v>142</v>
      </c>
      <c r="C575" s="776">
        <f>SUM(C568:C574)</f>
        <v>17000</v>
      </c>
      <c r="D575" s="776">
        <f>SUM(D568:D574)</f>
        <v>21010</v>
      </c>
      <c r="E575" s="776">
        <f>SUM(E568:E574)</f>
        <v>21010</v>
      </c>
      <c r="F575" s="792">
        <f>SUM(E575/D575)</f>
        <v>1</v>
      </c>
      <c r="G575" s="457"/>
    </row>
    <row r="576" spans="1:7" ht="12" customHeight="1">
      <c r="A576" s="76">
        <v>3355</v>
      </c>
      <c r="B576" s="214" t="s">
        <v>41</v>
      </c>
      <c r="C576" s="370"/>
      <c r="D576" s="370"/>
      <c r="E576" s="370"/>
      <c r="F576" s="425"/>
      <c r="G576" s="453"/>
    </row>
    <row r="577" spans="1:7" ht="12" customHeight="1">
      <c r="A577" s="373"/>
      <c r="B577" s="374" t="s">
        <v>120</v>
      </c>
      <c r="C577" s="771">
        <v>2200</v>
      </c>
      <c r="D577" s="771">
        <v>2337</v>
      </c>
      <c r="E577" s="771">
        <v>2337</v>
      </c>
      <c r="F577" s="748">
        <f>SUM(E577/D577)</f>
        <v>1</v>
      </c>
      <c r="G577" s="453"/>
    </row>
    <row r="578" spans="1:7" ht="12" customHeight="1">
      <c r="A578" s="373"/>
      <c r="B578" s="184" t="s">
        <v>314</v>
      </c>
      <c r="C578" s="771">
        <v>800</v>
      </c>
      <c r="D578" s="771">
        <v>877</v>
      </c>
      <c r="E578" s="771">
        <v>877</v>
      </c>
      <c r="F578" s="748">
        <f>SUM(E578/D578)</f>
        <v>1</v>
      </c>
      <c r="G578" s="582"/>
    </row>
    <row r="579" spans="1:7" ht="12" customHeight="1">
      <c r="A579" s="373"/>
      <c r="B579" s="375" t="s">
        <v>299</v>
      </c>
      <c r="C579" s="771">
        <v>7000</v>
      </c>
      <c r="D579" s="771">
        <v>9815</v>
      </c>
      <c r="E579" s="771">
        <v>10815</v>
      </c>
      <c r="F579" s="748">
        <f>SUM(E579/D579)</f>
        <v>1.1018848700967907</v>
      </c>
      <c r="G579" s="453"/>
    </row>
    <row r="580" spans="1:7" ht="12" customHeight="1">
      <c r="A580" s="373"/>
      <c r="B580" s="302" t="s">
        <v>125</v>
      </c>
      <c r="C580" s="771"/>
      <c r="D580" s="771"/>
      <c r="E580" s="771"/>
      <c r="F580" s="425"/>
      <c r="G580" s="453"/>
    </row>
    <row r="581" spans="1:7" ht="12" customHeight="1">
      <c r="A581" s="373"/>
      <c r="B581" s="302" t="s">
        <v>308</v>
      </c>
      <c r="C581" s="771"/>
      <c r="D581" s="771"/>
      <c r="E581" s="771"/>
      <c r="F581" s="425"/>
      <c r="G581" s="453"/>
    </row>
    <row r="582" spans="1:7" ht="12" customHeight="1" thickBot="1">
      <c r="A582" s="373"/>
      <c r="B582" s="437" t="s">
        <v>93</v>
      </c>
      <c r="C582" s="775"/>
      <c r="D582" s="775"/>
      <c r="E582" s="775"/>
      <c r="F582" s="791"/>
      <c r="G582" s="471"/>
    </row>
    <row r="583" spans="1:7" ht="12" customHeight="1" thickBot="1">
      <c r="A583" s="385"/>
      <c r="B583" s="441" t="s">
        <v>142</v>
      </c>
      <c r="C583" s="380">
        <f>SUM(C577:C582)</f>
        <v>10000</v>
      </c>
      <c r="D583" s="380">
        <f>SUM(D577:D582)</f>
        <v>13029</v>
      </c>
      <c r="E583" s="380">
        <f>SUM(E577:E582)</f>
        <v>14029</v>
      </c>
      <c r="F583" s="792">
        <f>SUM(E583/D583)</f>
        <v>1.076751861232635</v>
      </c>
      <c r="G583" s="457"/>
    </row>
    <row r="584" spans="1:7" ht="12" customHeight="1">
      <c r="A584" s="76">
        <v>3356</v>
      </c>
      <c r="B584" s="214" t="s">
        <v>22</v>
      </c>
      <c r="C584" s="370"/>
      <c r="D584" s="370"/>
      <c r="E584" s="370"/>
      <c r="F584" s="425"/>
      <c r="G584" s="453"/>
    </row>
    <row r="585" spans="1:7" ht="12" customHeight="1">
      <c r="A585" s="373"/>
      <c r="B585" s="374" t="s">
        <v>120</v>
      </c>
      <c r="C585" s="771"/>
      <c r="D585" s="771"/>
      <c r="E585" s="771"/>
      <c r="F585" s="425"/>
      <c r="G585" s="453"/>
    </row>
    <row r="586" spans="1:7" ht="12" customHeight="1">
      <c r="A586" s="373"/>
      <c r="B586" s="184" t="s">
        <v>314</v>
      </c>
      <c r="C586" s="771"/>
      <c r="D586" s="771"/>
      <c r="E586" s="771"/>
      <c r="F586" s="425"/>
      <c r="G586" s="453"/>
    </row>
    <row r="587" spans="1:7" ht="12" customHeight="1">
      <c r="A587" s="373"/>
      <c r="B587" s="375" t="s">
        <v>299</v>
      </c>
      <c r="C587" s="771"/>
      <c r="D587" s="771"/>
      <c r="E587" s="771"/>
      <c r="F587" s="425"/>
      <c r="G587" s="581"/>
    </row>
    <row r="588" spans="1:7" ht="12" customHeight="1">
      <c r="A588" s="373"/>
      <c r="B588" s="302" t="s">
        <v>125</v>
      </c>
      <c r="C588" s="771"/>
      <c r="D588" s="771"/>
      <c r="E588" s="771"/>
      <c r="F588" s="425"/>
      <c r="G588" s="453"/>
    </row>
    <row r="589" spans="1:7" ht="12" customHeight="1">
      <c r="A589" s="373"/>
      <c r="B589" s="302" t="s">
        <v>308</v>
      </c>
      <c r="C589" s="771">
        <v>15000</v>
      </c>
      <c r="D589" s="771">
        <v>16293</v>
      </c>
      <c r="E589" s="771">
        <v>16293</v>
      </c>
      <c r="F589" s="748">
        <f>SUM(E589/D589)</f>
        <v>1</v>
      </c>
      <c r="G589" s="453"/>
    </row>
    <row r="590" spans="1:7" ht="12" customHeight="1" thickBot="1">
      <c r="A590" s="373"/>
      <c r="B590" s="437" t="s">
        <v>93</v>
      </c>
      <c r="C590" s="772"/>
      <c r="D590" s="772"/>
      <c r="E590" s="772"/>
      <c r="F590" s="791"/>
      <c r="G590" s="471"/>
    </row>
    <row r="591" spans="1:7" ht="12" customHeight="1" thickBot="1">
      <c r="A591" s="385"/>
      <c r="B591" s="441" t="s">
        <v>142</v>
      </c>
      <c r="C591" s="380">
        <f>SUM(C585:C590)</f>
        <v>15000</v>
      </c>
      <c r="D591" s="380">
        <f>SUM(D585:D590)</f>
        <v>16293</v>
      </c>
      <c r="E591" s="380">
        <f>SUM(E585:E590)</f>
        <v>16293</v>
      </c>
      <c r="F591" s="792">
        <f>SUM(E591/D591)</f>
        <v>1</v>
      </c>
      <c r="G591" s="457"/>
    </row>
    <row r="592" spans="1:7" ht="12" customHeight="1">
      <c r="A592" s="76">
        <v>3357</v>
      </c>
      <c r="B592" s="214" t="s">
        <v>42</v>
      </c>
      <c r="C592" s="370"/>
      <c r="D592" s="370"/>
      <c r="E592" s="370"/>
      <c r="F592" s="425"/>
      <c r="G592" s="453"/>
    </row>
    <row r="593" spans="1:7" ht="12" customHeight="1">
      <c r="A593" s="373"/>
      <c r="B593" s="374" t="s">
        <v>120</v>
      </c>
      <c r="C593" s="771">
        <v>800</v>
      </c>
      <c r="D593" s="771">
        <v>902</v>
      </c>
      <c r="E593" s="771">
        <v>902</v>
      </c>
      <c r="F593" s="748">
        <f>SUM(E593/D593)</f>
        <v>1</v>
      </c>
      <c r="G593" s="453"/>
    </row>
    <row r="594" spans="1:7" ht="12" customHeight="1">
      <c r="A594" s="373"/>
      <c r="B594" s="184" t="s">
        <v>314</v>
      </c>
      <c r="C594" s="771">
        <v>450</v>
      </c>
      <c r="D594" s="771">
        <v>647</v>
      </c>
      <c r="E594" s="771">
        <v>647</v>
      </c>
      <c r="F594" s="748">
        <f>SUM(E594/D594)</f>
        <v>1</v>
      </c>
      <c r="G594" s="453"/>
    </row>
    <row r="595" spans="1:7" ht="12" customHeight="1">
      <c r="A595" s="373"/>
      <c r="B595" s="375" t="s">
        <v>299</v>
      </c>
      <c r="C595" s="771">
        <v>3750</v>
      </c>
      <c r="D595" s="771">
        <v>6252</v>
      </c>
      <c r="E595" s="771">
        <v>6252</v>
      </c>
      <c r="F595" s="748">
        <f>SUM(E595/D595)</f>
        <v>1</v>
      </c>
      <c r="G595" s="582"/>
    </row>
    <row r="596" spans="1:7" ht="12" customHeight="1">
      <c r="A596" s="373"/>
      <c r="B596" s="302" t="s">
        <v>125</v>
      </c>
      <c r="C596" s="771"/>
      <c r="D596" s="771"/>
      <c r="E596" s="771"/>
      <c r="F596" s="425"/>
      <c r="G596" s="453"/>
    </row>
    <row r="597" spans="1:7" ht="12" customHeight="1">
      <c r="A597" s="373"/>
      <c r="B597" s="302" t="s">
        <v>308</v>
      </c>
      <c r="C597" s="370"/>
      <c r="D597" s="370"/>
      <c r="E597" s="370"/>
      <c r="F597" s="425"/>
      <c r="G597" s="453"/>
    </row>
    <row r="598" spans="1:7" ht="12" customHeight="1" thickBot="1">
      <c r="A598" s="373"/>
      <c r="B598" s="437" t="s">
        <v>93</v>
      </c>
      <c r="C598" s="775"/>
      <c r="D598" s="775"/>
      <c r="E598" s="775"/>
      <c r="F598" s="791"/>
      <c r="G598" s="471"/>
    </row>
    <row r="599" spans="1:7" ht="12" customHeight="1" thickBot="1">
      <c r="A599" s="385"/>
      <c r="B599" s="441" t="s">
        <v>142</v>
      </c>
      <c r="C599" s="380">
        <f>SUM(C593:C598)</f>
        <v>5000</v>
      </c>
      <c r="D599" s="380">
        <f>SUM(D593:D598)</f>
        <v>7801</v>
      </c>
      <c r="E599" s="380">
        <f>SUM(E593:E598)</f>
        <v>7801</v>
      </c>
      <c r="F599" s="792">
        <f>SUM(E599/D599)</f>
        <v>1</v>
      </c>
      <c r="G599" s="457"/>
    </row>
    <row r="600" spans="1:7" ht="12" customHeight="1">
      <c r="A600" s="76">
        <v>3358</v>
      </c>
      <c r="B600" s="214" t="s">
        <v>373</v>
      </c>
      <c r="C600" s="370"/>
      <c r="D600" s="370"/>
      <c r="E600" s="370"/>
      <c r="F600" s="425"/>
      <c r="G600" s="453"/>
    </row>
    <row r="601" spans="1:7" ht="12" customHeight="1">
      <c r="A601" s="373"/>
      <c r="B601" s="374" t="s">
        <v>120</v>
      </c>
      <c r="C601" s="771"/>
      <c r="D601" s="771"/>
      <c r="E601" s="771"/>
      <c r="F601" s="425"/>
      <c r="G601" s="453"/>
    </row>
    <row r="602" spans="1:7" ht="12" customHeight="1">
      <c r="A602" s="373"/>
      <c r="B602" s="184" t="s">
        <v>314</v>
      </c>
      <c r="C602" s="771"/>
      <c r="D602" s="771"/>
      <c r="E602" s="771"/>
      <c r="F602" s="425"/>
      <c r="G602" s="453"/>
    </row>
    <row r="603" spans="1:7" ht="12" customHeight="1">
      <c r="A603" s="373"/>
      <c r="B603" s="375" t="s">
        <v>299</v>
      </c>
      <c r="C603" s="771">
        <v>500</v>
      </c>
      <c r="D603" s="771">
        <v>1000</v>
      </c>
      <c r="E603" s="771">
        <v>1000</v>
      </c>
      <c r="F603" s="748">
        <f>SUM(E603/D603)</f>
        <v>1</v>
      </c>
      <c r="G603" s="582"/>
    </row>
    <row r="604" spans="1:7" ht="12" customHeight="1">
      <c r="A604" s="373"/>
      <c r="B604" s="302" t="s">
        <v>125</v>
      </c>
      <c r="C604" s="771"/>
      <c r="D604" s="771"/>
      <c r="E604" s="771"/>
      <c r="F604" s="425"/>
      <c r="G604" s="453"/>
    </row>
    <row r="605" spans="1:7" ht="12" customHeight="1">
      <c r="A605" s="373"/>
      <c r="B605" s="302" t="s">
        <v>308</v>
      </c>
      <c r="C605" s="370"/>
      <c r="D605" s="370"/>
      <c r="E605" s="370"/>
      <c r="F605" s="425"/>
      <c r="G605" s="453"/>
    </row>
    <row r="606" spans="1:7" ht="12" customHeight="1" thickBot="1">
      <c r="A606" s="373"/>
      <c r="B606" s="437" t="s">
        <v>93</v>
      </c>
      <c r="C606" s="772"/>
      <c r="D606" s="772"/>
      <c r="E606" s="772"/>
      <c r="F606" s="791"/>
      <c r="G606" s="471"/>
    </row>
    <row r="607" spans="1:7" ht="12" customHeight="1" thickBot="1">
      <c r="A607" s="385"/>
      <c r="B607" s="441" t="s">
        <v>142</v>
      </c>
      <c r="C607" s="380">
        <f>SUM(C601:C606)</f>
        <v>500</v>
      </c>
      <c r="D607" s="380">
        <f>SUM(D601:D606)</f>
        <v>1000</v>
      </c>
      <c r="E607" s="380">
        <f>SUM(E601:E606)</f>
        <v>1000</v>
      </c>
      <c r="F607" s="792">
        <f>SUM(E607/D607)</f>
        <v>1</v>
      </c>
      <c r="G607" s="457"/>
    </row>
    <row r="608" spans="1:7" ht="12" customHeight="1">
      <c r="A608" s="76">
        <v>3360</v>
      </c>
      <c r="B608" s="214" t="s">
        <v>410</v>
      </c>
      <c r="C608" s="370"/>
      <c r="D608" s="370"/>
      <c r="E608" s="370"/>
      <c r="F608" s="425"/>
      <c r="G608" s="453"/>
    </row>
    <row r="609" spans="1:7" ht="12" customHeight="1">
      <c r="A609" s="373"/>
      <c r="B609" s="374" t="s">
        <v>120</v>
      </c>
      <c r="C609" s="771"/>
      <c r="D609" s="771"/>
      <c r="E609" s="771"/>
      <c r="F609" s="425"/>
      <c r="G609" s="453"/>
    </row>
    <row r="610" spans="1:7" ht="12" customHeight="1">
      <c r="A610" s="373"/>
      <c r="B610" s="184" t="s">
        <v>314</v>
      </c>
      <c r="C610" s="771"/>
      <c r="D610" s="771"/>
      <c r="E610" s="771"/>
      <c r="F610" s="425"/>
      <c r="G610" s="582"/>
    </row>
    <row r="611" spans="1:7" ht="12" customHeight="1">
      <c r="A611" s="373"/>
      <c r="B611" s="375" t="s">
        <v>299</v>
      </c>
      <c r="C611" s="771">
        <v>2000</v>
      </c>
      <c r="D611" s="771">
        <v>2286</v>
      </c>
      <c r="E611" s="771">
        <v>2286</v>
      </c>
      <c r="F611" s="748">
        <f>SUM(E611/D611)</f>
        <v>1</v>
      </c>
      <c r="G611" s="582"/>
    </row>
    <row r="612" spans="1:7" ht="12" customHeight="1">
      <c r="A612" s="373"/>
      <c r="B612" s="302" t="s">
        <v>125</v>
      </c>
      <c r="C612" s="771"/>
      <c r="D612" s="771"/>
      <c r="E612" s="771"/>
      <c r="F612" s="425"/>
      <c r="G612" s="453"/>
    </row>
    <row r="613" spans="1:7" ht="12" customHeight="1">
      <c r="A613" s="373"/>
      <c r="B613" s="302" t="s">
        <v>308</v>
      </c>
      <c r="C613" s="771"/>
      <c r="D613" s="771"/>
      <c r="E613" s="771"/>
      <c r="F613" s="425"/>
      <c r="G613" s="453"/>
    </row>
    <row r="614" spans="1:7" ht="12" customHeight="1" thickBot="1">
      <c r="A614" s="373"/>
      <c r="B614" s="437" t="s">
        <v>93</v>
      </c>
      <c r="C614" s="391"/>
      <c r="D614" s="391"/>
      <c r="E614" s="391"/>
      <c r="F614" s="791"/>
      <c r="G614" s="471"/>
    </row>
    <row r="615" spans="1:7" ht="12" customHeight="1" thickBot="1">
      <c r="A615" s="385"/>
      <c r="B615" s="441" t="s">
        <v>142</v>
      </c>
      <c r="C615" s="380">
        <f>SUM(C611:C614)</f>
        <v>2000</v>
      </c>
      <c r="D615" s="380">
        <f>SUM(D611:D614)</f>
        <v>2286</v>
      </c>
      <c r="E615" s="380">
        <f>SUM(E611:E614)</f>
        <v>2286</v>
      </c>
      <c r="F615" s="792">
        <f>SUM(E615/D615)</f>
        <v>1</v>
      </c>
      <c r="G615" s="457"/>
    </row>
    <row r="616" spans="1:7" ht="12" customHeight="1">
      <c r="A616" s="76">
        <v>3362</v>
      </c>
      <c r="B616" s="214" t="s">
        <v>517</v>
      </c>
      <c r="C616" s="370"/>
      <c r="D616" s="370"/>
      <c r="E616" s="370"/>
      <c r="F616" s="425"/>
      <c r="G616" s="453"/>
    </row>
    <row r="617" spans="1:7" ht="12" customHeight="1">
      <c r="A617" s="373"/>
      <c r="B617" s="655" t="s">
        <v>120</v>
      </c>
      <c r="C617" s="771">
        <v>130</v>
      </c>
      <c r="D617" s="771">
        <v>138</v>
      </c>
      <c r="E617" s="771">
        <v>138</v>
      </c>
      <c r="F617" s="839">
        <f>SUM(E617/D617)</f>
        <v>1</v>
      </c>
      <c r="G617" s="453"/>
    </row>
    <row r="618" spans="1:7" ht="12" customHeight="1">
      <c r="A618" s="373"/>
      <c r="B618" s="184" t="s">
        <v>314</v>
      </c>
      <c r="C618" s="771">
        <v>70</v>
      </c>
      <c r="D618" s="771">
        <v>188</v>
      </c>
      <c r="E618" s="771">
        <v>188</v>
      </c>
      <c r="F618" s="748">
        <f>SUM(E618/D618)</f>
        <v>1</v>
      </c>
      <c r="G618" s="453"/>
    </row>
    <row r="619" spans="1:7" ht="12" customHeight="1">
      <c r="A619" s="373"/>
      <c r="B619" s="375" t="s">
        <v>299</v>
      </c>
      <c r="C619" s="771">
        <v>2800</v>
      </c>
      <c r="D619" s="771">
        <v>4026</v>
      </c>
      <c r="E619" s="771">
        <v>4026</v>
      </c>
      <c r="F619" s="748">
        <f>SUM(E619/D619)</f>
        <v>1</v>
      </c>
      <c r="G619" s="582"/>
    </row>
    <row r="620" spans="1:7" ht="12" customHeight="1">
      <c r="A620" s="373"/>
      <c r="B620" s="302" t="s">
        <v>125</v>
      </c>
      <c r="C620" s="771"/>
      <c r="D620" s="771"/>
      <c r="E620" s="771"/>
      <c r="F620" s="748"/>
      <c r="G620" s="453"/>
    </row>
    <row r="621" spans="1:7" ht="12" customHeight="1">
      <c r="A621" s="373"/>
      <c r="B621" s="302" t="s">
        <v>308</v>
      </c>
      <c r="C621" s="771"/>
      <c r="D621" s="771">
        <v>90</v>
      </c>
      <c r="E621" s="771">
        <v>90</v>
      </c>
      <c r="F621" s="748">
        <f>SUM(E621/D621)</f>
        <v>1</v>
      </c>
      <c r="G621" s="453"/>
    </row>
    <row r="622" spans="1:7" ht="12" customHeight="1" thickBot="1">
      <c r="A622" s="373"/>
      <c r="B622" s="437" t="s">
        <v>286</v>
      </c>
      <c r="C622" s="775"/>
      <c r="D622" s="775"/>
      <c r="E622" s="775"/>
      <c r="F622" s="840"/>
      <c r="G622" s="471"/>
    </row>
    <row r="623" spans="1:7" ht="12" customHeight="1" thickBot="1">
      <c r="A623" s="385"/>
      <c r="B623" s="441" t="s">
        <v>142</v>
      </c>
      <c r="C623" s="380">
        <f>SUM(C617:C622)</f>
        <v>3000</v>
      </c>
      <c r="D623" s="380">
        <f>SUM(D617:D622)</f>
        <v>4442</v>
      </c>
      <c r="E623" s="380">
        <f>SUM(E617:E622)</f>
        <v>4442</v>
      </c>
      <c r="F623" s="792">
        <f>SUM(E623/D623)</f>
        <v>1</v>
      </c>
      <c r="G623" s="457"/>
    </row>
    <row r="624" spans="1:7" ht="12" customHeight="1" thickBot="1">
      <c r="A624" s="466">
        <v>3400</v>
      </c>
      <c r="B624" s="477" t="s">
        <v>98</v>
      </c>
      <c r="C624" s="380">
        <f>SUM(C625+C667)</f>
        <v>227922</v>
      </c>
      <c r="D624" s="380">
        <f>SUM(D625+D667)</f>
        <v>275394</v>
      </c>
      <c r="E624" s="380">
        <f>SUM(E625+E667)</f>
        <v>307394</v>
      </c>
      <c r="F624" s="792">
        <f>SUM(E624/D624)</f>
        <v>1.116197157527034</v>
      </c>
      <c r="G624" s="457"/>
    </row>
    <row r="625" spans="1:7" ht="12" customHeight="1" thickBot="1">
      <c r="A625" s="76">
        <v>3410</v>
      </c>
      <c r="B625" s="392" t="s">
        <v>99</v>
      </c>
      <c r="C625" s="380">
        <f>SUM(C633+C641+C650+C658+C666)</f>
        <v>50000</v>
      </c>
      <c r="D625" s="380">
        <f>SUM(D633+D641+D650+D658+D666)</f>
        <v>51754</v>
      </c>
      <c r="E625" s="380">
        <f>SUM(E633+E641+E650+E658+E666)</f>
        <v>51754</v>
      </c>
      <c r="F625" s="792">
        <f>SUM(E625/D625)</f>
        <v>1</v>
      </c>
      <c r="G625" s="457"/>
    </row>
    <row r="626" spans="1:7" s="420" customFormat="1" ht="12" customHeight="1">
      <c r="A626" s="76">
        <v>3412</v>
      </c>
      <c r="B626" s="214" t="s">
        <v>411</v>
      </c>
      <c r="C626" s="370"/>
      <c r="D626" s="370"/>
      <c r="E626" s="370"/>
      <c r="F626" s="425"/>
      <c r="G626" s="452"/>
    </row>
    <row r="627" spans="1:7" ht="12" customHeight="1">
      <c r="A627" s="373"/>
      <c r="B627" s="374" t="s">
        <v>120</v>
      </c>
      <c r="C627" s="301">
        <v>3000</v>
      </c>
      <c r="D627" s="301">
        <v>3000</v>
      </c>
      <c r="E627" s="301">
        <v>3000</v>
      </c>
      <c r="F627" s="748">
        <f>SUM(E627/D627)</f>
        <v>1</v>
      </c>
      <c r="G627" s="453"/>
    </row>
    <row r="628" spans="1:7" ht="12" customHeight="1">
      <c r="A628" s="373"/>
      <c r="B628" s="184" t="s">
        <v>314</v>
      </c>
      <c r="C628" s="301">
        <v>1400</v>
      </c>
      <c r="D628" s="301">
        <v>1462</v>
      </c>
      <c r="E628" s="301">
        <v>1462</v>
      </c>
      <c r="F628" s="748">
        <f>SUM(E628/D628)</f>
        <v>1</v>
      </c>
      <c r="G628" s="582"/>
    </row>
    <row r="629" spans="1:7" ht="12" customHeight="1">
      <c r="A629" s="373"/>
      <c r="B629" s="375" t="s">
        <v>299</v>
      </c>
      <c r="C629" s="771">
        <v>6600</v>
      </c>
      <c r="D629" s="771">
        <v>7948</v>
      </c>
      <c r="E629" s="771">
        <v>7948</v>
      </c>
      <c r="F629" s="748">
        <f>SUM(E629/D629)</f>
        <v>1</v>
      </c>
      <c r="G629" s="453"/>
    </row>
    <row r="630" spans="1:7" ht="12" customHeight="1">
      <c r="A630" s="373"/>
      <c r="B630" s="302" t="s">
        <v>125</v>
      </c>
      <c r="C630" s="771"/>
      <c r="D630" s="771"/>
      <c r="E630" s="771"/>
      <c r="F630" s="748"/>
      <c r="G630" s="453"/>
    </row>
    <row r="631" spans="1:7" ht="12">
      <c r="A631" s="373"/>
      <c r="B631" s="302" t="s">
        <v>308</v>
      </c>
      <c r="C631" s="301"/>
      <c r="D631" s="301"/>
      <c r="E631" s="301"/>
      <c r="F631" s="748"/>
      <c r="G631" s="454"/>
    </row>
    <row r="632" spans="1:7" ht="12.75" thickBot="1">
      <c r="A632" s="373"/>
      <c r="B632" s="437" t="s">
        <v>266</v>
      </c>
      <c r="C632" s="770"/>
      <c r="D632" s="770">
        <v>29</v>
      </c>
      <c r="E632" s="770">
        <v>29</v>
      </c>
      <c r="F632" s="846">
        <f>SUM(E632/D632)</f>
        <v>1</v>
      </c>
      <c r="G632" s="455"/>
    </row>
    <row r="633" spans="1:7" ht="12" customHeight="1" thickBot="1">
      <c r="A633" s="385"/>
      <c r="B633" s="441" t="s">
        <v>142</v>
      </c>
      <c r="C633" s="776">
        <f>SUM(C627:C632)</f>
        <v>11000</v>
      </c>
      <c r="D633" s="776">
        <f>SUM(D627:D632)</f>
        <v>12439</v>
      </c>
      <c r="E633" s="776">
        <f>SUM(E627:E632)</f>
        <v>12439</v>
      </c>
      <c r="F633" s="792">
        <f>SUM(E633/D633)</f>
        <v>1</v>
      </c>
      <c r="G633" s="494"/>
    </row>
    <row r="634" spans="1:7" ht="12" customHeight="1">
      <c r="A634" s="76">
        <v>3413</v>
      </c>
      <c r="B634" s="464" t="s">
        <v>146</v>
      </c>
      <c r="C634" s="370"/>
      <c r="D634" s="370"/>
      <c r="E634" s="370"/>
      <c r="F634" s="425"/>
      <c r="G634" s="422"/>
    </row>
    <row r="635" spans="1:7" ht="12" customHeight="1">
      <c r="A635" s="373"/>
      <c r="B635" s="374" t="s">
        <v>120</v>
      </c>
      <c r="C635" s="301">
        <v>1400</v>
      </c>
      <c r="D635" s="301">
        <v>1507</v>
      </c>
      <c r="E635" s="301">
        <v>1507</v>
      </c>
      <c r="F635" s="748">
        <f>SUM(E635/D635)</f>
        <v>1</v>
      </c>
      <c r="G635" s="453"/>
    </row>
    <row r="636" spans="1:7" ht="12" customHeight="1">
      <c r="A636" s="373"/>
      <c r="B636" s="184" t="s">
        <v>314</v>
      </c>
      <c r="C636" s="301">
        <v>1000</v>
      </c>
      <c r="D636" s="301">
        <v>1053</v>
      </c>
      <c r="E636" s="301">
        <v>1053</v>
      </c>
      <c r="F636" s="748">
        <f>SUM(E636/D636)</f>
        <v>1</v>
      </c>
      <c r="G636" s="582"/>
    </row>
    <row r="637" spans="1:7" ht="12" customHeight="1">
      <c r="A637" s="373"/>
      <c r="B637" s="375" t="s">
        <v>299</v>
      </c>
      <c r="C637" s="771">
        <v>6100</v>
      </c>
      <c r="D637" s="771">
        <v>5255</v>
      </c>
      <c r="E637" s="771">
        <v>5255</v>
      </c>
      <c r="F637" s="748">
        <f>SUM(E637/D637)</f>
        <v>1</v>
      </c>
      <c r="G637" s="582"/>
    </row>
    <row r="638" spans="1:7" ht="12" customHeight="1">
      <c r="A638" s="373"/>
      <c r="B638" s="302" t="s">
        <v>125</v>
      </c>
      <c r="C638" s="771"/>
      <c r="D638" s="771"/>
      <c r="E638" s="771"/>
      <c r="F638" s="748"/>
      <c r="G638" s="453"/>
    </row>
    <row r="639" spans="1:7" ht="12" customHeight="1">
      <c r="A639" s="373"/>
      <c r="B639" s="302" t="s">
        <v>308</v>
      </c>
      <c r="C639" s="301">
        <v>3500</v>
      </c>
      <c r="D639" s="301">
        <v>3500</v>
      </c>
      <c r="E639" s="301">
        <v>3500</v>
      </c>
      <c r="F639" s="748">
        <f>SUM(E639/D639)</f>
        <v>1</v>
      </c>
      <c r="G639" s="453"/>
    </row>
    <row r="640" spans="1:7" ht="12" customHeight="1" thickBot="1">
      <c r="A640" s="373"/>
      <c r="B640" s="437" t="s">
        <v>93</v>
      </c>
      <c r="C640" s="773"/>
      <c r="D640" s="773"/>
      <c r="E640" s="773"/>
      <c r="F640" s="791"/>
      <c r="G640" s="471"/>
    </row>
    <row r="641" spans="1:7" ht="12" customHeight="1" thickBot="1">
      <c r="A641" s="385"/>
      <c r="B641" s="441" t="s">
        <v>142</v>
      </c>
      <c r="C641" s="776">
        <f>SUM(C635:C640)</f>
        <v>12000</v>
      </c>
      <c r="D641" s="776">
        <f>SUM(D635:D640)</f>
        <v>11315</v>
      </c>
      <c r="E641" s="776">
        <f>SUM(E635:E640)</f>
        <v>11315</v>
      </c>
      <c r="F641" s="792">
        <f>SUM(E641/D641)</f>
        <v>1</v>
      </c>
      <c r="G641" s="494"/>
    </row>
    <row r="642" spans="1:7" ht="12" customHeight="1">
      <c r="A642" s="76">
        <v>3414</v>
      </c>
      <c r="B642" s="464" t="s">
        <v>88</v>
      </c>
      <c r="C642" s="370"/>
      <c r="D642" s="370"/>
      <c r="E642" s="370"/>
      <c r="F642" s="425"/>
      <c r="G642" s="422"/>
    </row>
    <row r="643" spans="1:7" ht="12" customHeight="1">
      <c r="A643" s="373"/>
      <c r="B643" s="374" t="s">
        <v>120</v>
      </c>
      <c r="C643" s="301"/>
      <c r="D643" s="301"/>
      <c r="E643" s="301"/>
      <c r="F643" s="425"/>
      <c r="G643" s="453"/>
    </row>
    <row r="644" spans="1:7" ht="12" customHeight="1">
      <c r="A644" s="373"/>
      <c r="B644" s="184" t="s">
        <v>314</v>
      </c>
      <c r="C644" s="301"/>
      <c r="D644" s="301"/>
      <c r="E644" s="301"/>
      <c r="F644" s="425"/>
      <c r="G644" s="582"/>
    </row>
    <row r="645" spans="1:7" ht="12" customHeight="1">
      <c r="A645" s="373"/>
      <c r="B645" s="375" t="s">
        <v>299</v>
      </c>
      <c r="C645" s="771"/>
      <c r="D645" s="771"/>
      <c r="E645" s="771"/>
      <c r="F645" s="425"/>
      <c r="G645" s="582"/>
    </row>
    <row r="646" spans="1:7" ht="12" customHeight="1">
      <c r="A646" s="373"/>
      <c r="B646" s="302" t="s">
        <v>125</v>
      </c>
      <c r="C646" s="771"/>
      <c r="D646" s="771"/>
      <c r="E646" s="771"/>
      <c r="F646" s="425"/>
      <c r="G646" s="453"/>
    </row>
    <row r="647" spans="1:7" ht="12" customHeight="1">
      <c r="A647" s="373"/>
      <c r="B647" s="302" t="s">
        <v>308</v>
      </c>
      <c r="C647" s="301">
        <v>2174</v>
      </c>
      <c r="D647" s="301">
        <v>2115</v>
      </c>
      <c r="E647" s="301">
        <v>2115</v>
      </c>
      <c r="F647" s="839">
        <f>SUM(E647/D647)</f>
        <v>1</v>
      </c>
      <c r="G647" s="453"/>
    </row>
    <row r="648" spans="1:7" ht="12" customHeight="1">
      <c r="A648" s="373"/>
      <c r="B648" s="302" t="s">
        <v>264</v>
      </c>
      <c r="C648" s="376"/>
      <c r="D648" s="376"/>
      <c r="E648" s="376"/>
      <c r="F648" s="748"/>
      <c r="G648" s="454"/>
    </row>
    <row r="649" spans="1:7" ht="12" customHeight="1" thickBot="1">
      <c r="A649" s="373"/>
      <c r="B649" s="437" t="s">
        <v>286</v>
      </c>
      <c r="C649" s="378">
        <v>826</v>
      </c>
      <c r="D649" s="378">
        <v>1885</v>
      </c>
      <c r="E649" s="378">
        <v>1885</v>
      </c>
      <c r="F649" s="840">
        <f>SUM(E649/D649)</f>
        <v>1</v>
      </c>
      <c r="G649" s="471"/>
    </row>
    <row r="650" spans="1:7" ht="12" customHeight="1" thickBot="1">
      <c r="A650" s="385"/>
      <c r="B650" s="441" t="s">
        <v>142</v>
      </c>
      <c r="C650" s="380">
        <f>SUM(C643:C649)</f>
        <v>3000</v>
      </c>
      <c r="D650" s="380">
        <f>SUM(D643:D649)</f>
        <v>4000</v>
      </c>
      <c r="E650" s="380">
        <f>SUM(E643:E649)</f>
        <v>4000</v>
      </c>
      <c r="F650" s="792">
        <f>SUM(E650/D650)</f>
        <v>1</v>
      </c>
      <c r="G650" s="494"/>
    </row>
    <row r="651" spans="1:7" ht="12" customHeight="1">
      <c r="A651" s="76">
        <v>3415</v>
      </c>
      <c r="B651" s="464" t="s">
        <v>63</v>
      </c>
      <c r="C651" s="370"/>
      <c r="D651" s="370"/>
      <c r="E651" s="370"/>
      <c r="F651" s="425"/>
      <c r="G651" s="422" t="s">
        <v>24</v>
      </c>
    </row>
    <row r="652" spans="1:7" ht="12" customHeight="1">
      <c r="A652" s="373"/>
      <c r="B652" s="374" t="s">
        <v>120</v>
      </c>
      <c r="C652" s="301"/>
      <c r="D652" s="301"/>
      <c r="E652" s="301"/>
      <c r="F652" s="425"/>
      <c r="G652" s="453"/>
    </row>
    <row r="653" spans="1:7" ht="12" customHeight="1">
      <c r="A653" s="373"/>
      <c r="B653" s="184" t="s">
        <v>314</v>
      </c>
      <c r="C653" s="301"/>
      <c r="D653" s="301"/>
      <c r="E653" s="301"/>
      <c r="F653" s="425"/>
      <c r="G653" s="453"/>
    </row>
    <row r="654" spans="1:7" ht="12" customHeight="1">
      <c r="A654" s="373"/>
      <c r="B654" s="375" t="s">
        <v>299</v>
      </c>
      <c r="C654" s="301"/>
      <c r="D654" s="301"/>
      <c r="E654" s="301"/>
      <c r="F654" s="425"/>
      <c r="G654" s="582"/>
    </row>
    <row r="655" spans="1:7" ht="12" customHeight="1">
      <c r="A655" s="373"/>
      <c r="B655" s="302" t="s">
        <v>125</v>
      </c>
      <c r="C655" s="301"/>
      <c r="D655" s="301"/>
      <c r="E655" s="301"/>
      <c r="F655" s="425"/>
      <c r="G655" s="582"/>
    </row>
    <row r="656" spans="1:7" ht="12" customHeight="1">
      <c r="A656" s="373"/>
      <c r="B656" s="302" t="s">
        <v>308</v>
      </c>
      <c r="C656" s="301">
        <v>4000</v>
      </c>
      <c r="D656" s="301">
        <v>4000</v>
      </c>
      <c r="E656" s="301">
        <v>4000</v>
      </c>
      <c r="F656" s="748">
        <f>SUM(E656/D656)</f>
        <v>1</v>
      </c>
      <c r="G656" s="453"/>
    </row>
    <row r="657" spans="1:7" ht="12" customHeight="1" thickBot="1">
      <c r="A657" s="373"/>
      <c r="B657" s="437" t="s">
        <v>93</v>
      </c>
      <c r="C657" s="773"/>
      <c r="D657" s="773"/>
      <c r="E657" s="773"/>
      <c r="F657" s="791"/>
      <c r="G657" s="471"/>
    </row>
    <row r="658" spans="1:7" ht="12" customHeight="1" thickBot="1">
      <c r="A658" s="385"/>
      <c r="B658" s="441" t="s">
        <v>142</v>
      </c>
      <c r="C658" s="380">
        <f>SUM(C652:C657)</f>
        <v>4000</v>
      </c>
      <c r="D658" s="380">
        <f>SUM(D652:D657)</f>
        <v>4000</v>
      </c>
      <c r="E658" s="380">
        <f>SUM(E652:E657)</f>
        <v>4000</v>
      </c>
      <c r="F658" s="792">
        <f>SUM(E658/D658)</f>
        <v>1</v>
      </c>
      <c r="G658" s="494"/>
    </row>
    <row r="659" spans="1:7" ht="12" customHeight="1">
      <c r="A659" s="76">
        <v>3416</v>
      </c>
      <c r="B659" s="464" t="s">
        <v>182</v>
      </c>
      <c r="C659" s="370"/>
      <c r="D659" s="370"/>
      <c r="E659" s="370"/>
      <c r="F659" s="425"/>
      <c r="G659" s="422" t="s">
        <v>24</v>
      </c>
    </row>
    <row r="660" spans="1:7" ht="12" customHeight="1">
      <c r="A660" s="373"/>
      <c r="B660" s="374" t="s">
        <v>120</v>
      </c>
      <c r="C660" s="301"/>
      <c r="D660" s="301"/>
      <c r="E660" s="301"/>
      <c r="F660" s="425"/>
      <c r="G660" s="453"/>
    </row>
    <row r="661" spans="1:7" ht="12" customHeight="1">
      <c r="A661" s="373"/>
      <c r="B661" s="184" t="s">
        <v>314</v>
      </c>
      <c r="C661" s="301"/>
      <c r="D661" s="301"/>
      <c r="E661" s="301"/>
      <c r="F661" s="425"/>
      <c r="G661" s="453"/>
    </row>
    <row r="662" spans="1:7" ht="12" customHeight="1">
      <c r="A662" s="373"/>
      <c r="B662" s="375" t="s">
        <v>299</v>
      </c>
      <c r="C662" s="301"/>
      <c r="D662" s="301"/>
      <c r="E662" s="301"/>
      <c r="F662" s="425"/>
      <c r="G662" s="582"/>
    </row>
    <row r="663" spans="1:7" ht="12" customHeight="1">
      <c r="A663" s="373"/>
      <c r="B663" s="302" t="s">
        <v>125</v>
      </c>
      <c r="C663" s="301"/>
      <c r="D663" s="301"/>
      <c r="E663" s="301"/>
      <c r="F663" s="425"/>
      <c r="G663" s="582"/>
    </row>
    <row r="664" spans="1:7" ht="12" customHeight="1">
      <c r="A664" s="373"/>
      <c r="B664" s="302" t="s">
        <v>308</v>
      </c>
      <c r="C664" s="301">
        <v>20000</v>
      </c>
      <c r="D664" s="301">
        <v>20000</v>
      </c>
      <c r="E664" s="301">
        <v>20000</v>
      </c>
      <c r="F664" s="748">
        <f>SUM(E664/D664)</f>
        <v>1</v>
      </c>
      <c r="G664" s="581"/>
    </row>
    <row r="665" spans="1:7" ht="12" customHeight="1" thickBot="1">
      <c r="A665" s="373"/>
      <c r="B665" s="437" t="s">
        <v>93</v>
      </c>
      <c r="C665" s="378"/>
      <c r="D665" s="378"/>
      <c r="E665" s="378"/>
      <c r="F665" s="791"/>
      <c r="G665" s="583"/>
    </row>
    <row r="666" spans="1:7" ht="12" customHeight="1" thickBot="1">
      <c r="A666" s="385"/>
      <c r="B666" s="441" t="s">
        <v>142</v>
      </c>
      <c r="C666" s="380">
        <f>SUM(C660:C665)</f>
        <v>20000</v>
      </c>
      <c r="D666" s="380">
        <f>SUM(D660:D665)</f>
        <v>20000</v>
      </c>
      <c r="E666" s="380">
        <f>SUM(E660:E665)</f>
        <v>20000</v>
      </c>
      <c r="F666" s="792">
        <f>SUM(E666/D666)</f>
        <v>1</v>
      </c>
      <c r="G666" s="494"/>
    </row>
    <row r="667" spans="1:7" ht="12" customHeight="1">
      <c r="A667" s="76">
        <v>3420</v>
      </c>
      <c r="B667" s="392" t="s">
        <v>161</v>
      </c>
      <c r="C667" s="370">
        <f>SUM(C683+C691+C699+C731+C707+C715+C723+C739+C747+C755+C764+C772+C780+C675)</f>
        <v>177922</v>
      </c>
      <c r="D667" s="370">
        <f>SUM(D683+D691+D699+D731+D707+D715+D723+D739+D747+D755+D764+D772+D780+D675)</f>
        <v>223640</v>
      </c>
      <c r="E667" s="370">
        <f>SUM(E683+E691+E699+E731+E707+E715+E723+E739+E747+E755+E764+E772+E780+E675)</f>
        <v>255640</v>
      </c>
      <c r="F667" s="425">
        <f>SUM(E667/D667)</f>
        <v>1.1430871042747273</v>
      </c>
      <c r="G667" s="422"/>
    </row>
    <row r="668" spans="1:7" ht="12" customHeight="1">
      <c r="A668" s="76">
        <v>3421</v>
      </c>
      <c r="B668" s="464" t="s">
        <v>426</v>
      </c>
      <c r="C668" s="370"/>
      <c r="D668" s="370"/>
      <c r="E668" s="370"/>
      <c r="F668" s="425"/>
      <c r="G668" s="452"/>
    </row>
    <row r="669" spans="1:7" ht="12" customHeight="1">
      <c r="A669" s="373"/>
      <c r="B669" s="374" t="s">
        <v>120</v>
      </c>
      <c r="C669" s="301">
        <v>870</v>
      </c>
      <c r="D669" s="301">
        <v>870</v>
      </c>
      <c r="E669" s="301">
        <v>870</v>
      </c>
      <c r="F669" s="748">
        <f>SUM(E669/D669)</f>
        <v>1</v>
      </c>
      <c r="G669" s="581"/>
    </row>
    <row r="670" spans="1:7" ht="12" customHeight="1">
      <c r="A670" s="373"/>
      <c r="B670" s="184" t="s">
        <v>314</v>
      </c>
      <c r="C670" s="301">
        <v>250</v>
      </c>
      <c r="D670" s="301">
        <v>250</v>
      </c>
      <c r="E670" s="301">
        <v>250</v>
      </c>
      <c r="F670" s="748">
        <f>SUM(E670/D670)</f>
        <v>1</v>
      </c>
      <c r="G670" s="581"/>
    </row>
    <row r="671" spans="1:7" ht="12" customHeight="1">
      <c r="A671" s="373"/>
      <c r="B671" s="375" t="s">
        <v>299</v>
      </c>
      <c r="C671" s="301">
        <v>2880</v>
      </c>
      <c r="D671" s="301">
        <v>2880</v>
      </c>
      <c r="E671" s="301">
        <v>2880</v>
      </c>
      <c r="F671" s="748">
        <f>SUM(E671/D671)</f>
        <v>1</v>
      </c>
      <c r="G671" s="582"/>
    </row>
    <row r="672" spans="1:7" ht="12" customHeight="1">
      <c r="A672" s="373"/>
      <c r="B672" s="302" t="s">
        <v>125</v>
      </c>
      <c r="C672" s="301"/>
      <c r="D672" s="301"/>
      <c r="E672" s="301"/>
      <c r="F672" s="425"/>
      <c r="G672" s="459"/>
    </row>
    <row r="673" spans="1:7" ht="12" customHeight="1">
      <c r="A673" s="373"/>
      <c r="B673" s="302" t="s">
        <v>308</v>
      </c>
      <c r="C673" s="301"/>
      <c r="D673" s="301"/>
      <c r="E673" s="301"/>
      <c r="F673" s="425"/>
      <c r="G673" s="426"/>
    </row>
    <row r="674" spans="1:7" ht="12" customHeight="1" thickBot="1">
      <c r="A674" s="373"/>
      <c r="B674" s="437" t="s">
        <v>93</v>
      </c>
      <c r="C674" s="773"/>
      <c r="D674" s="773"/>
      <c r="E674" s="773"/>
      <c r="F674" s="791"/>
      <c r="G674" s="471"/>
    </row>
    <row r="675" spans="1:7" ht="12" customHeight="1" thickBot="1">
      <c r="A675" s="385"/>
      <c r="B675" s="441" t="s">
        <v>142</v>
      </c>
      <c r="C675" s="380">
        <f>SUM(C669:C674)</f>
        <v>4000</v>
      </c>
      <c r="D675" s="380">
        <f>SUM(D669:D674)</f>
        <v>4000</v>
      </c>
      <c r="E675" s="380">
        <f>SUM(E669:E674)</f>
        <v>4000</v>
      </c>
      <c r="F675" s="792">
        <f>SUM(E675/D675)</f>
        <v>1</v>
      </c>
      <c r="G675" s="457"/>
    </row>
    <row r="676" spans="1:7" ht="12" customHeight="1">
      <c r="A676" s="76">
        <v>3422</v>
      </c>
      <c r="B676" s="464" t="s">
        <v>148</v>
      </c>
      <c r="C676" s="370"/>
      <c r="D676" s="370"/>
      <c r="E676" s="370"/>
      <c r="F676" s="425"/>
      <c r="G676" s="452"/>
    </row>
    <row r="677" spans="1:7" ht="12" customHeight="1">
      <c r="A677" s="373"/>
      <c r="B677" s="374" t="s">
        <v>120</v>
      </c>
      <c r="C677" s="301">
        <v>19000</v>
      </c>
      <c r="D677" s="301">
        <v>21705</v>
      </c>
      <c r="E677" s="301">
        <v>21705</v>
      </c>
      <c r="F677" s="839">
        <f>SUM(E677/D677)</f>
        <v>1</v>
      </c>
      <c r="G677" s="581"/>
    </row>
    <row r="678" spans="1:7" ht="12" customHeight="1">
      <c r="A678" s="373"/>
      <c r="B678" s="184" t="s">
        <v>314</v>
      </c>
      <c r="C678" s="301">
        <v>7000</v>
      </c>
      <c r="D678" s="301">
        <v>9165</v>
      </c>
      <c r="E678" s="301">
        <v>9165</v>
      </c>
      <c r="F678" s="748">
        <f>SUM(E678/D678)</f>
        <v>1</v>
      </c>
      <c r="G678" s="581"/>
    </row>
    <row r="679" spans="1:7" ht="12" customHeight="1">
      <c r="A679" s="373"/>
      <c r="B679" s="375" t="s">
        <v>299</v>
      </c>
      <c r="C679" s="301">
        <v>14000</v>
      </c>
      <c r="D679" s="301">
        <v>18882</v>
      </c>
      <c r="E679" s="301">
        <v>18882</v>
      </c>
      <c r="F679" s="748">
        <f>SUM(E679/D679)</f>
        <v>1</v>
      </c>
      <c r="G679" s="468"/>
    </row>
    <row r="680" spans="1:7" ht="12" customHeight="1">
      <c r="A680" s="373"/>
      <c r="B680" s="302" t="s">
        <v>125</v>
      </c>
      <c r="C680" s="301"/>
      <c r="D680" s="301"/>
      <c r="E680" s="301"/>
      <c r="F680" s="748"/>
      <c r="G680" s="459"/>
    </row>
    <row r="681" spans="1:7" ht="12" customHeight="1">
      <c r="A681" s="373"/>
      <c r="B681" s="302" t="s">
        <v>308</v>
      </c>
      <c r="C681" s="301"/>
      <c r="D681" s="301"/>
      <c r="E681" s="301"/>
      <c r="F681" s="748"/>
      <c r="G681" s="426"/>
    </row>
    <row r="682" spans="1:7" ht="12" customHeight="1" thickBot="1">
      <c r="A682" s="373"/>
      <c r="B682" s="437" t="s">
        <v>21</v>
      </c>
      <c r="C682" s="770"/>
      <c r="D682" s="770"/>
      <c r="E682" s="770">
        <v>30000</v>
      </c>
      <c r="F682" s="840"/>
      <c r="G682" s="471"/>
    </row>
    <row r="683" spans="1:7" ht="12" customHeight="1" thickBot="1">
      <c r="A683" s="385"/>
      <c r="B683" s="441" t="s">
        <v>142</v>
      </c>
      <c r="C683" s="380">
        <f>SUM(C677:C682)</f>
        <v>40000</v>
      </c>
      <c r="D683" s="380">
        <f>SUM(D677:D682)</f>
        <v>49752</v>
      </c>
      <c r="E683" s="380">
        <f>SUM(E677:E682)</f>
        <v>79752</v>
      </c>
      <c r="F683" s="792">
        <f>SUM(E683/D683)</f>
        <v>1.602990834539315</v>
      </c>
      <c r="G683" s="457"/>
    </row>
    <row r="684" spans="1:7" ht="12" customHeight="1">
      <c r="A684" s="76">
        <v>3423</v>
      </c>
      <c r="B684" s="464" t="s">
        <v>147</v>
      </c>
      <c r="C684" s="370"/>
      <c r="D684" s="370"/>
      <c r="E684" s="370"/>
      <c r="F684" s="425"/>
      <c r="G684" s="453"/>
    </row>
    <row r="685" spans="1:7" ht="12" customHeight="1">
      <c r="A685" s="373"/>
      <c r="B685" s="374" t="s">
        <v>120</v>
      </c>
      <c r="C685" s="301">
        <v>2700</v>
      </c>
      <c r="D685" s="301">
        <v>2700</v>
      </c>
      <c r="E685" s="301">
        <v>2700</v>
      </c>
      <c r="F685" s="839">
        <f>SUM(E685/D685)</f>
        <v>1</v>
      </c>
      <c r="G685" s="453"/>
    </row>
    <row r="686" spans="1:7" ht="12" customHeight="1">
      <c r="A686" s="373"/>
      <c r="B686" s="184" t="s">
        <v>314</v>
      </c>
      <c r="C686" s="301">
        <v>2100</v>
      </c>
      <c r="D686" s="301">
        <v>2211</v>
      </c>
      <c r="E686" s="301">
        <v>2211</v>
      </c>
      <c r="F686" s="748">
        <f>SUM(E686/D686)</f>
        <v>1</v>
      </c>
      <c r="G686" s="581"/>
    </row>
    <row r="687" spans="1:7" ht="12" customHeight="1">
      <c r="A687" s="373"/>
      <c r="B687" s="375" t="s">
        <v>299</v>
      </c>
      <c r="C687" s="301">
        <v>5200</v>
      </c>
      <c r="D687" s="301">
        <v>7099</v>
      </c>
      <c r="E687" s="301">
        <v>7099</v>
      </c>
      <c r="F687" s="748">
        <f>SUM(E687/D687)</f>
        <v>1</v>
      </c>
      <c r="G687" s="468"/>
    </row>
    <row r="688" spans="1:7" ht="12" customHeight="1">
      <c r="A688" s="373"/>
      <c r="B688" s="302" t="s">
        <v>125</v>
      </c>
      <c r="C688" s="301"/>
      <c r="D688" s="301"/>
      <c r="E688" s="301"/>
      <c r="F688" s="748"/>
      <c r="G688" s="453"/>
    </row>
    <row r="689" spans="1:7" ht="12" customHeight="1">
      <c r="A689" s="373"/>
      <c r="B689" s="302" t="s">
        <v>308</v>
      </c>
      <c r="C689" s="301">
        <v>2000</v>
      </c>
      <c r="D689" s="301">
        <v>2100</v>
      </c>
      <c r="E689" s="301">
        <v>2100</v>
      </c>
      <c r="F689" s="748">
        <f>SUM(E689/D689)</f>
        <v>1</v>
      </c>
      <c r="G689" s="453"/>
    </row>
    <row r="690" spans="1:7" ht="12" customHeight="1" thickBot="1">
      <c r="A690" s="373"/>
      <c r="B690" s="437" t="s">
        <v>286</v>
      </c>
      <c r="C690" s="773"/>
      <c r="D690" s="773"/>
      <c r="E690" s="773"/>
      <c r="F690" s="840"/>
      <c r="G690" s="471"/>
    </row>
    <row r="691" spans="1:7" ht="12.75" customHeight="1" thickBot="1">
      <c r="A691" s="385"/>
      <c r="B691" s="441" t="s">
        <v>142</v>
      </c>
      <c r="C691" s="380">
        <f>SUM(C685:C690)</f>
        <v>12000</v>
      </c>
      <c r="D691" s="380">
        <f>SUM(D685:D690)</f>
        <v>14110</v>
      </c>
      <c r="E691" s="380">
        <f>SUM(E685:E690)</f>
        <v>14110</v>
      </c>
      <c r="F691" s="792">
        <f>SUM(E691/D691)</f>
        <v>1</v>
      </c>
      <c r="G691" s="457"/>
    </row>
    <row r="692" spans="1:7" ht="12.75" customHeight="1">
      <c r="A692" s="76">
        <v>3424</v>
      </c>
      <c r="B692" s="464" t="s">
        <v>312</v>
      </c>
      <c r="C692" s="370"/>
      <c r="D692" s="370"/>
      <c r="E692" s="370"/>
      <c r="F692" s="425"/>
      <c r="G692" s="453"/>
    </row>
    <row r="693" spans="1:7" ht="12.75" customHeight="1">
      <c r="A693" s="373"/>
      <c r="B693" s="374" t="s">
        <v>120</v>
      </c>
      <c r="C693" s="301">
        <v>4000</v>
      </c>
      <c r="D693" s="301">
        <v>5200</v>
      </c>
      <c r="E693" s="301">
        <v>5200</v>
      </c>
      <c r="F693" s="839">
        <f>SUM(E693/D693)</f>
        <v>1</v>
      </c>
      <c r="G693" s="453"/>
    </row>
    <row r="694" spans="1:7" ht="12.75" customHeight="1">
      <c r="A694" s="373"/>
      <c r="B694" s="184" t="s">
        <v>314</v>
      </c>
      <c r="C694" s="301">
        <v>1600</v>
      </c>
      <c r="D694" s="301">
        <v>2891</v>
      </c>
      <c r="E694" s="301">
        <v>2891</v>
      </c>
      <c r="F694" s="748">
        <f>SUM(E694/D694)</f>
        <v>1</v>
      </c>
      <c r="G694" s="581"/>
    </row>
    <row r="695" spans="1:7" ht="12.75" customHeight="1">
      <c r="A695" s="373"/>
      <c r="B695" s="375" t="s">
        <v>299</v>
      </c>
      <c r="C695" s="301">
        <v>3400</v>
      </c>
      <c r="D695" s="301">
        <v>18227</v>
      </c>
      <c r="E695" s="301">
        <v>20227</v>
      </c>
      <c r="F695" s="748">
        <f>SUM(E695/D695)</f>
        <v>1.1097273275909365</v>
      </c>
      <c r="G695" s="468"/>
    </row>
    <row r="696" spans="1:7" ht="12.75" customHeight="1">
      <c r="A696" s="373"/>
      <c r="B696" s="302" t="s">
        <v>125</v>
      </c>
      <c r="C696" s="301"/>
      <c r="D696" s="301"/>
      <c r="E696" s="301"/>
      <c r="F696" s="748"/>
      <c r="G696" s="453"/>
    </row>
    <row r="697" spans="1:7" ht="12.75" customHeight="1">
      <c r="A697" s="373"/>
      <c r="B697" s="302" t="s">
        <v>308</v>
      </c>
      <c r="C697" s="301"/>
      <c r="D697" s="301"/>
      <c r="E697" s="301"/>
      <c r="F697" s="748"/>
      <c r="G697" s="453"/>
    </row>
    <row r="698" spans="1:7" ht="12.75" customHeight="1" thickBot="1">
      <c r="A698" s="373"/>
      <c r="B698" s="437" t="s">
        <v>93</v>
      </c>
      <c r="C698" s="777"/>
      <c r="D698" s="777"/>
      <c r="E698" s="777"/>
      <c r="F698" s="840"/>
      <c r="G698" s="471"/>
    </row>
    <row r="699" spans="1:7" ht="12.75" customHeight="1" thickBot="1">
      <c r="A699" s="385"/>
      <c r="B699" s="441" t="s">
        <v>142</v>
      </c>
      <c r="C699" s="380">
        <f>SUM(C693:C698)</f>
        <v>9000</v>
      </c>
      <c r="D699" s="380">
        <f>SUM(D693:D698)</f>
        <v>26318</v>
      </c>
      <c r="E699" s="380">
        <f>SUM(E693:E698)</f>
        <v>28318</v>
      </c>
      <c r="F699" s="792">
        <f>SUM(E699/D699)</f>
        <v>1.075993616536211</v>
      </c>
      <c r="G699" s="457"/>
    </row>
    <row r="700" spans="1:7" ht="12.75" customHeight="1">
      <c r="A700" s="451">
        <v>3425</v>
      </c>
      <c r="B700" s="428" t="s">
        <v>44</v>
      </c>
      <c r="C700" s="429"/>
      <c r="D700" s="429"/>
      <c r="E700" s="429"/>
      <c r="F700" s="425"/>
      <c r="G700" s="474"/>
    </row>
    <row r="701" spans="1:7" ht="12.75" customHeight="1">
      <c r="A701" s="447"/>
      <c r="B701" s="432" t="s">
        <v>120</v>
      </c>
      <c r="C701" s="446"/>
      <c r="D701" s="446"/>
      <c r="E701" s="446"/>
      <c r="F701" s="425"/>
      <c r="G701" s="474"/>
    </row>
    <row r="702" spans="1:7" ht="12.75" customHeight="1">
      <c r="A702" s="447"/>
      <c r="B702" s="434" t="s">
        <v>314</v>
      </c>
      <c r="C702" s="446"/>
      <c r="D702" s="446"/>
      <c r="E702" s="446"/>
      <c r="F702" s="425"/>
      <c r="G702" s="581"/>
    </row>
    <row r="703" spans="1:7" ht="12.75" customHeight="1">
      <c r="A703" s="447"/>
      <c r="B703" s="435" t="s">
        <v>299</v>
      </c>
      <c r="C703" s="446">
        <v>5000</v>
      </c>
      <c r="D703" s="446">
        <v>8564</v>
      </c>
      <c r="E703" s="446">
        <v>8564</v>
      </c>
      <c r="F703" s="748">
        <f>SUM(E703/D703)</f>
        <v>1</v>
      </c>
      <c r="G703" s="468"/>
    </row>
    <row r="704" spans="1:7" ht="12.75" customHeight="1">
      <c r="A704" s="447"/>
      <c r="B704" s="436" t="s">
        <v>125</v>
      </c>
      <c r="C704" s="446"/>
      <c r="D704" s="446"/>
      <c r="E704" s="446"/>
      <c r="F704" s="425"/>
      <c r="G704" s="581"/>
    </row>
    <row r="705" spans="1:7" ht="12.75" customHeight="1">
      <c r="A705" s="447"/>
      <c r="B705" s="436" t="s">
        <v>308</v>
      </c>
      <c r="C705" s="446"/>
      <c r="D705" s="446"/>
      <c r="E705" s="446"/>
      <c r="F705" s="425"/>
      <c r="G705" s="474"/>
    </row>
    <row r="706" spans="1:7" ht="12.75" customHeight="1" thickBot="1">
      <c r="A706" s="447"/>
      <c r="B706" s="437" t="s">
        <v>93</v>
      </c>
      <c r="C706" s="778"/>
      <c r="D706" s="778"/>
      <c r="E706" s="778"/>
      <c r="F706" s="791"/>
      <c r="G706" s="502"/>
    </row>
    <row r="707" spans="1:7" ht="12.75" customHeight="1" thickBot="1">
      <c r="A707" s="449"/>
      <c r="B707" s="441" t="s">
        <v>142</v>
      </c>
      <c r="C707" s="765">
        <f>SUM(C701:C706)</f>
        <v>5000</v>
      </c>
      <c r="D707" s="765">
        <f>SUM(D701:D706)</f>
        <v>8564</v>
      </c>
      <c r="E707" s="765">
        <f>SUM(E701:E706)</f>
        <v>8564</v>
      </c>
      <c r="F707" s="792">
        <f>SUM(E707/D707)</f>
        <v>1</v>
      </c>
      <c r="G707" s="503"/>
    </row>
    <row r="708" spans="1:7" ht="12.75" customHeight="1">
      <c r="A708" s="451">
        <v>3426</v>
      </c>
      <c r="B708" s="428" t="s">
        <v>379</v>
      </c>
      <c r="C708" s="429"/>
      <c r="D708" s="429"/>
      <c r="E708" s="429"/>
      <c r="F708" s="425"/>
      <c r="G708" s="474"/>
    </row>
    <row r="709" spans="1:7" ht="12.75" customHeight="1">
      <c r="A709" s="447"/>
      <c r="B709" s="432" t="s">
        <v>120</v>
      </c>
      <c r="C709" s="446">
        <v>10640</v>
      </c>
      <c r="D709" s="446">
        <v>11924</v>
      </c>
      <c r="E709" s="446">
        <v>11924</v>
      </c>
      <c r="F709" s="839">
        <f>SUM(E709/D709)</f>
        <v>1</v>
      </c>
      <c r="G709" s="581"/>
    </row>
    <row r="710" spans="1:7" ht="12.75" customHeight="1">
      <c r="A710" s="447"/>
      <c r="B710" s="434" t="s">
        <v>314</v>
      </c>
      <c r="C710" s="446">
        <v>2075</v>
      </c>
      <c r="D710" s="446">
        <v>2442</v>
      </c>
      <c r="E710" s="446">
        <v>2442</v>
      </c>
      <c r="F710" s="748">
        <f>SUM(E710/D710)</f>
        <v>1</v>
      </c>
      <c r="G710" s="581"/>
    </row>
    <row r="711" spans="1:7" ht="12.75" customHeight="1">
      <c r="A711" s="447"/>
      <c r="B711" s="435" t="s">
        <v>299</v>
      </c>
      <c r="C711" s="446">
        <v>49207</v>
      </c>
      <c r="D711" s="446">
        <v>58997</v>
      </c>
      <c r="E711" s="446">
        <v>58997</v>
      </c>
      <c r="F711" s="748">
        <f>SUM(E711/D711)</f>
        <v>1</v>
      </c>
      <c r="G711" s="468"/>
    </row>
    <row r="712" spans="1:7" ht="12.75" customHeight="1">
      <c r="A712" s="447"/>
      <c r="B712" s="436" t="s">
        <v>125</v>
      </c>
      <c r="C712" s="446"/>
      <c r="D712" s="446"/>
      <c r="E712" s="446"/>
      <c r="F712" s="748"/>
      <c r="G712" s="453"/>
    </row>
    <row r="713" spans="1:7" ht="12.75" customHeight="1">
      <c r="A713" s="447"/>
      <c r="B713" s="436" t="s">
        <v>308</v>
      </c>
      <c r="C713" s="446"/>
      <c r="D713" s="446"/>
      <c r="E713" s="446"/>
      <c r="F713" s="748"/>
      <c r="G713" s="474"/>
    </row>
    <row r="714" spans="1:7" ht="12.75" customHeight="1" thickBot="1">
      <c r="A714" s="447"/>
      <c r="B714" s="437" t="s">
        <v>93</v>
      </c>
      <c r="C714" s="778"/>
      <c r="D714" s="778"/>
      <c r="E714" s="778"/>
      <c r="F714" s="840"/>
      <c r="G714" s="504"/>
    </row>
    <row r="715" spans="1:7" ht="12.75" customHeight="1" thickBot="1">
      <c r="A715" s="449"/>
      <c r="B715" s="441" t="s">
        <v>142</v>
      </c>
      <c r="C715" s="765">
        <f>SUM(C709:C714)</f>
        <v>61922</v>
      </c>
      <c r="D715" s="765">
        <f>SUM(D709:D714)</f>
        <v>73363</v>
      </c>
      <c r="E715" s="765">
        <f>SUM(E709:E714)</f>
        <v>73363</v>
      </c>
      <c r="F715" s="792">
        <f>SUM(E715/D715)</f>
        <v>1</v>
      </c>
      <c r="G715" s="503"/>
    </row>
    <row r="716" spans="1:7" ht="12.75" customHeight="1">
      <c r="A716" s="451">
        <v>3427</v>
      </c>
      <c r="B716" s="428" t="s">
        <v>45</v>
      </c>
      <c r="C716" s="429"/>
      <c r="D716" s="429"/>
      <c r="E716" s="429"/>
      <c r="F716" s="425"/>
      <c r="G716" s="474"/>
    </row>
    <row r="717" spans="1:7" ht="12.75" customHeight="1">
      <c r="A717" s="447"/>
      <c r="B717" s="432" t="s">
        <v>120</v>
      </c>
      <c r="C717" s="446">
        <v>6240</v>
      </c>
      <c r="D717" s="446">
        <v>6390</v>
      </c>
      <c r="E717" s="446">
        <v>6390</v>
      </c>
      <c r="F717" s="839">
        <f>SUM(E717/D717)</f>
        <v>1</v>
      </c>
      <c r="G717" s="474"/>
    </row>
    <row r="718" spans="1:7" ht="12.75" customHeight="1">
      <c r="A718" s="447"/>
      <c r="B718" s="434" t="s">
        <v>314</v>
      </c>
      <c r="C718" s="446">
        <v>1230</v>
      </c>
      <c r="D718" s="446">
        <v>1333</v>
      </c>
      <c r="E718" s="446">
        <v>1333</v>
      </c>
      <c r="F718" s="748">
        <f>SUM(E718/D718)</f>
        <v>1</v>
      </c>
      <c r="G718" s="581"/>
    </row>
    <row r="719" spans="1:7" ht="12.75" customHeight="1">
      <c r="A719" s="447"/>
      <c r="B719" s="435" t="s">
        <v>299</v>
      </c>
      <c r="C719" s="446">
        <v>15530</v>
      </c>
      <c r="D719" s="446">
        <v>16810</v>
      </c>
      <c r="E719" s="446">
        <v>16810</v>
      </c>
      <c r="F719" s="748">
        <f>SUM(E719/D719)</f>
        <v>1</v>
      </c>
      <c r="G719" s="468"/>
    </row>
    <row r="720" spans="1:7" ht="12.75" customHeight="1">
      <c r="A720" s="447"/>
      <c r="B720" s="436" t="s">
        <v>125</v>
      </c>
      <c r="C720" s="446"/>
      <c r="D720" s="446"/>
      <c r="E720" s="446"/>
      <c r="F720" s="748"/>
      <c r="G720" s="453"/>
    </row>
    <row r="721" spans="1:7" ht="12.75" customHeight="1">
      <c r="A721" s="447"/>
      <c r="B721" s="436" t="s">
        <v>308</v>
      </c>
      <c r="C721" s="446"/>
      <c r="D721" s="446"/>
      <c r="E721" s="446"/>
      <c r="F721" s="748"/>
      <c r="G721" s="474"/>
    </row>
    <row r="722" spans="1:7" ht="12.75" customHeight="1" thickBot="1">
      <c r="A722" s="447"/>
      <c r="B722" s="437" t="s">
        <v>93</v>
      </c>
      <c r="C722" s="778"/>
      <c r="D722" s="778"/>
      <c r="E722" s="778"/>
      <c r="F722" s="840"/>
      <c r="G722" s="502"/>
    </row>
    <row r="723" spans="1:7" ht="12.75" customHeight="1" thickBot="1">
      <c r="A723" s="449"/>
      <c r="B723" s="441" t="s">
        <v>142</v>
      </c>
      <c r="C723" s="765">
        <f>SUM(C717:C722)</f>
        <v>23000</v>
      </c>
      <c r="D723" s="765">
        <f>SUM(D717:D722)</f>
        <v>24533</v>
      </c>
      <c r="E723" s="765">
        <f>SUM(E717:E722)</f>
        <v>24533</v>
      </c>
      <c r="F723" s="792">
        <f>SUM(E723/D723)</f>
        <v>1</v>
      </c>
      <c r="G723" s="503"/>
    </row>
    <row r="724" spans="1:7" ht="12.75" customHeight="1">
      <c r="A724" s="76">
        <v>3428</v>
      </c>
      <c r="B724" s="464" t="s">
        <v>7</v>
      </c>
      <c r="C724" s="370"/>
      <c r="D724" s="370"/>
      <c r="E724" s="370"/>
      <c r="F724" s="425"/>
      <c r="G724" s="453"/>
    </row>
    <row r="725" spans="1:7" ht="12.75" customHeight="1">
      <c r="A725" s="373"/>
      <c r="B725" s="374" t="s">
        <v>120</v>
      </c>
      <c r="C725" s="301"/>
      <c r="D725" s="301"/>
      <c r="E725" s="301"/>
      <c r="F725" s="425"/>
      <c r="G725" s="453"/>
    </row>
    <row r="726" spans="1:7" ht="12.75" customHeight="1">
      <c r="A726" s="373"/>
      <c r="B726" s="184" t="s">
        <v>314</v>
      </c>
      <c r="C726" s="301"/>
      <c r="D726" s="301"/>
      <c r="E726" s="301"/>
      <c r="F726" s="425"/>
      <c r="G726" s="453"/>
    </row>
    <row r="727" spans="1:7" ht="12.75" customHeight="1">
      <c r="A727" s="373"/>
      <c r="B727" s="375" t="s">
        <v>299</v>
      </c>
      <c r="C727" s="301">
        <v>3000</v>
      </c>
      <c r="D727" s="301">
        <v>3000</v>
      </c>
      <c r="E727" s="301">
        <v>3000</v>
      </c>
      <c r="F727" s="748">
        <f>SUM(E727/D727)</f>
        <v>1</v>
      </c>
      <c r="G727" s="582"/>
    </row>
    <row r="728" spans="1:7" ht="12.75" customHeight="1">
      <c r="A728" s="373"/>
      <c r="B728" s="302" t="s">
        <v>125</v>
      </c>
      <c r="C728" s="301"/>
      <c r="D728" s="301"/>
      <c r="E728" s="301"/>
      <c r="F728" s="425"/>
      <c r="G728" s="581"/>
    </row>
    <row r="729" spans="1:7" ht="12.75" customHeight="1">
      <c r="A729" s="373"/>
      <c r="B729" s="302" t="s">
        <v>308</v>
      </c>
      <c r="C729" s="301"/>
      <c r="D729" s="301"/>
      <c r="E729" s="301"/>
      <c r="F729" s="425"/>
      <c r="G729" s="453"/>
    </row>
    <row r="730" spans="1:7" ht="12.75" customHeight="1" thickBot="1">
      <c r="A730" s="373"/>
      <c r="B730" s="437" t="s">
        <v>93</v>
      </c>
      <c r="C730" s="378"/>
      <c r="D730" s="378"/>
      <c r="E730" s="378"/>
      <c r="F730" s="791"/>
      <c r="G730" s="471"/>
    </row>
    <row r="731" spans="1:7" ht="12.75" customHeight="1" thickBot="1">
      <c r="A731" s="385"/>
      <c r="B731" s="441" t="s">
        <v>142</v>
      </c>
      <c r="C731" s="380">
        <f>SUM(C725:C730)</f>
        <v>3000</v>
      </c>
      <c r="D731" s="380">
        <f>SUM(D725:D730)</f>
        <v>3000</v>
      </c>
      <c r="E731" s="380">
        <f>SUM(E725:E730)</f>
        <v>3000</v>
      </c>
      <c r="F731" s="792">
        <f>SUM(E731/D731)</f>
        <v>1</v>
      </c>
      <c r="G731" s="457"/>
    </row>
    <row r="732" spans="1:7" ht="12.75" customHeight="1">
      <c r="A732" s="451">
        <v>3429</v>
      </c>
      <c r="B732" s="428" t="s">
        <v>31</v>
      </c>
      <c r="C732" s="429"/>
      <c r="D732" s="429"/>
      <c r="E732" s="429"/>
      <c r="F732" s="425"/>
      <c r="G732" s="474"/>
    </row>
    <row r="733" spans="1:7" ht="12.75" customHeight="1">
      <c r="A733" s="447"/>
      <c r="B733" s="432" t="s">
        <v>120</v>
      </c>
      <c r="C733" s="446"/>
      <c r="D733" s="446"/>
      <c r="E733" s="446"/>
      <c r="F733" s="425"/>
      <c r="G733" s="474"/>
    </row>
    <row r="734" spans="1:7" ht="12.75" customHeight="1">
      <c r="A734" s="447"/>
      <c r="B734" s="434" t="s">
        <v>314</v>
      </c>
      <c r="C734" s="446"/>
      <c r="D734" s="446"/>
      <c r="E734" s="446"/>
      <c r="F734" s="425"/>
      <c r="G734" s="474"/>
    </row>
    <row r="735" spans="1:7" ht="12.75" customHeight="1">
      <c r="A735" s="447"/>
      <c r="B735" s="435" t="s">
        <v>299</v>
      </c>
      <c r="C735" s="446">
        <v>2500</v>
      </c>
      <c r="D735" s="446">
        <v>2500</v>
      </c>
      <c r="E735" s="446">
        <v>2500</v>
      </c>
      <c r="F735" s="748">
        <f>SUM(E735/D735)</f>
        <v>1</v>
      </c>
      <c r="G735" s="582"/>
    </row>
    <row r="736" spans="1:7" ht="12.75" customHeight="1">
      <c r="A736" s="447"/>
      <c r="B736" s="436" t="s">
        <v>125</v>
      </c>
      <c r="C736" s="446"/>
      <c r="D736" s="446"/>
      <c r="E736" s="446"/>
      <c r="F736" s="425"/>
      <c r="G736" s="453"/>
    </row>
    <row r="737" spans="1:7" ht="12.75" customHeight="1">
      <c r="A737" s="447"/>
      <c r="B737" s="436" t="s">
        <v>308</v>
      </c>
      <c r="C737" s="446"/>
      <c r="D737" s="446"/>
      <c r="E737" s="446"/>
      <c r="F737" s="425"/>
      <c r="G737" s="474"/>
    </row>
    <row r="738" spans="1:7" ht="12.75" customHeight="1" thickBot="1">
      <c r="A738" s="447"/>
      <c r="B738" s="437" t="s">
        <v>93</v>
      </c>
      <c r="C738" s="778"/>
      <c r="D738" s="778"/>
      <c r="E738" s="778"/>
      <c r="F738" s="791"/>
      <c r="G738" s="502"/>
    </row>
    <row r="739" spans="1:7" ht="12.75" customHeight="1" thickBot="1">
      <c r="A739" s="449"/>
      <c r="B739" s="441" t="s">
        <v>142</v>
      </c>
      <c r="C739" s="765">
        <f>SUM(C733:C738)</f>
        <v>2500</v>
      </c>
      <c r="D739" s="765">
        <f>SUM(D733:D738)</f>
        <v>2500</v>
      </c>
      <c r="E739" s="765">
        <f>SUM(E733:E738)</f>
        <v>2500</v>
      </c>
      <c r="F739" s="792">
        <f>SUM(E739/D739)</f>
        <v>1</v>
      </c>
      <c r="G739" s="503"/>
    </row>
    <row r="740" spans="1:7" ht="12.75" customHeight="1">
      <c r="A740" s="451">
        <v>3431</v>
      </c>
      <c r="B740" s="428" t="s">
        <v>180</v>
      </c>
      <c r="C740" s="429"/>
      <c r="D740" s="429"/>
      <c r="E740" s="429"/>
      <c r="F740" s="425"/>
      <c r="G740" s="474"/>
    </row>
    <row r="741" spans="1:7" ht="12.75" customHeight="1">
      <c r="A741" s="447"/>
      <c r="B741" s="432" t="s">
        <v>120</v>
      </c>
      <c r="C741" s="446"/>
      <c r="D741" s="446"/>
      <c r="E741" s="446"/>
      <c r="F741" s="425"/>
      <c r="G741" s="474"/>
    </row>
    <row r="742" spans="1:7" ht="12.75" customHeight="1">
      <c r="A742" s="447"/>
      <c r="B742" s="434" t="s">
        <v>314</v>
      </c>
      <c r="C742" s="446"/>
      <c r="D742" s="446"/>
      <c r="E742" s="446"/>
      <c r="F742" s="425"/>
      <c r="G742" s="474"/>
    </row>
    <row r="743" spans="1:7" ht="12.75" customHeight="1">
      <c r="A743" s="447"/>
      <c r="B743" s="435" t="s">
        <v>299</v>
      </c>
      <c r="C743" s="446">
        <v>5000</v>
      </c>
      <c r="D743" s="446">
        <v>5000</v>
      </c>
      <c r="E743" s="446">
        <v>5000</v>
      </c>
      <c r="F743" s="748">
        <f>SUM(E743/D743)</f>
        <v>1</v>
      </c>
      <c r="G743" s="582"/>
    </row>
    <row r="744" spans="1:7" ht="12.75" customHeight="1">
      <c r="A744" s="447"/>
      <c r="B744" s="436" t="s">
        <v>125</v>
      </c>
      <c r="C744" s="446"/>
      <c r="D744" s="446"/>
      <c r="E744" s="446"/>
      <c r="F744" s="425"/>
      <c r="G744" s="474"/>
    </row>
    <row r="745" spans="1:7" ht="12.75" customHeight="1">
      <c r="A745" s="447"/>
      <c r="B745" s="436" t="s">
        <v>308</v>
      </c>
      <c r="C745" s="446"/>
      <c r="D745" s="446"/>
      <c r="E745" s="446"/>
      <c r="F745" s="425"/>
      <c r="G745" s="474"/>
    </row>
    <row r="746" spans="1:7" ht="12.75" customHeight="1" thickBot="1">
      <c r="A746" s="447"/>
      <c r="B746" s="437" t="s">
        <v>93</v>
      </c>
      <c r="C746" s="778"/>
      <c r="D746" s="778"/>
      <c r="E746" s="778"/>
      <c r="F746" s="791"/>
      <c r="G746" s="502"/>
    </row>
    <row r="747" spans="1:7" ht="12.75" customHeight="1" thickBot="1">
      <c r="A747" s="449"/>
      <c r="B747" s="441" t="s">
        <v>142</v>
      </c>
      <c r="C747" s="765">
        <f>SUM(C741:C746)</f>
        <v>5000</v>
      </c>
      <c r="D747" s="765">
        <f>SUM(D741:D746)</f>
        <v>5000</v>
      </c>
      <c r="E747" s="765">
        <f>SUM(E741:E746)</f>
        <v>5000</v>
      </c>
      <c r="F747" s="792">
        <f>SUM(E747/D747)</f>
        <v>1</v>
      </c>
      <c r="G747" s="503"/>
    </row>
    <row r="748" spans="1:7" ht="12.75" customHeight="1">
      <c r="A748" s="451">
        <v>3432</v>
      </c>
      <c r="B748" s="428" t="s">
        <v>398</v>
      </c>
      <c r="C748" s="429"/>
      <c r="D748" s="429"/>
      <c r="E748" s="429"/>
      <c r="F748" s="425"/>
      <c r="G748" s="474"/>
    </row>
    <row r="749" spans="1:7" ht="12.75" customHeight="1">
      <c r="A749" s="447"/>
      <c r="B749" s="432" t="s">
        <v>120</v>
      </c>
      <c r="C749" s="446"/>
      <c r="D749" s="446"/>
      <c r="E749" s="446"/>
      <c r="F749" s="425"/>
      <c r="G749" s="474"/>
    </row>
    <row r="750" spans="1:7" ht="12.75" customHeight="1">
      <c r="A750" s="447"/>
      <c r="B750" s="434" t="s">
        <v>314</v>
      </c>
      <c r="C750" s="446"/>
      <c r="D750" s="446"/>
      <c r="E750" s="446"/>
      <c r="F750" s="425"/>
      <c r="G750" s="582"/>
    </row>
    <row r="751" spans="1:7" ht="12.75" customHeight="1">
      <c r="A751" s="447"/>
      <c r="B751" s="435" t="s">
        <v>299</v>
      </c>
      <c r="C751" s="446">
        <v>5000</v>
      </c>
      <c r="D751" s="446">
        <v>5000</v>
      </c>
      <c r="E751" s="446">
        <v>5000</v>
      </c>
      <c r="F751" s="748">
        <f>SUM(E751/D751)</f>
        <v>1</v>
      </c>
      <c r="G751" s="582"/>
    </row>
    <row r="752" spans="1:7" ht="12.75" customHeight="1">
      <c r="A752" s="447"/>
      <c r="B752" s="436" t="s">
        <v>125</v>
      </c>
      <c r="C752" s="446"/>
      <c r="D752" s="446"/>
      <c r="E752" s="446"/>
      <c r="F752" s="425"/>
      <c r="G752" s="453"/>
    </row>
    <row r="753" spans="1:7" ht="12.75" customHeight="1">
      <c r="A753" s="447"/>
      <c r="B753" s="436" t="s">
        <v>308</v>
      </c>
      <c r="C753" s="446"/>
      <c r="D753" s="446"/>
      <c r="E753" s="446"/>
      <c r="F753" s="425"/>
      <c r="G753" s="474"/>
    </row>
    <row r="754" spans="1:7" ht="12.75" customHeight="1" thickBot="1">
      <c r="A754" s="447"/>
      <c r="B754" s="437" t="s">
        <v>93</v>
      </c>
      <c r="C754" s="778"/>
      <c r="D754" s="778"/>
      <c r="E754" s="778"/>
      <c r="F754" s="791"/>
      <c r="G754" s="502"/>
    </row>
    <row r="755" spans="1:7" ht="12.75" customHeight="1" thickBot="1">
      <c r="A755" s="449"/>
      <c r="B755" s="441" t="s">
        <v>142</v>
      </c>
      <c r="C755" s="765">
        <f>SUM(C749:C754)</f>
        <v>5000</v>
      </c>
      <c r="D755" s="765">
        <f>SUM(D749:D754)</f>
        <v>5000</v>
      </c>
      <c r="E755" s="765">
        <f>SUM(E749:E754)</f>
        <v>5000</v>
      </c>
      <c r="F755" s="792">
        <f>SUM(E755/D755)</f>
        <v>1</v>
      </c>
      <c r="G755" s="503"/>
    </row>
    <row r="756" spans="1:7" ht="12.75" customHeight="1">
      <c r="A756" s="451">
        <v>3433</v>
      </c>
      <c r="B756" s="428" t="s">
        <v>521</v>
      </c>
      <c r="C756" s="429"/>
      <c r="D756" s="429"/>
      <c r="E756" s="429"/>
      <c r="F756" s="425"/>
      <c r="G756" s="474"/>
    </row>
    <row r="757" spans="1:7" ht="12.75" customHeight="1">
      <c r="A757" s="447"/>
      <c r="B757" s="432" t="s">
        <v>120</v>
      </c>
      <c r="C757" s="446"/>
      <c r="D757" s="446"/>
      <c r="E757" s="446"/>
      <c r="F757" s="425"/>
      <c r="G757" s="474"/>
    </row>
    <row r="758" spans="1:7" ht="12.75" customHeight="1">
      <c r="A758" s="447"/>
      <c r="B758" s="434" t="s">
        <v>314</v>
      </c>
      <c r="C758" s="446"/>
      <c r="D758" s="446"/>
      <c r="E758" s="446"/>
      <c r="F758" s="425"/>
      <c r="G758" s="474"/>
    </row>
    <row r="759" spans="1:7" ht="12.75" customHeight="1">
      <c r="A759" s="447"/>
      <c r="B759" s="435" t="s">
        <v>299</v>
      </c>
      <c r="C759" s="446">
        <v>3000</v>
      </c>
      <c r="D759" s="446">
        <v>3000</v>
      </c>
      <c r="E759" s="446">
        <v>3000</v>
      </c>
      <c r="F759" s="748">
        <f>SUM(E759/D759)</f>
        <v>1</v>
      </c>
      <c r="G759" s="582"/>
    </row>
    <row r="760" spans="1:7" ht="12.75" customHeight="1">
      <c r="A760" s="447"/>
      <c r="B760" s="436" t="s">
        <v>125</v>
      </c>
      <c r="C760" s="446"/>
      <c r="D760" s="446"/>
      <c r="E760" s="446"/>
      <c r="F760" s="425"/>
      <c r="G760" s="453"/>
    </row>
    <row r="761" spans="1:7" ht="12.75" customHeight="1">
      <c r="A761" s="447"/>
      <c r="B761" s="436" t="s">
        <v>308</v>
      </c>
      <c r="C761" s="446"/>
      <c r="D761" s="446"/>
      <c r="E761" s="446"/>
      <c r="F761" s="425"/>
      <c r="G761" s="474"/>
    </row>
    <row r="762" spans="1:7" ht="12.75" customHeight="1">
      <c r="A762" s="447"/>
      <c r="B762" s="436" t="s">
        <v>125</v>
      </c>
      <c r="C762" s="446"/>
      <c r="D762" s="446"/>
      <c r="E762" s="446"/>
      <c r="F762" s="425"/>
      <c r="G762" s="485"/>
    </row>
    <row r="763" spans="1:7" ht="12.75" customHeight="1" thickBot="1">
      <c r="A763" s="447"/>
      <c r="B763" s="437" t="s">
        <v>93</v>
      </c>
      <c r="C763" s="778"/>
      <c r="D763" s="778"/>
      <c r="E763" s="778"/>
      <c r="F763" s="791"/>
      <c r="G763" s="502"/>
    </row>
    <row r="764" spans="1:7" ht="12.75" customHeight="1" thickBot="1">
      <c r="A764" s="449"/>
      <c r="B764" s="441" t="s">
        <v>142</v>
      </c>
      <c r="C764" s="765">
        <f>SUM(C757:C763)</f>
        <v>3000</v>
      </c>
      <c r="D764" s="765">
        <f>SUM(D757:D763)</f>
        <v>3000</v>
      </c>
      <c r="E764" s="765">
        <f>SUM(E757:E763)</f>
        <v>3000</v>
      </c>
      <c r="F764" s="792">
        <f>SUM(E764/D764)</f>
        <v>1</v>
      </c>
      <c r="G764" s="503"/>
    </row>
    <row r="765" spans="1:7" ht="12.75" customHeight="1">
      <c r="A765" s="451">
        <v>3434</v>
      </c>
      <c r="B765" s="428" t="s">
        <v>399</v>
      </c>
      <c r="C765" s="429"/>
      <c r="D765" s="429"/>
      <c r="E765" s="429"/>
      <c r="F765" s="425"/>
      <c r="G765" s="474"/>
    </row>
    <row r="766" spans="1:7" ht="12.75" customHeight="1">
      <c r="A766" s="447"/>
      <c r="B766" s="432" t="s">
        <v>120</v>
      </c>
      <c r="C766" s="446"/>
      <c r="D766" s="446"/>
      <c r="E766" s="446"/>
      <c r="F766" s="425"/>
      <c r="G766" s="474"/>
    </row>
    <row r="767" spans="1:7" ht="12.75" customHeight="1">
      <c r="A767" s="447"/>
      <c r="B767" s="434" t="s">
        <v>314</v>
      </c>
      <c r="C767" s="446"/>
      <c r="D767" s="446"/>
      <c r="E767" s="446"/>
      <c r="F767" s="425"/>
      <c r="G767" s="582"/>
    </row>
    <row r="768" spans="1:7" ht="12.75" customHeight="1">
      <c r="A768" s="447"/>
      <c r="B768" s="435" t="s">
        <v>299</v>
      </c>
      <c r="C768" s="446">
        <v>3000</v>
      </c>
      <c r="D768" s="446">
        <v>3000</v>
      </c>
      <c r="E768" s="446">
        <v>3000</v>
      </c>
      <c r="F768" s="748">
        <f>SUM(E768/D768)</f>
        <v>1</v>
      </c>
      <c r="G768" s="582"/>
    </row>
    <row r="769" spans="1:7" ht="12.75" customHeight="1">
      <c r="A769" s="447"/>
      <c r="B769" s="436" t="s">
        <v>125</v>
      </c>
      <c r="C769" s="446"/>
      <c r="D769" s="446"/>
      <c r="E769" s="446"/>
      <c r="F769" s="425"/>
      <c r="G769" s="453"/>
    </row>
    <row r="770" spans="1:7" ht="12.75" customHeight="1">
      <c r="A770" s="447"/>
      <c r="B770" s="436" t="s">
        <v>308</v>
      </c>
      <c r="C770" s="446"/>
      <c r="D770" s="446"/>
      <c r="E770" s="446"/>
      <c r="F770" s="425"/>
      <c r="G770" s="474"/>
    </row>
    <row r="771" spans="1:7" ht="12.75" customHeight="1" thickBot="1">
      <c r="A771" s="447"/>
      <c r="B771" s="437" t="s">
        <v>93</v>
      </c>
      <c r="C771" s="778"/>
      <c r="D771" s="778"/>
      <c r="E771" s="778"/>
      <c r="F771" s="791"/>
      <c r="G771" s="502"/>
    </row>
    <row r="772" spans="1:7" ht="12.75" customHeight="1" thickBot="1">
      <c r="A772" s="449"/>
      <c r="B772" s="441" t="s">
        <v>142</v>
      </c>
      <c r="C772" s="765">
        <f>SUM(C766:C771)</f>
        <v>3000</v>
      </c>
      <c r="D772" s="765">
        <f>SUM(D766:D771)</f>
        <v>3000</v>
      </c>
      <c r="E772" s="765">
        <f>SUM(E766:E771)</f>
        <v>3000</v>
      </c>
      <c r="F772" s="792">
        <f>SUM(E772/D772)</f>
        <v>1</v>
      </c>
      <c r="G772" s="503"/>
    </row>
    <row r="773" spans="1:7" ht="12" customHeight="1">
      <c r="A773" s="451">
        <v>3435</v>
      </c>
      <c r="B773" s="461" t="s">
        <v>400</v>
      </c>
      <c r="C773" s="429"/>
      <c r="D773" s="429"/>
      <c r="E773" s="429"/>
      <c r="F773" s="425"/>
      <c r="G773" s="505"/>
    </row>
    <row r="774" spans="1:7" ht="12.75" customHeight="1">
      <c r="A774" s="451"/>
      <c r="B774" s="432" t="s">
        <v>120</v>
      </c>
      <c r="C774" s="429"/>
      <c r="D774" s="429"/>
      <c r="E774" s="429"/>
      <c r="F774" s="425"/>
      <c r="G774" s="506"/>
    </row>
    <row r="775" spans="1:7" ht="12.75" customHeight="1">
      <c r="A775" s="451"/>
      <c r="B775" s="434" t="s">
        <v>314</v>
      </c>
      <c r="C775" s="429"/>
      <c r="D775" s="429"/>
      <c r="E775" s="429"/>
      <c r="F775" s="839"/>
      <c r="G775" s="582"/>
    </row>
    <row r="776" spans="1:7" ht="12.75" customHeight="1">
      <c r="A776" s="451"/>
      <c r="B776" s="435" t="s">
        <v>299</v>
      </c>
      <c r="C776" s="446">
        <v>1500</v>
      </c>
      <c r="D776" s="446">
        <v>1500</v>
      </c>
      <c r="E776" s="446">
        <v>1500</v>
      </c>
      <c r="F776" s="748">
        <f>SUM(E776/D776)</f>
        <v>1</v>
      </c>
      <c r="G776" s="582"/>
    </row>
    <row r="777" spans="1:7" ht="12.75" customHeight="1">
      <c r="A777" s="451"/>
      <c r="B777" s="436" t="s">
        <v>125</v>
      </c>
      <c r="C777" s="446"/>
      <c r="D777" s="446"/>
      <c r="E777" s="446"/>
      <c r="F777" s="748"/>
      <c r="G777" s="485"/>
    </row>
    <row r="778" spans="1:7" ht="12.75" customHeight="1">
      <c r="A778" s="451"/>
      <c r="B778" s="436" t="s">
        <v>308</v>
      </c>
      <c r="C778" s="429"/>
      <c r="D778" s="429"/>
      <c r="E778" s="429"/>
      <c r="F778" s="748"/>
      <c r="G778" s="506"/>
    </row>
    <row r="779" spans="1:7" ht="14.25" customHeight="1" thickBot="1">
      <c r="A779" s="451"/>
      <c r="B779" s="437" t="s">
        <v>93</v>
      </c>
      <c r="C779" s="779"/>
      <c r="D779" s="779"/>
      <c r="E779" s="779"/>
      <c r="F779" s="840"/>
      <c r="G779" s="506"/>
    </row>
    <row r="780" spans="1:7" ht="14.25" customHeight="1" thickBot="1">
      <c r="A780" s="449"/>
      <c r="B780" s="441" t="s">
        <v>142</v>
      </c>
      <c r="C780" s="765">
        <f>SUM(C774:C779)</f>
        <v>1500</v>
      </c>
      <c r="D780" s="765">
        <f>SUM(D774:D779)</f>
        <v>1500</v>
      </c>
      <c r="E780" s="765">
        <f>SUM(E774:E779)</f>
        <v>1500</v>
      </c>
      <c r="F780" s="792">
        <f aca="true" t="shared" si="1" ref="F780:F810">SUM(E780/D780)</f>
        <v>1</v>
      </c>
      <c r="G780" s="503"/>
    </row>
    <row r="781" spans="1:7" ht="12.75" customHeight="1">
      <c r="A781" s="451">
        <v>3451</v>
      </c>
      <c r="B781" s="428" t="s">
        <v>140</v>
      </c>
      <c r="C781" s="429"/>
      <c r="D781" s="429"/>
      <c r="E781" s="429"/>
      <c r="F781" s="425"/>
      <c r="G781" s="485"/>
    </row>
    <row r="782" spans="1:7" ht="12.75" customHeight="1">
      <c r="A782" s="447"/>
      <c r="B782" s="432" t="s">
        <v>120</v>
      </c>
      <c r="C782" s="446"/>
      <c r="D782" s="446"/>
      <c r="E782" s="446"/>
      <c r="F782" s="425"/>
      <c r="G782" s="474"/>
    </row>
    <row r="783" spans="1:7" ht="12.75" customHeight="1">
      <c r="A783" s="447"/>
      <c r="B783" s="434" t="s">
        <v>314</v>
      </c>
      <c r="C783" s="446"/>
      <c r="D783" s="446"/>
      <c r="E783" s="446"/>
      <c r="F783" s="425"/>
      <c r="G783" s="473"/>
    </row>
    <row r="784" spans="1:7" ht="12.75" customHeight="1">
      <c r="A784" s="447"/>
      <c r="B784" s="435" t="s">
        <v>299</v>
      </c>
      <c r="C784" s="446">
        <v>1000</v>
      </c>
      <c r="D784" s="446">
        <v>1012</v>
      </c>
      <c r="E784" s="446">
        <v>1012</v>
      </c>
      <c r="F784" s="748">
        <f t="shared" si="1"/>
        <v>1</v>
      </c>
      <c r="G784" s="588"/>
    </row>
    <row r="785" spans="1:7" ht="12.75" customHeight="1">
      <c r="A785" s="447"/>
      <c r="B785" s="436" t="s">
        <v>125</v>
      </c>
      <c r="C785" s="446"/>
      <c r="D785" s="446"/>
      <c r="E785" s="446"/>
      <c r="F785" s="425"/>
      <c r="G785" s="588"/>
    </row>
    <row r="786" spans="1:7" ht="12.75" customHeight="1">
      <c r="A786" s="447"/>
      <c r="B786" s="436" t="s">
        <v>308</v>
      </c>
      <c r="C786" s="446"/>
      <c r="D786" s="446"/>
      <c r="E786" s="446"/>
      <c r="F786" s="425"/>
      <c r="G786" s="474"/>
    </row>
    <row r="787" spans="1:7" ht="12.75" customHeight="1" thickBot="1">
      <c r="A787" s="447"/>
      <c r="B787" s="437" t="s">
        <v>93</v>
      </c>
      <c r="C787" s="778"/>
      <c r="D787" s="778"/>
      <c r="E787" s="778"/>
      <c r="F787" s="791"/>
      <c r="G787" s="502"/>
    </row>
    <row r="788" spans="1:7" ht="12.75" customHeight="1" thickBot="1">
      <c r="A788" s="449"/>
      <c r="B788" s="441" t="s">
        <v>142</v>
      </c>
      <c r="C788" s="765">
        <f>SUM(C782:C787)</f>
        <v>1000</v>
      </c>
      <c r="D788" s="765">
        <f>SUM(D782:D787)</f>
        <v>1012</v>
      </c>
      <c r="E788" s="765">
        <f>SUM(E782:E787)</f>
        <v>1012</v>
      </c>
      <c r="F788" s="792">
        <f t="shared" si="1"/>
        <v>1</v>
      </c>
      <c r="G788" s="503"/>
    </row>
    <row r="789" spans="1:7" ht="12.75" customHeight="1">
      <c r="A789" s="451">
        <v>3452</v>
      </c>
      <c r="B789" s="428" t="s">
        <v>33</v>
      </c>
      <c r="C789" s="429"/>
      <c r="D789" s="429"/>
      <c r="E789" s="429"/>
      <c r="F789" s="425"/>
      <c r="G789" s="474"/>
    </row>
    <row r="790" spans="1:7" ht="12.75" customHeight="1">
      <c r="A790" s="447"/>
      <c r="B790" s="432" t="s">
        <v>120</v>
      </c>
      <c r="C790" s="446"/>
      <c r="D790" s="446"/>
      <c r="E790" s="446"/>
      <c r="F790" s="425"/>
      <c r="G790" s="474"/>
    </row>
    <row r="791" spans="1:7" ht="12.75" customHeight="1">
      <c r="A791" s="447"/>
      <c r="B791" s="434" t="s">
        <v>314</v>
      </c>
      <c r="C791" s="446"/>
      <c r="D791" s="446"/>
      <c r="E791" s="446"/>
      <c r="F791" s="425"/>
      <c r="G791" s="473"/>
    </row>
    <row r="792" spans="1:7" ht="10.5" customHeight="1">
      <c r="A792" s="447"/>
      <c r="B792" s="435" t="s">
        <v>299</v>
      </c>
      <c r="C792" s="446"/>
      <c r="D792" s="446"/>
      <c r="E792" s="446"/>
      <c r="F792" s="425"/>
      <c r="G792" s="473"/>
    </row>
    <row r="793" spans="1:7" ht="10.5" customHeight="1">
      <c r="A793" s="447"/>
      <c r="B793" s="436" t="s">
        <v>125</v>
      </c>
      <c r="C793" s="446"/>
      <c r="D793" s="446"/>
      <c r="E793" s="446"/>
      <c r="F793" s="425"/>
      <c r="G793" s="474"/>
    </row>
    <row r="794" spans="1:7" ht="10.5" customHeight="1">
      <c r="A794" s="447"/>
      <c r="B794" s="436" t="s">
        <v>308</v>
      </c>
      <c r="C794" s="446"/>
      <c r="D794" s="446"/>
      <c r="E794" s="446"/>
      <c r="F794" s="425"/>
      <c r="G794" s="474"/>
    </row>
    <row r="795" spans="1:7" ht="12.75" customHeight="1" thickBot="1">
      <c r="A795" s="447"/>
      <c r="B795" s="437" t="s">
        <v>266</v>
      </c>
      <c r="C795" s="774">
        <v>1000</v>
      </c>
      <c r="D795" s="774">
        <v>1000</v>
      </c>
      <c r="E795" s="774">
        <v>1000</v>
      </c>
      <c r="F795" s="846">
        <f t="shared" si="1"/>
        <v>1</v>
      </c>
      <c r="G795" s="502"/>
    </row>
    <row r="796" spans="1:7" ht="12.75" customHeight="1" thickBot="1">
      <c r="A796" s="449"/>
      <c r="B796" s="441" t="s">
        <v>142</v>
      </c>
      <c r="C796" s="765">
        <f>SUM(C790:C795)</f>
        <v>1000</v>
      </c>
      <c r="D796" s="765">
        <f>SUM(D790:D795)</f>
        <v>1000</v>
      </c>
      <c r="E796" s="765">
        <f>SUM(E790:E795)</f>
        <v>1000</v>
      </c>
      <c r="F796" s="792">
        <f t="shared" si="1"/>
        <v>1</v>
      </c>
      <c r="G796" s="503"/>
    </row>
    <row r="797" spans="1:7" ht="12" customHeight="1">
      <c r="A797" s="362">
        <v>3600</v>
      </c>
      <c r="B797" s="464" t="s">
        <v>58</v>
      </c>
      <c r="C797" s="370"/>
      <c r="D797" s="370"/>
      <c r="E797" s="370"/>
      <c r="F797" s="425"/>
      <c r="G797" s="452"/>
    </row>
    <row r="798" spans="1:7" ht="12" customHeight="1">
      <c r="A798" s="362"/>
      <c r="B798" s="393" t="s">
        <v>75</v>
      </c>
      <c r="C798" s="370"/>
      <c r="D798" s="370"/>
      <c r="E798" s="370"/>
      <c r="F798" s="425"/>
      <c r="G798" s="452"/>
    </row>
    <row r="799" spans="1:7" ht="12" customHeight="1">
      <c r="A799" s="295"/>
      <c r="B799" s="374" t="s">
        <v>120</v>
      </c>
      <c r="C799" s="301">
        <f aca="true" t="shared" si="2" ref="C799:E800">SUM(C11+C36+C44+C53+C63+C79+C97+C105+C113+C121+C138+C146+C155+C163+C171+C189+C197+C205+C213+C222+C230+C239+C247+C255+C263+C272+C280+C288+C296+C304+C313+C330+C338+C373+C381+C389+C438+C447+C455+C471+C479+C487+C496+C504+C512+C520+C528+C536+C552+C560+C568+C577+C585+C593+C601+C627+C635+C643+C652+C660+C677+C685+C693+C701+C709+C717+C725+C733+C741+C749+C757+C766+C774+C782+C790+C179+C617+C669)</f>
        <v>191841</v>
      </c>
      <c r="D799" s="301">
        <f t="shared" si="2"/>
        <v>202468</v>
      </c>
      <c r="E799" s="301">
        <f t="shared" si="2"/>
        <v>202468</v>
      </c>
      <c r="F799" s="839">
        <f t="shared" si="1"/>
        <v>1</v>
      </c>
      <c r="G799" s="426"/>
    </row>
    <row r="800" spans="1:7" ht="12" customHeight="1">
      <c r="A800" s="295"/>
      <c r="B800" s="302" t="s">
        <v>115</v>
      </c>
      <c r="C800" s="301">
        <f t="shared" si="2"/>
        <v>53003</v>
      </c>
      <c r="D800" s="301">
        <f t="shared" si="2"/>
        <v>60361</v>
      </c>
      <c r="E800" s="301">
        <f t="shared" si="2"/>
        <v>60361</v>
      </c>
      <c r="F800" s="748">
        <f t="shared" si="1"/>
        <v>1</v>
      </c>
      <c r="G800" s="426"/>
    </row>
    <row r="801" spans="1:7" ht="12" customHeight="1">
      <c r="A801" s="295"/>
      <c r="B801" s="302" t="s">
        <v>311</v>
      </c>
      <c r="C801" s="301">
        <f>SUM(C13+C38+C46+C55+C65+C81+C99+C107+C115+C123+C140+C148+C157+C165+C173+C191+C199+C207+C215+C224+C232+C241+C249+C257+C265+C274+C282+C290+C298+C306+C315+C332+C340+C375+C383+C391+C440+C449+C457+C473+C481+C489+C498+C506+C514+C522+C530+C538+C554+C562+C570+C579+C587+C595+C603+C629+C637+C645+C654+C662+C679+C687+C695+C703+C711+C719+C727+C735+C743+C751+C759+C768+C776+C784+C792+C546+C611+C619+C407+C399+C423+C181+C357+C431+C90+C671+C73+C465+C323+C21)</f>
        <v>3435419</v>
      </c>
      <c r="D801" s="301">
        <f>SUM(D13+D38+D46+D55+D65+D81+D99+D107+D115+D123+D140+D148+D157+D165+D173+D191+D199+D207+D215+D224+D232+D241+D249+D257+D265+D274+D282+D290+D298+D306+D315+D332+D340+D375+D383+D391+D440+D449+D457+D473+D481+D489+D498+D506+D514+D522+D530+D538+D554+D562+D570+D579+D587+D595+D603+D629+D637+D645+D654+D662+D679+D687+D695+D703+D711+D719+D727+D735+D743+D751+D759+D768+D776+D784+D792+D546+D611+D619+D407+D399+D423+D181+D357+D431+D90+D671+D73+D465+D323+D21+D131+D29)</f>
        <v>3707688</v>
      </c>
      <c r="E801" s="301">
        <f>SUM(E13+E38+E46+E55+E65+E81+E99+E107+E115+E123+E140+E148+E157+E165+E173+E191+E199+E207+E215+E224+E232+E241+E249+E257+E265+E274+E282+E290+E298+E306+E315+E332+E340+E375+E383+E391+E440+E449+E457+E473+E481+E489+E498+E506+E514+E522+E530+E538+E554+E562+E570+E579+E587+E595+E603+E629+E637+E645+E654+E662+E679+E687+E695+E703+E711+E719+E727+E735+E743+E751+E759+E768+E776+E784+E792+E546+E611+E619+E407+E399+E423+E181+E357+E431+E90+E671+E73+E465+E323+E21+E131+E29)</f>
        <v>3711088</v>
      </c>
      <c r="F801" s="748">
        <f t="shared" si="1"/>
        <v>1.0009170135135426</v>
      </c>
      <c r="G801" s="497"/>
    </row>
    <row r="802" spans="1:7" ht="12" customHeight="1">
      <c r="A802" s="295"/>
      <c r="B802" s="184" t="s">
        <v>125</v>
      </c>
      <c r="C802" s="301">
        <f>SUM(C14+C39+C47+C56+C66+C82+C100+C108+C116+C124+C141+C149+C158+C166+C174+C192+C200+C208+C216+C225+C233+C242+C250+C258+C266+C275+C283+C291+C299+C307+C316+C333+C341+C376+C384+C392+C441+C450+C458+C474+C482+C490+C499+C507+C515+C523+C531+C539+C555+C563+C571+C580+C588+C596+C604+C630+C638+C646+C655+C663+C680+C688+C696+C704+C712+C720+C728+C736+C744+C752+C760+C769+C777+C785+C793+C349+C358+C367+C408+C400+C416+C424+C432)</f>
        <v>212460</v>
      </c>
      <c r="D802" s="301">
        <f>SUM(D14+D39+D47+D56+D66+D82+D100+D108+D116+D124+D141+D149+D158+D166+D174+D192+D200+D208+D216+D225+D233+D242+D250+D258+D266+D275+D283+D291+D299+D307+D316+D333+D341+D376+D384+D392+D441+D450+D458+D474+D482+D490+D499+D507+D515+D523+D531+D539+D555+D563+D571+D580+D588+D596+D604+D630+D638+D646+D655+D663+D680+D688+D696+D704+D712+D720+D728+D736+D744+D752+D760+D769+D777+D785+D793+D349+D358+D367+D408+D400+D416+D424+D432)</f>
        <v>213416</v>
      </c>
      <c r="E802" s="301">
        <f>SUM(E14+E39+E47+E56+E66+E82+E100+E108+E116+E124+E141+E149+E158+E166+E174+E192+E200+E208+E216+E225+E233+E242+E250+E258+E266+E275+E283+E291+E299+E307+E316+E333+E341+E376+E384+E392+E441+E450+E458+E474+E482+E490+E499+E507+E515+E523+E531+E539+E555+E563+E571+E580+E588+E596+E604+E630+E638+E646+E655+E663+E680+E688+E696+E704+E712+E720+E728+E736+E744+E752+E760+E769+E777+E785+E793+E349+E358+E367+E408+E400+E416+E424+E432)</f>
        <v>215968</v>
      </c>
      <c r="F802" s="748">
        <f t="shared" si="1"/>
        <v>1.0119578663267983</v>
      </c>
      <c r="G802" s="497"/>
    </row>
    <row r="803" spans="1:7" ht="12" customHeight="1" thickBot="1">
      <c r="A803" s="295"/>
      <c r="B803" s="507" t="s">
        <v>308</v>
      </c>
      <c r="C803" s="773">
        <f>SUM(C15+C40+C48+C57+C67+C83+C101+C109+C117+C125+C142+C150+C159+C167+C175+C193+C201+C209+C217+C226+C234+C243+C251+C259+C267+C276+C284+C292+C317+C334+C342+C368+C377+C385+C393+C442+C451+C459+C475+C483+C491+C500+C508+C516+C524+C532+C540+C556+C564+C572+C581+C589+C597+C605+C631+C639+C647+C656+C664+C681+C689+C697+C705+C713+C721+C729+C737+C745+C753+C761+C770+C778+C786+C794+C183+C613+C621+C325)</f>
        <v>101774</v>
      </c>
      <c r="D803" s="773">
        <f>SUM(D15+D40+D48+D57+D67+D83+D101+D109+D117+D125+D142+D150+D159+D167+D175+D193+D201+D209+D217+D226+D234+D243+D251+D259+D267+D276+D284+D292+D317+D334+D342+D368+D377+D385+D393+D442+D451+D459+D475+D483+D491+D500+D508+D516+D524+D532+D540+D556+D564+D572+D581+D589+D597+D605+D631+D639+D647+D656+D664+D681+D689+D697+D705+D713+D721+D729+D737+D745+D753+D761+D770+D778+D786+D794+D183+D613+D621+D325)</f>
        <v>117057</v>
      </c>
      <c r="E803" s="773">
        <f>SUM(E15+E40+E48+E57+E67+E83+E101+E109+E117+E125+E142+E150+E159+E167+E175+E193+E201+E209+E217+E226+E234+E243+E251+E259+E267+E276+E284+E292+E317+E334+E342+E368+E377+E385+E393+E442+E451+E459+E475+E483+E491+E500+E508+E516+E524+E532+E540+E556+E564+E572+E581+E589+E597+E605+E631+E639+E647+E656+E664+E681+E689+E697+E705+E713+E721+E729+E737+E745+E753+E761+E770+E778+E786+E794+E183+E613+E621+E325)</f>
        <v>117857</v>
      </c>
      <c r="F803" s="840">
        <f t="shared" si="1"/>
        <v>1.0068342773178878</v>
      </c>
      <c r="G803" s="455"/>
    </row>
    <row r="804" spans="1:7" ht="12" customHeight="1" thickBot="1">
      <c r="A804" s="295"/>
      <c r="B804" s="508" t="s">
        <v>65</v>
      </c>
      <c r="C804" s="780">
        <f>SUM(C799:C803)</f>
        <v>3994497</v>
      </c>
      <c r="D804" s="780">
        <f>SUM(D799:D803)</f>
        <v>4300990</v>
      </c>
      <c r="E804" s="780">
        <f>SUM(E799:E803)</f>
        <v>4307742</v>
      </c>
      <c r="F804" s="792">
        <f t="shared" si="1"/>
        <v>1.001569871122695</v>
      </c>
      <c r="G804" s="471"/>
    </row>
    <row r="805" spans="1:7" ht="12" customHeight="1">
      <c r="A805" s="295"/>
      <c r="B805" s="509" t="s">
        <v>76</v>
      </c>
      <c r="C805" s="301"/>
      <c r="D805" s="301"/>
      <c r="E805" s="301"/>
      <c r="F805" s="425"/>
      <c r="G805" s="452"/>
    </row>
    <row r="806" spans="1:7" ht="12" customHeight="1">
      <c r="A806" s="295"/>
      <c r="B806" s="302" t="s">
        <v>261</v>
      </c>
      <c r="C806" s="301">
        <f>SUM(C218+C300+C795+C41+C202+C632+C309+C682+C93+C184+C582+C151+C598)</f>
        <v>30009</v>
      </c>
      <c r="D806" s="301">
        <f>SUM(D218+D300+D795+D41+D202+D632+D309+D682+D93+D184+D582+D151+D598+D84+D260+D648)</f>
        <v>44542</v>
      </c>
      <c r="E806" s="301">
        <f>SUM(E218+E300+E795+E41+E202+E632+E309+E682+E93+E184+E582+E151+E598+E84+E260+E648)</f>
        <v>74542</v>
      </c>
      <c r="F806" s="839">
        <f t="shared" si="1"/>
        <v>1.6735216200440035</v>
      </c>
      <c r="G806" s="452"/>
    </row>
    <row r="807" spans="1:7" ht="12" customHeight="1">
      <c r="A807" s="295"/>
      <c r="B807" s="302" t="s">
        <v>262</v>
      </c>
      <c r="C807" s="301">
        <f>SUM(C84)</f>
        <v>0</v>
      </c>
      <c r="D807" s="301">
        <f>SUM(D85)</f>
        <v>447</v>
      </c>
      <c r="E807" s="301">
        <f>SUM(E85)</f>
        <v>447</v>
      </c>
      <c r="F807" s="748">
        <f t="shared" si="1"/>
        <v>1</v>
      </c>
      <c r="G807" s="426"/>
    </row>
    <row r="808" spans="1:7" ht="12" customHeight="1" thickBot="1">
      <c r="A808" s="295"/>
      <c r="B808" s="507" t="s">
        <v>342</v>
      </c>
      <c r="C808" s="773">
        <f>SUM(C68+C210+C219+C260+C160+C335+C614+C622+C236+C268+C690+C152+C318+C649+C185)</f>
        <v>1215826</v>
      </c>
      <c r="D808" s="773">
        <f>SUM(D68+D210+D219+D160+D335+D614+D622+D236+D268+D690+D152+D318+D649+D185)</f>
        <v>1232159</v>
      </c>
      <c r="E808" s="773">
        <f>SUM(E68+E210+E219+E160+E335+E614+E622+E236+E268+E690+E152+E318+E649+E185)</f>
        <v>1231359</v>
      </c>
      <c r="F808" s="840">
        <f t="shared" si="1"/>
        <v>0.9993507331440179</v>
      </c>
      <c r="G808" s="471"/>
    </row>
    <row r="809" spans="1:7" ht="12" customHeight="1" thickBot="1">
      <c r="A809" s="295"/>
      <c r="B809" s="508" t="s">
        <v>71</v>
      </c>
      <c r="C809" s="780">
        <f>SUM(C806:C808)</f>
        <v>1245835</v>
      </c>
      <c r="D809" s="780">
        <f>SUM(D806:D808)</f>
        <v>1277148</v>
      </c>
      <c r="E809" s="780">
        <f>SUM(E806:E808)</f>
        <v>1306348</v>
      </c>
      <c r="F809" s="792">
        <f t="shared" si="1"/>
        <v>1.0228634426080612</v>
      </c>
      <c r="G809" s="471"/>
    </row>
    <row r="810" spans="1:7" ht="10.5" customHeight="1" thickBot="1">
      <c r="A810" s="364"/>
      <c r="B810" s="379" t="s">
        <v>269</v>
      </c>
      <c r="C810" s="781">
        <f>SUM(C809+C804)</f>
        <v>5240332</v>
      </c>
      <c r="D810" s="781">
        <f>SUM(D809+D804)</f>
        <v>5578138</v>
      </c>
      <c r="E810" s="781">
        <f>SUM(E809+E804)</f>
        <v>5614090</v>
      </c>
      <c r="F810" s="792">
        <f t="shared" si="1"/>
        <v>1.006445161449932</v>
      </c>
      <c r="G810" s="457"/>
    </row>
  </sheetData>
  <sheetProtection/>
  <mergeCells count="6">
    <mergeCell ref="A1:G1"/>
    <mergeCell ref="A2:G2"/>
    <mergeCell ref="F5:F7"/>
    <mergeCell ref="C5:C7"/>
    <mergeCell ref="D5:D7"/>
    <mergeCell ref="E5:E7"/>
  </mergeCells>
  <printOptions horizontalCentered="1"/>
  <pageMargins left="0.5905511811023623" right="0" top="0.1968503937007874" bottom="0" header="0.1968503937007874" footer="0"/>
  <pageSetup firstPageNumber="25" useFirstPageNumber="1" horizontalDpi="600" verticalDpi="600" orientation="landscape" paperSize="9" scale="85" r:id="rId1"/>
  <headerFooter alignWithMargins="0">
    <oddFooter>&amp;C&amp;P. oldal</oddFooter>
  </headerFooter>
  <rowBreaks count="17" manualBreakCount="17">
    <brk id="50" max="255" man="1"/>
    <brk id="94" max="255" man="1"/>
    <brk id="144" max="255" man="1"/>
    <brk id="187" max="255" man="1"/>
    <brk id="237" max="255" man="1"/>
    <brk id="286" max="255" man="1"/>
    <brk id="336" max="255" man="1"/>
    <brk id="379" max="255" man="1"/>
    <brk id="427" max="255" man="1"/>
    <brk id="477" max="255" man="1"/>
    <brk id="526" max="255" man="1"/>
    <brk id="575" max="255" man="1"/>
    <brk id="623" max="255" man="1"/>
    <brk id="666" max="255" man="1"/>
    <brk id="715" max="255" man="1"/>
    <brk id="755" max="255" man="1"/>
    <brk id="79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7"/>
  <sheetViews>
    <sheetView showZeros="0" zoomScale="95" zoomScaleNormal="95" zoomScalePageLayoutView="0" workbookViewId="0" topLeftCell="A1">
      <selection activeCell="F28" sqref="F28"/>
    </sheetView>
  </sheetViews>
  <sheetFormatPr defaultColWidth="9.00390625" defaultRowHeight="12.75" customHeight="1"/>
  <cols>
    <col min="1" max="1" width="6.875" style="9" customWidth="1"/>
    <col min="2" max="2" width="51.00390625" style="9" customWidth="1"/>
    <col min="3" max="5" width="13.125" style="10" customWidth="1"/>
    <col min="6" max="6" width="8.625" style="10" customWidth="1"/>
    <col min="7" max="7" width="50.875" style="9" customWidth="1"/>
    <col min="8" max="16384" width="9.125" style="9" customWidth="1"/>
  </cols>
  <sheetData>
    <row r="1" spans="1:7" ht="12.75" customHeight="1">
      <c r="A1" s="1254" t="s">
        <v>313</v>
      </c>
      <c r="B1" s="1253"/>
      <c r="C1" s="1253"/>
      <c r="D1" s="1253"/>
      <c r="E1" s="1253"/>
      <c r="F1" s="1253"/>
      <c r="G1" s="1253"/>
    </row>
    <row r="2" spans="1:7" ht="12.75" customHeight="1">
      <c r="A2" s="1252" t="s">
        <v>1085</v>
      </c>
      <c r="B2" s="1253"/>
      <c r="C2" s="1253"/>
      <c r="D2" s="1253"/>
      <c r="E2" s="1253"/>
      <c r="F2" s="1253"/>
      <c r="G2" s="1253"/>
    </row>
    <row r="3" spans="3:7" ht="12" customHeight="1">
      <c r="C3" s="69"/>
      <c r="D3" s="69"/>
      <c r="E3" s="69"/>
      <c r="F3" s="69"/>
      <c r="G3" s="80" t="s">
        <v>191</v>
      </c>
    </row>
    <row r="4" spans="1:7" ht="12.75" customHeight="1">
      <c r="A4" s="48"/>
      <c r="B4" s="49"/>
      <c r="C4" s="1198" t="s">
        <v>1137</v>
      </c>
      <c r="D4" s="1198" t="s">
        <v>1196</v>
      </c>
      <c r="E4" s="1198" t="s">
        <v>1200</v>
      </c>
      <c r="F4" s="1198" t="s">
        <v>1210</v>
      </c>
      <c r="G4" s="89" t="s">
        <v>151</v>
      </c>
    </row>
    <row r="5" spans="1:7" ht="12.75">
      <c r="A5" s="50" t="s">
        <v>293</v>
      </c>
      <c r="B5" s="88" t="s">
        <v>150</v>
      </c>
      <c r="C5" s="1217"/>
      <c r="D5" s="1217"/>
      <c r="E5" s="1217"/>
      <c r="F5" s="1250"/>
      <c r="G5" s="51" t="s">
        <v>152</v>
      </c>
    </row>
    <row r="6" spans="1:7" ht="13.5" thickBot="1">
      <c r="A6" s="52"/>
      <c r="B6" s="53"/>
      <c r="C6" s="1218"/>
      <c r="D6" s="1218"/>
      <c r="E6" s="1218"/>
      <c r="F6" s="1251"/>
      <c r="G6" s="54"/>
    </row>
    <row r="7" spans="1:7" ht="15" customHeight="1">
      <c r="A7" s="199" t="s">
        <v>172</v>
      </c>
      <c r="B7" s="200" t="s">
        <v>173</v>
      </c>
      <c r="C7" s="201" t="s">
        <v>174</v>
      </c>
      <c r="D7" s="201" t="s">
        <v>175</v>
      </c>
      <c r="E7" s="201" t="s">
        <v>176</v>
      </c>
      <c r="F7" s="201" t="s">
        <v>47</v>
      </c>
      <c r="G7" s="201" t="s">
        <v>386</v>
      </c>
    </row>
    <row r="8" spans="1:7" ht="12.75" customHeight="1">
      <c r="A8" s="104"/>
      <c r="B8" s="86" t="s">
        <v>276</v>
      </c>
      <c r="C8" s="603"/>
      <c r="D8" s="603"/>
      <c r="E8" s="603"/>
      <c r="F8" s="633"/>
      <c r="G8" s="634"/>
    </row>
    <row r="9" spans="1:7" ht="12.75" customHeight="1" thickBot="1">
      <c r="A9" s="42">
        <v>3911</v>
      </c>
      <c r="B9" s="35" t="s">
        <v>196</v>
      </c>
      <c r="C9" s="782">
        <v>15000</v>
      </c>
      <c r="D9" s="782">
        <v>15000</v>
      </c>
      <c r="E9" s="782">
        <v>15000</v>
      </c>
      <c r="F9" s="750">
        <f>SUM(E9/D9)</f>
        <v>1</v>
      </c>
      <c r="G9" s="604"/>
    </row>
    <row r="10" spans="1:7" ht="12.75" customHeight="1" thickBot="1">
      <c r="A10" s="63">
        <v>3910</v>
      </c>
      <c r="B10" s="36" t="s">
        <v>186</v>
      </c>
      <c r="C10" s="725">
        <f>SUM(C9:C9)</f>
        <v>15000</v>
      </c>
      <c r="D10" s="725">
        <f>SUM(D9:D9)</f>
        <v>15000</v>
      </c>
      <c r="E10" s="725">
        <f>SUM(E9:E9)</f>
        <v>15000</v>
      </c>
      <c r="F10" s="865">
        <f aca="true" t="shared" si="0" ref="F10:F65">SUM(E10/D10)</f>
        <v>1</v>
      </c>
      <c r="G10" s="604"/>
    </row>
    <row r="11" spans="1:7" s="13" customFormat="1" ht="12.75" customHeight="1">
      <c r="A11" s="11"/>
      <c r="B11" s="38" t="s">
        <v>275</v>
      </c>
      <c r="C11" s="722"/>
      <c r="D11" s="722"/>
      <c r="E11" s="722"/>
      <c r="F11" s="635"/>
      <c r="G11" s="605"/>
    </row>
    <row r="12" spans="1:7" s="13" customFormat="1" ht="12.75" customHeight="1">
      <c r="A12" s="42">
        <v>3921</v>
      </c>
      <c r="B12" s="35" t="s">
        <v>520</v>
      </c>
      <c r="C12" s="723">
        <v>6000</v>
      </c>
      <c r="D12" s="723">
        <v>6000</v>
      </c>
      <c r="E12" s="723">
        <v>6000</v>
      </c>
      <c r="F12" s="635">
        <f t="shared" si="0"/>
        <v>1</v>
      </c>
      <c r="G12" s="606" t="s">
        <v>401</v>
      </c>
    </row>
    <row r="13" spans="1:7" s="13" customFormat="1" ht="12.75" customHeight="1">
      <c r="A13" s="42">
        <v>3922</v>
      </c>
      <c r="B13" s="35" t="s">
        <v>519</v>
      </c>
      <c r="C13" s="723">
        <v>5000</v>
      </c>
      <c r="D13" s="723">
        <v>5000</v>
      </c>
      <c r="E13" s="723">
        <v>5000</v>
      </c>
      <c r="F13" s="635">
        <f t="shared" si="0"/>
        <v>1</v>
      </c>
      <c r="G13" s="607" t="s">
        <v>484</v>
      </c>
    </row>
    <row r="14" spans="1:7" s="13" customFormat="1" ht="12.75" customHeight="1">
      <c r="A14" s="42">
        <v>3924</v>
      </c>
      <c r="B14" s="35" t="s">
        <v>444</v>
      </c>
      <c r="C14" s="723">
        <v>3000</v>
      </c>
      <c r="D14" s="723">
        <v>3000</v>
      </c>
      <c r="E14" s="723">
        <v>9000</v>
      </c>
      <c r="F14" s="635">
        <f t="shared" si="0"/>
        <v>3</v>
      </c>
      <c r="G14" s="607"/>
    </row>
    <row r="15" spans="1:7" s="13" customFormat="1" ht="12.75" customHeight="1">
      <c r="A15" s="42">
        <v>3925</v>
      </c>
      <c r="B15" s="35" t="s">
        <v>28</v>
      </c>
      <c r="C15" s="723">
        <v>464674</v>
      </c>
      <c r="D15" s="723">
        <v>471274</v>
      </c>
      <c r="E15" s="723">
        <v>471274</v>
      </c>
      <c r="F15" s="635">
        <f t="shared" si="0"/>
        <v>1</v>
      </c>
      <c r="G15" s="608"/>
    </row>
    <row r="16" spans="1:7" s="13" customFormat="1" ht="12.75" customHeight="1">
      <c r="A16" s="42">
        <v>3926</v>
      </c>
      <c r="B16" s="35" t="s">
        <v>1133</v>
      </c>
      <c r="C16" s="723">
        <v>159695</v>
      </c>
      <c r="D16" s="723">
        <v>159695</v>
      </c>
      <c r="E16" s="723">
        <v>159695</v>
      </c>
      <c r="F16" s="635">
        <f t="shared" si="0"/>
        <v>1</v>
      </c>
      <c r="G16" s="608"/>
    </row>
    <row r="17" spans="1:7" s="13" customFormat="1" ht="12.75" customHeight="1">
      <c r="A17" s="42">
        <v>3928</v>
      </c>
      <c r="B17" s="35" t="s">
        <v>160</v>
      </c>
      <c r="C17" s="723">
        <f>SUM(C22+C18)</f>
        <v>192000</v>
      </c>
      <c r="D17" s="723">
        <f>SUM(D22+D18)</f>
        <v>392950</v>
      </c>
      <c r="E17" s="723">
        <f>SUM(E22+E18)</f>
        <v>392950</v>
      </c>
      <c r="F17" s="635">
        <f t="shared" si="0"/>
        <v>1</v>
      </c>
      <c r="G17" s="1108" t="s">
        <v>1111</v>
      </c>
    </row>
    <row r="18" spans="1:7" s="13" customFormat="1" ht="12.75" customHeight="1">
      <c r="A18" s="42"/>
      <c r="B18" s="193" t="s">
        <v>85</v>
      </c>
      <c r="C18" s="656">
        <f>SUM(C19:C21)</f>
        <v>12000</v>
      </c>
      <c r="D18" s="656">
        <f>SUM(D19:D21)</f>
        <v>12041</v>
      </c>
      <c r="E18" s="656">
        <f>SUM(E19:E21)</f>
        <v>12041</v>
      </c>
      <c r="F18" s="635">
        <f t="shared" si="0"/>
        <v>1</v>
      </c>
      <c r="G18" s="421"/>
    </row>
    <row r="19" spans="1:7" s="13" customFormat="1" ht="12.75" customHeight="1">
      <c r="A19" s="42"/>
      <c r="B19" s="193" t="s">
        <v>511</v>
      </c>
      <c r="C19" s="656">
        <v>2000</v>
      </c>
      <c r="D19" s="656">
        <v>2041</v>
      </c>
      <c r="E19" s="656">
        <v>2041</v>
      </c>
      <c r="F19" s="635">
        <f t="shared" si="0"/>
        <v>1</v>
      </c>
      <c r="G19" s="1109"/>
    </row>
    <row r="20" spans="1:7" s="13" customFormat="1" ht="12.75" customHeight="1">
      <c r="A20" s="42"/>
      <c r="B20" s="193" t="s">
        <v>512</v>
      </c>
      <c r="C20" s="656"/>
      <c r="D20" s="656"/>
      <c r="E20" s="656"/>
      <c r="F20" s="635"/>
      <c r="G20" s="608"/>
    </row>
    <row r="21" spans="1:7" s="13" customFormat="1" ht="12.75" customHeight="1">
      <c r="A21" s="42"/>
      <c r="B21" s="193" t="s">
        <v>513</v>
      </c>
      <c r="C21" s="656">
        <v>10000</v>
      </c>
      <c r="D21" s="656">
        <v>10000</v>
      </c>
      <c r="E21" s="656">
        <v>10000</v>
      </c>
      <c r="F21" s="635">
        <f t="shared" si="0"/>
        <v>1</v>
      </c>
      <c r="G21" s="608"/>
    </row>
    <row r="22" spans="1:7" s="13" customFormat="1" ht="12.75" customHeight="1">
      <c r="A22" s="42"/>
      <c r="B22" s="193" t="s">
        <v>414</v>
      </c>
      <c r="C22" s="656">
        <v>180000</v>
      </c>
      <c r="D22" s="656">
        <v>380909</v>
      </c>
      <c r="E22" s="656">
        <v>380909</v>
      </c>
      <c r="F22" s="635">
        <f t="shared" si="0"/>
        <v>1</v>
      </c>
      <c r="G22" s="608"/>
    </row>
    <row r="23" spans="1:7" s="13" customFormat="1" ht="12.75" customHeight="1" thickBot="1">
      <c r="A23" s="42">
        <v>3929</v>
      </c>
      <c r="B23" s="56" t="s">
        <v>302</v>
      </c>
      <c r="C23" s="724">
        <v>10000</v>
      </c>
      <c r="D23" s="724">
        <v>20000</v>
      </c>
      <c r="E23" s="724">
        <v>20000</v>
      </c>
      <c r="F23" s="750">
        <f t="shared" si="0"/>
        <v>1</v>
      </c>
      <c r="G23" s="500" t="s">
        <v>1111</v>
      </c>
    </row>
    <row r="24" spans="1:7" s="13" customFormat="1" ht="12.75" customHeight="1" thickBot="1">
      <c r="A24" s="63">
        <v>3920</v>
      </c>
      <c r="B24" s="36" t="s">
        <v>186</v>
      </c>
      <c r="C24" s="725">
        <f>SUM(C12:C17)+C23</f>
        <v>840369</v>
      </c>
      <c r="D24" s="725">
        <f>SUM(D12:D17)+D23</f>
        <v>1057919</v>
      </c>
      <c r="E24" s="725">
        <f>SUM(E12:E17)+E23</f>
        <v>1063919</v>
      </c>
      <c r="F24" s="865">
        <f t="shared" si="0"/>
        <v>1.0056715117130897</v>
      </c>
      <c r="G24" s="609"/>
    </row>
    <row r="25" spans="1:7" s="13" customFormat="1" ht="12.75" customHeight="1">
      <c r="A25" s="11"/>
      <c r="B25" s="38" t="s">
        <v>131</v>
      </c>
      <c r="C25" s="722"/>
      <c r="D25" s="722"/>
      <c r="E25" s="722"/>
      <c r="F25" s="635"/>
      <c r="G25" s="610"/>
    </row>
    <row r="26" spans="1:7" s="13" customFormat="1" ht="12.75" customHeight="1">
      <c r="A26" s="67">
        <v>3931</v>
      </c>
      <c r="B26" s="87" t="s">
        <v>164</v>
      </c>
      <c r="C26" s="591">
        <v>5000</v>
      </c>
      <c r="D26" s="591">
        <v>5000</v>
      </c>
      <c r="E26" s="591">
        <v>5000</v>
      </c>
      <c r="F26" s="635">
        <f t="shared" si="0"/>
        <v>1</v>
      </c>
      <c r="G26" s="746"/>
    </row>
    <row r="27" spans="1:7" s="13" customFormat="1" ht="12.75" customHeight="1">
      <c r="A27" s="67">
        <v>3932</v>
      </c>
      <c r="B27" s="87" t="s">
        <v>197</v>
      </c>
      <c r="C27" s="591">
        <v>12500</v>
      </c>
      <c r="D27" s="591">
        <v>12500</v>
      </c>
      <c r="E27" s="591">
        <v>12500</v>
      </c>
      <c r="F27" s="635">
        <f t="shared" si="0"/>
        <v>1</v>
      </c>
      <c r="G27" s="611"/>
    </row>
    <row r="28" spans="1:7" s="13" customFormat="1" ht="12.75" customHeight="1" thickBot="1">
      <c r="A28" s="67">
        <v>3934</v>
      </c>
      <c r="B28" s="87" t="s">
        <v>448</v>
      </c>
      <c r="C28" s="724">
        <v>5000</v>
      </c>
      <c r="D28" s="724">
        <v>5000</v>
      </c>
      <c r="E28" s="724">
        <v>5000</v>
      </c>
      <c r="F28" s="750">
        <f t="shared" si="0"/>
        <v>1</v>
      </c>
      <c r="G28" s="611"/>
    </row>
    <row r="29" spans="1:7" s="13" customFormat="1" ht="12.75" customHeight="1" thickBot="1">
      <c r="A29" s="63">
        <v>3930</v>
      </c>
      <c r="B29" s="36" t="s">
        <v>186</v>
      </c>
      <c r="C29" s="725">
        <f>SUM(C26:C28)</f>
        <v>22500</v>
      </c>
      <c r="D29" s="725">
        <f>SUM(D26:D28)</f>
        <v>22500</v>
      </c>
      <c r="E29" s="725">
        <f>SUM(E26:E28)</f>
        <v>22500</v>
      </c>
      <c r="F29" s="865">
        <f t="shared" si="0"/>
        <v>1</v>
      </c>
      <c r="G29" s="612"/>
    </row>
    <row r="30" spans="1:7" ht="12.75" customHeight="1">
      <c r="A30" s="11"/>
      <c r="B30" s="38" t="s">
        <v>60</v>
      </c>
      <c r="C30" s="726"/>
      <c r="D30" s="726"/>
      <c r="E30" s="726"/>
      <c r="F30" s="635"/>
      <c r="G30" s="613"/>
    </row>
    <row r="31" spans="1:7" ht="12.75" customHeight="1">
      <c r="A31" s="42">
        <v>3941</v>
      </c>
      <c r="B31" s="35" t="s">
        <v>505</v>
      </c>
      <c r="C31" s="723">
        <v>305160</v>
      </c>
      <c r="D31" s="723">
        <v>305160</v>
      </c>
      <c r="E31" s="723">
        <v>305160</v>
      </c>
      <c r="F31" s="635">
        <f t="shared" si="0"/>
        <v>1</v>
      </c>
      <c r="G31" s="746"/>
    </row>
    <row r="32" spans="1:7" ht="12.75" customHeight="1">
      <c r="A32" s="42">
        <v>3942</v>
      </c>
      <c r="B32" s="35" t="s">
        <v>453</v>
      </c>
      <c r="C32" s="723">
        <v>8000</v>
      </c>
      <c r="D32" s="723">
        <v>9000</v>
      </c>
      <c r="E32" s="723">
        <v>9000</v>
      </c>
      <c r="F32" s="635">
        <f t="shared" si="0"/>
        <v>1</v>
      </c>
      <c r="G32" s="607" t="s">
        <v>24</v>
      </c>
    </row>
    <row r="33" spans="1:7" ht="12.75" customHeight="1">
      <c r="A33" s="42">
        <v>3943</v>
      </c>
      <c r="B33" s="35" t="s">
        <v>6</v>
      </c>
      <c r="C33" s="723">
        <v>2000</v>
      </c>
      <c r="D33" s="723">
        <v>2000</v>
      </c>
      <c r="E33" s="723">
        <v>2000</v>
      </c>
      <c r="F33" s="635">
        <f t="shared" si="0"/>
        <v>1</v>
      </c>
      <c r="G33" s="607" t="s">
        <v>24</v>
      </c>
    </row>
    <row r="34" spans="1:7" ht="12.75" customHeight="1">
      <c r="A34" s="42"/>
      <c r="B34" s="193" t="s">
        <v>415</v>
      </c>
      <c r="C34" s="656">
        <v>1300</v>
      </c>
      <c r="D34" s="656">
        <v>1300</v>
      </c>
      <c r="E34" s="656">
        <v>1300</v>
      </c>
      <c r="F34" s="635">
        <f t="shared" si="0"/>
        <v>1</v>
      </c>
      <c r="G34" s="607"/>
    </row>
    <row r="35" spans="1:7" ht="12.75" customHeight="1">
      <c r="A35" s="42"/>
      <c r="B35" s="193" t="s">
        <v>416</v>
      </c>
      <c r="C35" s="656">
        <v>700</v>
      </c>
      <c r="D35" s="656">
        <v>700</v>
      </c>
      <c r="E35" s="656">
        <v>700</v>
      </c>
      <c r="F35" s="635">
        <f t="shared" si="0"/>
        <v>1</v>
      </c>
      <c r="G35" s="607"/>
    </row>
    <row r="36" spans="1:7" ht="12.75" customHeight="1">
      <c r="A36" s="42"/>
      <c r="B36" s="747" t="s">
        <v>414</v>
      </c>
      <c r="C36" s="656"/>
      <c r="D36" s="656"/>
      <c r="E36" s="656"/>
      <c r="F36" s="635"/>
      <c r="G36" s="607"/>
    </row>
    <row r="37" spans="1:7" ht="12.75" customHeight="1" thickBot="1">
      <c r="A37" s="42">
        <v>3944</v>
      </c>
      <c r="B37" s="87" t="s">
        <v>450</v>
      </c>
      <c r="C37" s="724">
        <v>57365</v>
      </c>
      <c r="D37" s="724">
        <v>57365</v>
      </c>
      <c r="E37" s="724">
        <v>57365</v>
      </c>
      <c r="F37" s="750">
        <f t="shared" si="0"/>
        <v>1</v>
      </c>
      <c r="G37" s="607"/>
    </row>
    <row r="38" spans="1:7" s="13" customFormat="1" ht="12.75" customHeight="1" thickBot="1">
      <c r="A38" s="63">
        <v>3940</v>
      </c>
      <c r="B38" s="36" t="s">
        <v>184</v>
      </c>
      <c r="C38" s="725">
        <f>SUM(C31:C33)+C37</f>
        <v>372525</v>
      </c>
      <c r="D38" s="725">
        <f>SUM(D31:D33)+D37</f>
        <v>373525</v>
      </c>
      <c r="E38" s="725">
        <f>SUM(E31:E33)+E37</f>
        <v>373525</v>
      </c>
      <c r="F38" s="842">
        <f t="shared" si="0"/>
        <v>1</v>
      </c>
      <c r="G38" s="614"/>
    </row>
    <row r="39" spans="1:7" s="13" customFormat="1" ht="12.75" customHeight="1">
      <c r="A39" s="204"/>
      <c r="B39" s="205" t="s">
        <v>59</v>
      </c>
      <c r="C39" s="727"/>
      <c r="D39" s="727"/>
      <c r="E39" s="727"/>
      <c r="F39" s="635"/>
      <c r="G39" s="615"/>
    </row>
    <row r="40" spans="1:7" s="13" customFormat="1" ht="12.75" customHeight="1">
      <c r="A40" s="66">
        <v>3961</v>
      </c>
      <c r="B40" s="84" t="s">
        <v>418</v>
      </c>
      <c r="C40" s="728">
        <v>215900</v>
      </c>
      <c r="D40" s="728">
        <v>215900</v>
      </c>
      <c r="E40" s="728">
        <v>215900</v>
      </c>
      <c r="F40" s="635">
        <f t="shared" si="0"/>
        <v>1</v>
      </c>
      <c r="G40" s="746"/>
    </row>
    <row r="41" spans="1:7" s="13" customFormat="1" ht="12.75" customHeight="1">
      <c r="A41" s="66">
        <v>3962</v>
      </c>
      <c r="B41" s="293" t="s">
        <v>375</v>
      </c>
      <c r="C41" s="728">
        <v>50000</v>
      </c>
      <c r="D41" s="728">
        <v>50000</v>
      </c>
      <c r="E41" s="728">
        <v>50000</v>
      </c>
      <c r="F41" s="635">
        <f t="shared" si="0"/>
        <v>1</v>
      </c>
      <c r="G41" s="746"/>
    </row>
    <row r="42" spans="1:7" s="13" customFormat="1" ht="12.75" customHeight="1">
      <c r="A42" s="66">
        <v>3963</v>
      </c>
      <c r="B42" s="293" t="s">
        <v>1134</v>
      </c>
      <c r="C42" s="728">
        <v>41900</v>
      </c>
      <c r="D42" s="728">
        <v>41900</v>
      </c>
      <c r="E42" s="728">
        <v>41900</v>
      </c>
      <c r="F42" s="635">
        <f t="shared" si="0"/>
        <v>1</v>
      </c>
      <c r="G42" s="746"/>
    </row>
    <row r="43" spans="1:7" s="13" customFormat="1" ht="12.75" customHeight="1" thickBot="1">
      <c r="A43" s="66">
        <v>3972</v>
      </c>
      <c r="B43" s="209" t="s">
        <v>454</v>
      </c>
      <c r="C43" s="728">
        <v>20000</v>
      </c>
      <c r="D43" s="728">
        <v>20000</v>
      </c>
      <c r="E43" s="728">
        <v>20000</v>
      </c>
      <c r="F43" s="750">
        <f t="shared" si="0"/>
        <v>1</v>
      </c>
      <c r="G43" s="606" t="s">
        <v>401</v>
      </c>
    </row>
    <row r="44" spans="1:7" s="13" customFormat="1" ht="12.75" customHeight="1" thickBot="1">
      <c r="A44" s="206">
        <v>3970</v>
      </c>
      <c r="B44" s="207" t="s">
        <v>159</v>
      </c>
      <c r="C44" s="729">
        <f>SUM(C40:C43)</f>
        <v>327800</v>
      </c>
      <c r="D44" s="729">
        <f>SUM(D40:D43)</f>
        <v>327800</v>
      </c>
      <c r="E44" s="729">
        <f>SUM(E40:E43)</f>
        <v>327800</v>
      </c>
      <c r="F44" s="842">
        <f t="shared" si="0"/>
        <v>1</v>
      </c>
      <c r="G44" s="614"/>
    </row>
    <row r="45" spans="1:7" s="13" customFormat="1" ht="12.75" customHeight="1">
      <c r="A45" s="208"/>
      <c r="B45" s="210" t="s">
        <v>274</v>
      </c>
      <c r="C45" s="727"/>
      <c r="D45" s="727"/>
      <c r="E45" s="727"/>
      <c r="F45" s="635"/>
      <c r="G45" s="605"/>
    </row>
    <row r="46" spans="1:7" s="13" customFormat="1" ht="12.75" customHeight="1">
      <c r="A46" s="66">
        <v>3988</v>
      </c>
      <c r="B46" s="84" t="s">
        <v>16</v>
      </c>
      <c r="C46" s="728">
        <v>800</v>
      </c>
      <c r="D46" s="728">
        <v>800</v>
      </c>
      <c r="E46" s="728">
        <v>800</v>
      </c>
      <c r="F46" s="635">
        <f t="shared" si="0"/>
        <v>1</v>
      </c>
      <c r="G46" s="616"/>
    </row>
    <row r="47" spans="1:7" s="13" customFormat="1" ht="12.75" customHeight="1">
      <c r="A47" s="66">
        <v>3989</v>
      </c>
      <c r="B47" s="84" t="s">
        <v>377</v>
      </c>
      <c r="C47" s="728">
        <v>6000</v>
      </c>
      <c r="D47" s="728">
        <v>6000</v>
      </c>
      <c r="E47" s="728">
        <v>6000</v>
      </c>
      <c r="F47" s="635">
        <f t="shared" si="0"/>
        <v>1</v>
      </c>
      <c r="G47" s="606" t="s">
        <v>401</v>
      </c>
    </row>
    <row r="48" spans="1:7" s="13" customFormat="1" ht="12.75" customHeight="1">
      <c r="A48" s="67">
        <v>3990</v>
      </c>
      <c r="B48" s="87" t="s">
        <v>325</v>
      </c>
      <c r="C48" s="591">
        <v>1000</v>
      </c>
      <c r="D48" s="591">
        <v>1000</v>
      </c>
      <c r="E48" s="591">
        <v>1000</v>
      </c>
      <c r="F48" s="635">
        <f t="shared" si="0"/>
        <v>1</v>
      </c>
      <c r="G48" s="616"/>
    </row>
    <row r="49" spans="1:7" s="13" customFormat="1" ht="12.75" customHeight="1">
      <c r="A49" s="67">
        <v>3991</v>
      </c>
      <c r="B49" s="87" t="s">
        <v>371</v>
      </c>
      <c r="C49" s="591">
        <v>4820</v>
      </c>
      <c r="D49" s="591">
        <v>4820</v>
      </c>
      <c r="E49" s="591">
        <v>4820</v>
      </c>
      <c r="F49" s="635">
        <f t="shared" si="0"/>
        <v>1</v>
      </c>
      <c r="G49" s="616"/>
    </row>
    <row r="50" spans="1:7" s="13" customFormat="1" ht="12.75" customHeight="1">
      <c r="A50" s="67">
        <v>3992</v>
      </c>
      <c r="B50" s="87" t="s">
        <v>326</v>
      </c>
      <c r="C50" s="591">
        <v>1400</v>
      </c>
      <c r="D50" s="591">
        <v>1400</v>
      </c>
      <c r="E50" s="591">
        <v>1400</v>
      </c>
      <c r="F50" s="635">
        <f t="shared" si="0"/>
        <v>1</v>
      </c>
      <c r="G50" s="616"/>
    </row>
    <row r="51" spans="1:7" s="13" customFormat="1" ht="12.75" customHeight="1">
      <c r="A51" s="67">
        <v>3993</v>
      </c>
      <c r="B51" s="87" t="s">
        <v>327</v>
      </c>
      <c r="C51" s="591">
        <v>900</v>
      </c>
      <c r="D51" s="591">
        <v>900</v>
      </c>
      <c r="E51" s="591">
        <v>900</v>
      </c>
      <c r="F51" s="635">
        <f t="shared" si="0"/>
        <v>1</v>
      </c>
      <c r="G51" s="616"/>
    </row>
    <row r="52" spans="1:7" s="13" customFormat="1" ht="12.75" customHeight="1">
      <c r="A52" s="67">
        <v>3994</v>
      </c>
      <c r="B52" s="87" t="s">
        <v>108</v>
      </c>
      <c r="C52" s="591">
        <v>900</v>
      </c>
      <c r="D52" s="591">
        <v>900</v>
      </c>
      <c r="E52" s="591">
        <v>900</v>
      </c>
      <c r="F52" s="635">
        <f t="shared" si="0"/>
        <v>1</v>
      </c>
      <c r="G52" s="616"/>
    </row>
    <row r="53" spans="1:7" s="13" customFormat="1" ht="12.75" customHeight="1">
      <c r="A53" s="67">
        <v>3995</v>
      </c>
      <c r="B53" s="87" t="s">
        <v>109</v>
      </c>
      <c r="C53" s="591">
        <v>900</v>
      </c>
      <c r="D53" s="591">
        <v>900</v>
      </c>
      <c r="E53" s="591">
        <v>900</v>
      </c>
      <c r="F53" s="635">
        <f t="shared" si="0"/>
        <v>1</v>
      </c>
      <c r="G53" s="616"/>
    </row>
    <row r="54" spans="1:7" s="13" customFormat="1" ht="12.75" customHeight="1">
      <c r="A54" s="67">
        <v>3997</v>
      </c>
      <c r="B54" s="87" t="s">
        <v>110</v>
      </c>
      <c r="C54" s="591">
        <v>900</v>
      </c>
      <c r="D54" s="591">
        <v>900</v>
      </c>
      <c r="E54" s="591">
        <v>900</v>
      </c>
      <c r="F54" s="635">
        <f t="shared" si="0"/>
        <v>1</v>
      </c>
      <c r="G54" s="616"/>
    </row>
    <row r="55" spans="1:7" s="13" customFormat="1" ht="12.75" customHeight="1">
      <c r="A55" s="67">
        <v>3998</v>
      </c>
      <c r="B55" s="87" t="s">
        <v>111</v>
      </c>
      <c r="C55" s="591">
        <v>900</v>
      </c>
      <c r="D55" s="591">
        <v>900</v>
      </c>
      <c r="E55" s="591">
        <v>900</v>
      </c>
      <c r="F55" s="635">
        <f t="shared" si="0"/>
        <v>1</v>
      </c>
      <c r="G55" s="616"/>
    </row>
    <row r="56" spans="1:7" s="13" customFormat="1" ht="12.75" customHeight="1" thickBot="1">
      <c r="A56" s="101">
        <v>3999</v>
      </c>
      <c r="B56" s="87" t="s">
        <v>112</v>
      </c>
      <c r="C56" s="724">
        <v>1000</v>
      </c>
      <c r="D56" s="724">
        <v>1000</v>
      </c>
      <c r="E56" s="724">
        <v>1000</v>
      </c>
      <c r="F56" s="750">
        <f t="shared" si="0"/>
        <v>1</v>
      </c>
      <c r="G56" s="616"/>
    </row>
    <row r="57" spans="1:7" s="13" customFormat="1" ht="12.75" customHeight="1" thickBot="1">
      <c r="A57" s="63"/>
      <c r="B57" s="36" t="s">
        <v>159</v>
      </c>
      <c r="C57" s="725">
        <f>SUM(C46:C56)</f>
        <v>19520</v>
      </c>
      <c r="D57" s="725">
        <f>SUM(D46:D56)</f>
        <v>19520</v>
      </c>
      <c r="E57" s="725">
        <f>SUM(E46:E56)</f>
        <v>19520</v>
      </c>
      <c r="F57" s="842">
        <f t="shared" si="0"/>
        <v>1</v>
      </c>
      <c r="G57" s="614"/>
    </row>
    <row r="58" spans="1:7" s="13" customFormat="1" ht="12.75" customHeight="1" thickBot="1">
      <c r="A58" s="63">
        <v>3900</v>
      </c>
      <c r="B58" s="36" t="s">
        <v>153</v>
      </c>
      <c r="C58" s="725">
        <f>C38+C24+C10+C29+C44+C57</f>
        <v>1597714</v>
      </c>
      <c r="D58" s="725">
        <f>D38+D24+D10+D29+D44+D57</f>
        <v>1816264</v>
      </c>
      <c r="E58" s="725">
        <f>E38+E24+E10+E29+E44+E57</f>
        <v>1822264</v>
      </c>
      <c r="F58" s="865">
        <f t="shared" si="0"/>
        <v>1.003303484515467</v>
      </c>
      <c r="G58" s="614"/>
    </row>
    <row r="59" spans="1:7" s="13" customFormat="1" ht="12.75" customHeight="1">
      <c r="A59" s="46"/>
      <c r="B59" s="84" t="s">
        <v>181</v>
      </c>
      <c r="C59" s="591">
        <f aca="true" t="shared" si="1" ref="C59:E60">SUM(C34)</f>
        <v>1300</v>
      </c>
      <c r="D59" s="591">
        <f t="shared" si="1"/>
        <v>1300</v>
      </c>
      <c r="E59" s="591">
        <f t="shared" si="1"/>
        <v>1300</v>
      </c>
      <c r="F59" s="635">
        <f t="shared" si="0"/>
        <v>1</v>
      </c>
      <c r="G59" s="610"/>
    </row>
    <row r="60" spans="1:7" s="13" customFormat="1" ht="12.75" customHeight="1">
      <c r="A60" s="46"/>
      <c r="B60" s="24" t="s">
        <v>115</v>
      </c>
      <c r="C60" s="591">
        <f t="shared" si="1"/>
        <v>700</v>
      </c>
      <c r="D60" s="591">
        <f t="shared" si="1"/>
        <v>700</v>
      </c>
      <c r="E60" s="591">
        <f t="shared" si="1"/>
        <v>700</v>
      </c>
      <c r="F60" s="635">
        <f t="shared" si="0"/>
        <v>1</v>
      </c>
      <c r="G60" s="610"/>
    </row>
    <row r="61" spans="1:7" s="13" customFormat="1" ht="12.75" customHeight="1">
      <c r="A61" s="46"/>
      <c r="B61" s="84" t="s">
        <v>311</v>
      </c>
      <c r="C61" s="591">
        <f>SUM(C19)</f>
        <v>2000</v>
      </c>
      <c r="D61" s="591">
        <f>SUM(D19)</f>
        <v>2041</v>
      </c>
      <c r="E61" s="591">
        <f>SUM(E19)</f>
        <v>2041</v>
      </c>
      <c r="F61" s="635">
        <f t="shared" si="0"/>
        <v>1</v>
      </c>
      <c r="G61" s="610"/>
    </row>
    <row r="62" spans="1:7" s="13" customFormat="1" ht="12.75" customHeight="1">
      <c r="A62" s="45"/>
      <c r="B62" s="24" t="s">
        <v>308</v>
      </c>
      <c r="C62" s="723">
        <f>SUM(C10+C24+C29+C38+C44+C57)-C64-C59-C60-C61-C63</f>
        <v>1161654</v>
      </c>
      <c r="D62" s="723">
        <f>SUM(D10+D24+D29+D38+D44+D57)-D64-D59-D60-D61-D63</f>
        <v>1169254</v>
      </c>
      <c r="E62" s="723">
        <f>SUM(E10+E24+E29+E38+E44+E57)-E64-E59-E60-E61-E63</f>
        <v>1175254</v>
      </c>
      <c r="F62" s="635">
        <f t="shared" si="0"/>
        <v>1.0051314769930229</v>
      </c>
      <c r="G62" s="610"/>
    </row>
    <row r="63" spans="1:7" s="13" customFormat="1" ht="12.75" customHeight="1">
      <c r="A63" s="45"/>
      <c r="B63" s="24" t="s">
        <v>21</v>
      </c>
      <c r="C63" s="723">
        <f>SUM(C21)</f>
        <v>10000</v>
      </c>
      <c r="D63" s="723">
        <f>SUM(D21)</f>
        <v>10000</v>
      </c>
      <c r="E63" s="723">
        <f>SUM(E21)</f>
        <v>10000</v>
      </c>
      <c r="F63" s="635">
        <f t="shared" si="0"/>
        <v>1</v>
      </c>
      <c r="G63" s="610"/>
    </row>
    <row r="64" spans="1:7" s="13" customFormat="1" ht="12.75" customHeight="1">
      <c r="A64" s="45"/>
      <c r="B64" s="91" t="s">
        <v>286</v>
      </c>
      <c r="C64" s="723">
        <f>SUM(C9+C23+C22+C36+C37+C16)</f>
        <v>422060</v>
      </c>
      <c r="D64" s="723">
        <f>SUM(D9+D23+D22+D36+D37+D16)</f>
        <v>632969</v>
      </c>
      <c r="E64" s="723">
        <f>SUM(E9+E23+E22+E36+E37+E16)</f>
        <v>632969</v>
      </c>
      <c r="F64" s="635">
        <f t="shared" si="0"/>
        <v>1</v>
      </c>
      <c r="G64" s="617"/>
    </row>
    <row r="65" spans="1:7" s="13" customFormat="1" ht="12.75" customHeight="1">
      <c r="A65" s="220"/>
      <c r="B65" s="221" t="s">
        <v>1136</v>
      </c>
      <c r="C65" s="730">
        <f>SUM(C59:C64)</f>
        <v>1597714</v>
      </c>
      <c r="D65" s="730">
        <f>SUM(D59:D64)</f>
        <v>1816264</v>
      </c>
      <c r="E65" s="730">
        <f>SUM(E59:E64)</f>
        <v>1822264</v>
      </c>
      <c r="F65" s="191">
        <f t="shared" si="0"/>
        <v>1.003303484515467</v>
      </c>
      <c r="G65" s="617"/>
    </row>
    <row r="66" spans="1:7" ht="12.75" customHeight="1">
      <c r="A66" s="40"/>
      <c r="B66" s="41"/>
      <c r="C66" s="18"/>
      <c r="D66" s="18"/>
      <c r="E66" s="18"/>
      <c r="F66" s="18"/>
      <c r="G66" s="41"/>
    </row>
    <row r="67" ht="12.75" customHeight="1">
      <c r="A67" s="55"/>
    </row>
  </sheetData>
  <sheetProtection/>
  <mergeCells count="6">
    <mergeCell ref="F4:F6"/>
    <mergeCell ref="A2:G2"/>
    <mergeCell ref="A1:G1"/>
    <mergeCell ref="C4:C6"/>
    <mergeCell ref="D4:D6"/>
    <mergeCell ref="E4:E6"/>
  </mergeCells>
  <printOptions horizontalCentered="1"/>
  <pageMargins left="0" right="0" top="0" bottom="0" header="0.5905511811023623" footer="0"/>
  <pageSetup firstPageNumber="43" useFirstPageNumber="1" horizontalDpi="300" verticalDpi="300" orientation="landscape" paperSize="9" scale="65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2"/>
  <sheetViews>
    <sheetView showZeros="0" zoomScalePageLayoutView="0" workbookViewId="0" topLeftCell="A37">
      <selection activeCell="F8" sqref="F8"/>
    </sheetView>
  </sheetViews>
  <sheetFormatPr defaultColWidth="9.00390625" defaultRowHeight="12.75" customHeight="1"/>
  <cols>
    <col min="1" max="1" width="5.875" style="40" customWidth="1"/>
    <col min="2" max="2" width="66.125" style="41" customWidth="1"/>
    <col min="3" max="5" width="12.125" style="47" customWidth="1"/>
    <col min="6" max="6" width="9.125" style="47" customWidth="1"/>
    <col min="7" max="7" width="66.875" style="41" customWidth="1"/>
    <col min="8" max="16384" width="9.125" style="41" customWidth="1"/>
  </cols>
  <sheetData>
    <row r="1" spans="1:7" s="16" customFormat="1" ht="12.75" customHeight="1">
      <c r="A1" s="1257" t="s">
        <v>154</v>
      </c>
      <c r="B1" s="1253"/>
      <c r="C1" s="1253"/>
      <c r="D1" s="1253"/>
      <c r="E1" s="1253"/>
      <c r="F1" s="1253"/>
      <c r="G1" s="1253"/>
    </row>
    <row r="2" spans="1:7" s="16" customFormat="1" ht="12.75" customHeight="1">
      <c r="A2" s="1252" t="s">
        <v>1084</v>
      </c>
      <c r="B2" s="1253"/>
      <c r="C2" s="1253"/>
      <c r="D2" s="1253"/>
      <c r="E2" s="1253"/>
      <c r="F2" s="1253"/>
      <c r="G2" s="1253"/>
    </row>
    <row r="3" spans="1:7" s="16" customFormat="1" ht="12.75" customHeight="1">
      <c r="A3" s="64"/>
      <c r="B3" s="64"/>
      <c r="C3" s="1255"/>
      <c r="D3" s="1255"/>
      <c r="E3" s="1255"/>
      <c r="F3" s="1255"/>
      <c r="G3" s="1256"/>
    </row>
    <row r="4" spans="1:7" ht="10.5" customHeight="1">
      <c r="A4" s="357"/>
      <c r="B4" s="354"/>
      <c r="C4" s="511"/>
      <c r="D4" s="511"/>
      <c r="E4" s="511"/>
      <c r="F4" s="511"/>
      <c r="G4" s="512" t="s">
        <v>191</v>
      </c>
    </row>
    <row r="5" spans="1:7" ht="12.75" customHeight="1">
      <c r="A5" s="501"/>
      <c r="B5" s="513"/>
      <c r="C5" s="1229" t="s">
        <v>1137</v>
      </c>
      <c r="D5" s="1229" t="s">
        <v>1196</v>
      </c>
      <c r="E5" s="1229" t="s">
        <v>1200</v>
      </c>
      <c r="F5" s="1229" t="s">
        <v>1205</v>
      </c>
      <c r="G5" s="514"/>
    </row>
    <row r="6" spans="1:7" ht="12" customHeight="1">
      <c r="A6" s="362" t="s">
        <v>293</v>
      </c>
      <c r="B6" s="515" t="s">
        <v>150</v>
      </c>
      <c r="C6" s="1230"/>
      <c r="D6" s="1230"/>
      <c r="E6" s="1230"/>
      <c r="F6" s="1258"/>
      <c r="G6" s="421" t="s">
        <v>151</v>
      </c>
    </row>
    <row r="7" spans="1:7" ht="12.75" customHeight="1" thickBot="1">
      <c r="A7" s="516"/>
      <c r="B7" s="517"/>
      <c r="C7" s="1237"/>
      <c r="D7" s="1237"/>
      <c r="E7" s="1237"/>
      <c r="F7" s="1259"/>
      <c r="G7" s="385" t="s">
        <v>152</v>
      </c>
    </row>
    <row r="8" spans="1:7" ht="12.75" customHeight="1">
      <c r="A8" s="518" t="s">
        <v>172</v>
      </c>
      <c r="B8" s="367" t="s">
        <v>173</v>
      </c>
      <c r="C8" s="519" t="s">
        <v>174</v>
      </c>
      <c r="D8" s="519" t="s">
        <v>175</v>
      </c>
      <c r="E8" s="519" t="s">
        <v>176</v>
      </c>
      <c r="F8" s="519" t="s">
        <v>47</v>
      </c>
      <c r="G8" s="422" t="s">
        <v>386</v>
      </c>
    </row>
    <row r="9" spans="1:7" ht="16.5" customHeight="1">
      <c r="A9" s="469"/>
      <c r="B9" s="520" t="s">
        <v>281</v>
      </c>
      <c r="C9" s="426"/>
      <c r="D9" s="426"/>
      <c r="E9" s="426"/>
      <c r="F9" s="426"/>
      <c r="G9" s="521"/>
    </row>
    <row r="10" spans="1:7" ht="12">
      <c r="A10" s="362"/>
      <c r="B10" s="522" t="s">
        <v>270</v>
      </c>
      <c r="C10" s="523"/>
      <c r="D10" s="523"/>
      <c r="E10" s="523"/>
      <c r="F10" s="523"/>
      <c r="G10" s="377"/>
    </row>
    <row r="11" spans="1:7" ht="12">
      <c r="A11" s="543">
        <v>4011</v>
      </c>
      <c r="B11" s="732" t="s">
        <v>1167</v>
      </c>
      <c r="C11" s="523"/>
      <c r="D11" s="525">
        <v>100000</v>
      </c>
      <c r="E11" s="525">
        <v>100000</v>
      </c>
      <c r="F11" s="298">
        <f>SUM(E11/D11)</f>
        <v>1</v>
      </c>
      <c r="G11" s="377"/>
    </row>
    <row r="12" spans="1:7" ht="12">
      <c r="A12" s="543">
        <v>4012</v>
      </c>
      <c r="B12" s="732" t="s">
        <v>1174</v>
      </c>
      <c r="C12" s="523"/>
      <c r="D12" s="525">
        <v>300000</v>
      </c>
      <c r="E12" s="525">
        <v>300000</v>
      </c>
      <c r="F12" s="298">
        <f>SUM(E12/D12)</f>
        <v>1</v>
      </c>
      <c r="G12" s="377"/>
    </row>
    <row r="13" spans="1:7" ht="12">
      <c r="A13" s="543">
        <v>4013</v>
      </c>
      <c r="B13" s="732" t="s">
        <v>428</v>
      </c>
      <c r="C13" s="525">
        <v>6000</v>
      </c>
      <c r="D13" s="525">
        <v>6000</v>
      </c>
      <c r="E13" s="525">
        <v>6000</v>
      </c>
      <c r="F13" s="298">
        <f>SUM(E13/D13)</f>
        <v>1</v>
      </c>
      <c r="G13" s="377"/>
    </row>
    <row r="14" spans="1:7" ht="12">
      <c r="A14" s="524">
        <v>4014</v>
      </c>
      <c r="B14" s="296" t="s">
        <v>1168</v>
      </c>
      <c r="C14" s="525">
        <v>15000</v>
      </c>
      <c r="D14" s="525">
        <f>SUM(D15:D16)</f>
        <v>69886</v>
      </c>
      <c r="E14" s="525">
        <f>SUM(E15:E16)</f>
        <v>69886</v>
      </c>
      <c r="F14" s="298">
        <f aca="true" t="shared" si="0" ref="F14:F77">SUM(E14/D14)</f>
        <v>1</v>
      </c>
      <c r="G14" s="528"/>
    </row>
    <row r="15" spans="1:7" ht="12">
      <c r="A15" s="524"/>
      <c r="B15" s="1149" t="s">
        <v>318</v>
      </c>
      <c r="C15" s="525"/>
      <c r="D15" s="527">
        <v>564</v>
      </c>
      <c r="E15" s="527">
        <v>564</v>
      </c>
      <c r="F15" s="298">
        <f t="shared" si="0"/>
        <v>1</v>
      </c>
      <c r="G15" s="528"/>
    </row>
    <row r="16" spans="1:7" ht="12">
      <c r="A16" s="524"/>
      <c r="B16" s="1149" t="s">
        <v>260</v>
      </c>
      <c r="C16" s="525"/>
      <c r="D16" s="527">
        <v>69322</v>
      </c>
      <c r="E16" s="527">
        <v>69322</v>
      </c>
      <c r="F16" s="298">
        <f t="shared" si="0"/>
        <v>1</v>
      </c>
      <c r="G16" s="528"/>
    </row>
    <row r="17" spans="1:7" ht="12">
      <c r="A17" s="524">
        <v>4018</v>
      </c>
      <c r="B17" s="296" t="s">
        <v>1142</v>
      </c>
      <c r="C17" s="525"/>
      <c r="D17" s="525">
        <v>54716</v>
      </c>
      <c r="E17" s="525">
        <v>54716</v>
      </c>
      <c r="F17" s="298">
        <f t="shared" si="0"/>
        <v>1</v>
      </c>
      <c r="G17" s="528"/>
    </row>
    <row r="18" spans="1:7" ht="12">
      <c r="A18" s="524">
        <v>4019</v>
      </c>
      <c r="B18" s="296" t="s">
        <v>1169</v>
      </c>
      <c r="C18" s="771"/>
      <c r="D18" s="771">
        <v>100000</v>
      </c>
      <c r="E18" s="771">
        <v>100000</v>
      </c>
      <c r="F18" s="298">
        <f t="shared" si="0"/>
        <v>1</v>
      </c>
      <c r="G18" s="528"/>
    </row>
    <row r="19" spans="1:7" s="37" customFormat="1" ht="12">
      <c r="A19" s="469">
        <v>4010</v>
      </c>
      <c r="B19" s="529" t="s">
        <v>271</v>
      </c>
      <c r="C19" s="753">
        <f>SUM(C13:C14)</f>
        <v>21000</v>
      </c>
      <c r="D19" s="753">
        <f>SUM(D13+D14+D17+D11+D18+D12)</f>
        <v>630602</v>
      </c>
      <c r="E19" s="753">
        <f>SUM(E13+E14+E17+E11+E18+E12)</f>
        <v>630602</v>
      </c>
      <c r="F19" s="1110">
        <f t="shared" si="0"/>
        <v>1</v>
      </c>
      <c r="G19" s="530"/>
    </row>
    <row r="20" spans="1:7" s="37" customFormat="1" ht="12">
      <c r="A20" s="76"/>
      <c r="B20" s="531" t="s">
        <v>272</v>
      </c>
      <c r="C20" s="297"/>
      <c r="D20" s="297"/>
      <c r="E20" s="297"/>
      <c r="F20" s="845"/>
      <c r="G20" s="373"/>
    </row>
    <row r="21" spans="1:7" s="37" customFormat="1" ht="12">
      <c r="A21" s="469">
        <v>4030</v>
      </c>
      <c r="B21" s="529" t="s">
        <v>273</v>
      </c>
      <c r="C21" s="566"/>
      <c r="D21" s="566"/>
      <c r="E21" s="566"/>
      <c r="F21" s="845"/>
      <c r="G21" s="532"/>
    </row>
    <row r="22" spans="1:7" s="37" customFormat="1" ht="12.75">
      <c r="A22" s="76"/>
      <c r="B22" s="533" t="s">
        <v>277</v>
      </c>
      <c r="C22" s="534"/>
      <c r="D22" s="534"/>
      <c r="E22" s="534"/>
      <c r="F22" s="298"/>
      <c r="G22" s="535"/>
    </row>
    <row r="23" spans="1:7" s="37" customFormat="1" ht="12">
      <c r="A23" s="524">
        <v>4112</v>
      </c>
      <c r="B23" s="536" t="s">
        <v>248</v>
      </c>
      <c r="C23" s="297">
        <v>575000</v>
      </c>
      <c r="D23" s="297">
        <v>675000</v>
      </c>
      <c r="E23" s="297">
        <v>675000</v>
      </c>
      <c r="F23" s="298">
        <f t="shared" si="0"/>
        <v>1</v>
      </c>
      <c r="G23" s="535"/>
    </row>
    <row r="24" spans="1:7" s="37" customFormat="1" ht="12">
      <c r="A24" s="524">
        <v>4114</v>
      </c>
      <c r="B24" s="536" t="s">
        <v>189</v>
      </c>
      <c r="C24" s="297">
        <v>144982</v>
      </c>
      <c r="D24" s="297">
        <v>144982</v>
      </c>
      <c r="E24" s="297">
        <v>144982</v>
      </c>
      <c r="F24" s="298">
        <f t="shared" si="0"/>
        <v>1</v>
      </c>
      <c r="G24" s="528"/>
    </row>
    <row r="25" spans="1:7" s="37" customFormat="1" ht="12">
      <c r="A25" s="524">
        <v>4115</v>
      </c>
      <c r="B25" s="536" t="s">
        <v>427</v>
      </c>
      <c r="C25" s="297">
        <v>266001</v>
      </c>
      <c r="D25" s="297">
        <v>266001</v>
      </c>
      <c r="E25" s="297">
        <v>266001</v>
      </c>
      <c r="F25" s="298">
        <f t="shared" si="0"/>
        <v>1</v>
      </c>
      <c r="G25" s="528"/>
    </row>
    <row r="26" spans="1:7" s="37" customFormat="1" ht="12">
      <c r="A26" s="524">
        <v>4120</v>
      </c>
      <c r="B26" s="296" t="s">
        <v>252</v>
      </c>
      <c r="C26" s="525">
        <v>856040</v>
      </c>
      <c r="D26" s="525">
        <f>SUM(D27:D28)</f>
        <v>859025</v>
      </c>
      <c r="E26" s="525">
        <f>SUM(E27:E28)</f>
        <v>859025</v>
      </c>
      <c r="F26" s="298">
        <f t="shared" si="0"/>
        <v>1</v>
      </c>
      <c r="G26" s="528"/>
    </row>
    <row r="27" spans="1:7" s="37" customFormat="1" ht="12">
      <c r="A27" s="524"/>
      <c r="B27" s="1149" t="s">
        <v>318</v>
      </c>
      <c r="C27" s="525"/>
      <c r="D27" s="527">
        <v>9</v>
      </c>
      <c r="E27" s="527">
        <v>9</v>
      </c>
      <c r="F27" s="298">
        <f t="shared" si="0"/>
        <v>1</v>
      </c>
      <c r="G27" s="528"/>
    </row>
    <row r="28" spans="1:7" s="37" customFormat="1" ht="12">
      <c r="A28" s="524"/>
      <c r="B28" s="1149" t="s">
        <v>260</v>
      </c>
      <c r="C28" s="525"/>
      <c r="D28" s="527">
        <v>859016</v>
      </c>
      <c r="E28" s="527">
        <v>859016</v>
      </c>
      <c r="F28" s="298">
        <f t="shared" si="0"/>
        <v>1</v>
      </c>
      <c r="G28" s="528"/>
    </row>
    <row r="29" spans="1:7" s="34" customFormat="1" ht="12">
      <c r="A29" s="373">
        <v>4121</v>
      </c>
      <c r="B29" s="537" t="s">
        <v>132</v>
      </c>
      <c r="C29" s="378">
        <v>40000</v>
      </c>
      <c r="D29" s="378">
        <f>SUM(D30:D31)</f>
        <v>70658</v>
      </c>
      <c r="E29" s="378">
        <f>SUM(E30:E31)</f>
        <v>70658</v>
      </c>
      <c r="F29" s="298">
        <f t="shared" si="0"/>
        <v>1</v>
      </c>
      <c r="G29" s="528"/>
    </row>
    <row r="30" spans="1:7" s="34" customFormat="1" ht="12">
      <c r="A30" s="373"/>
      <c r="B30" s="1149" t="s">
        <v>318</v>
      </c>
      <c r="C30" s="378"/>
      <c r="D30" s="527">
        <v>3962</v>
      </c>
      <c r="E30" s="527">
        <v>3962</v>
      </c>
      <c r="F30" s="298">
        <f t="shared" si="0"/>
        <v>1</v>
      </c>
      <c r="G30" s="528"/>
    </row>
    <row r="31" spans="1:7" s="34" customFormat="1" ht="12">
      <c r="A31" s="373"/>
      <c r="B31" s="1149" t="s">
        <v>260</v>
      </c>
      <c r="C31" s="378"/>
      <c r="D31" s="527">
        <v>66696</v>
      </c>
      <c r="E31" s="527">
        <v>66696</v>
      </c>
      <c r="F31" s="298">
        <f t="shared" si="0"/>
        <v>1</v>
      </c>
      <c r="G31" s="528"/>
    </row>
    <row r="32" spans="1:7" s="34" customFormat="1" ht="12">
      <c r="A32" s="373">
        <v>4122</v>
      </c>
      <c r="B32" s="538" t="s">
        <v>198</v>
      </c>
      <c r="C32" s="297">
        <v>170000</v>
      </c>
      <c r="D32" s="297">
        <v>190231</v>
      </c>
      <c r="E32" s="297">
        <v>190231</v>
      </c>
      <c r="F32" s="298">
        <f t="shared" si="0"/>
        <v>1</v>
      </c>
      <c r="G32" s="528"/>
    </row>
    <row r="33" spans="1:7" s="34" customFormat="1" ht="12">
      <c r="A33" s="373">
        <v>4124</v>
      </c>
      <c r="B33" s="538" t="s">
        <v>1159</v>
      </c>
      <c r="C33" s="297"/>
      <c r="D33" s="297">
        <v>1143</v>
      </c>
      <c r="E33" s="297">
        <v>1143</v>
      </c>
      <c r="F33" s="298">
        <f t="shared" si="0"/>
        <v>1</v>
      </c>
      <c r="G33" s="528"/>
    </row>
    <row r="34" spans="1:7" s="34" customFormat="1" ht="12">
      <c r="A34" s="447">
        <v>4125</v>
      </c>
      <c r="B34" s="536" t="s">
        <v>1125</v>
      </c>
      <c r="C34" s="539">
        <v>101939</v>
      </c>
      <c r="D34" s="539">
        <v>101939</v>
      </c>
      <c r="E34" s="539">
        <v>101939</v>
      </c>
      <c r="F34" s="298">
        <f t="shared" si="0"/>
        <v>1</v>
      </c>
      <c r="G34" s="377"/>
    </row>
    <row r="35" spans="1:7" s="34" customFormat="1" ht="12">
      <c r="A35" s="540"/>
      <c r="B35" s="541" t="s">
        <v>155</v>
      </c>
      <c r="C35" s="394">
        <f>SUM(C23:C34)</f>
        <v>2153962</v>
      </c>
      <c r="D35" s="394">
        <f>SUM(D23:D26)+D32+D33+D34+D29</f>
        <v>2308979</v>
      </c>
      <c r="E35" s="394">
        <f>SUM(E23:E26)+E32+E33+E34+E29</f>
        <v>2308979</v>
      </c>
      <c r="F35" s="844">
        <f t="shared" si="0"/>
        <v>1</v>
      </c>
      <c r="G35" s="374"/>
    </row>
    <row r="36" spans="1:7" s="34" customFormat="1" ht="12">
      <c r="A36" s="373">
        <v>4131</v>
      </c>
      <c r="B36" s="537" t="s">
        <v>303</v>
      </c>
      <c r="C36" s="297">
        <v>61000</v>
      </c>
      <c r="D36" s="297">
        <f>SUM(D37:D38)</f>
        <v>70179</v>
      </c>
      <c r="E36" s="297">
        <f>SUM(E37:E38)</f>
        <v>70179</v>
      </c>
      <c r="F36" s="298">
        <f t="shared" si="0"/>
        <v>1</v>
      </c>
      <c r="G36" s="528"/>
    </row>
    <row r="37" spans="1:7" s="34" customFormat="1" ht="12">
      <c r="A37" s="373"/>
      <c r="B37" s="1149" t="s">
        <v>318</v>
      </c>
      <c r="C37" s="297"/>
      <c r="D37" s="1151">
        <v>879</v>
      </c>
      <c r="E37" s="1151">
        <v>879</v>
      </c>
      <c r="F37" s="298">
        <f t="shared" si="0"/>
        <v>1</v>
      </c>
      <c r="G37" s="528"/>
    </row>
    <row r="38" spans="1:7" s="34" customFormat="1" ht="12">
      <c r="A38" s="373"/>
      <c r="B38" s="1149" t="s">
        <v>260</v>
      </c>
      <c r="C38" s="297"/>
      <c r="D38" s="1151">
        <v>69300</v>
      </c>
      <c r="E38" s="1151">
        <v>69300</v>
      </c>
      <c r="F38" s="298">
        <f t="shared" si="0"/>
        <v>1</v>
      </c>
      <c r="G38" s="528"/>
    </row>
    <row r="39" spans="1:7" s="34" customFormat="1" ht="12" customHeight="1">
      <c r="A39" s="373">
        <v>4132</v>
      </c>
      <c r="B39" s="537" t="s">
        <v>129</v>
      </c>
      <c r="C39" s="297">
        <v>40000</v>
      </c>
      <c r="D39" s="297">
        <v>50874</v>
      </c>
      <c r="E39" s="297">
        <v>50874</v>
      </c>
      <c r="F39" s="298">
        <f t="shared" si="0"/>
        <v>1</v>
      </c>
      <c r="G39" s="528"/>
    </row>
    <row r="40" spans="1:7" s="34" customFormat="1" ht="12.75" customHeight="1">
      <c r="A40" s="295">
        <v>4133</v>
      </c>
      <c r="B40" s="299" t="s">
        <v>304</v>
      </c>
      <c r="C40" s="297">
        <v>150000</v>
      </c>
      <c r="D40" s="297">
        <v>180562</v>
      </c>
      <c r="E40" s="297">
        <v>180562</v>
      </c>
      <c r="F40" s="298">
        <f t="shared" si="0"/>
        <v>1</v>
      </c>
      <c r="G40" s="528"/>
    </row>
    <row r="41" spans="1:7" s="34" customFormat="1" ht="12">
      <c r="A41" s="295">
        <v>4136</v>
      </c>
      <c r="B41" s="299" t="s">
        <v>419</v>
      </c>
      <c r="C41" s="297">
        <v>51200</v>
      </c>
      <c r="D41" s="297">
        <f>SUM(D42:D43)</f>
        <v>139544</v>
      </c>
      <c r="E41" s="297">
        <f>SUM(E42:E43)</f>
        <v>139544</v>
      </c>
      <c r="F41" s="298">
        <f t="shared" si="0"/>
        <v>1</v>
      </c>
      <c r="G41" s="528"/>
    </row>
    <row r="42" spans="1:7" s="34" customFormat="1" ht="12">
      <c r="A42" s="295"/>
      <c r="B42" s="1149" t="s">
        <v>318</v>
      </c>
      <c r="C42" s="297"/>
      <c r="D42" s="1151">
        <v>471</v>
      </c>
      <c r="E42" s="1151">
        <v>471</v>
      </c>
      <c r="F42" s="298">
        <f t="shared" si="0"/>
        <v>1</v>
      </c>
      <c r="G42" s="528"/>
    </row>
    <row r="43" spans="1:7" s="34" customFormat="1" ht="12">
      <c r="A43" s="295"/>
      <c r="B43" s="1149" t="s">
        <v>260</v>
      </c>
      <c r="C43" s="297"/>
      <c r="D43" s="1151">
        <v>139073</v>
      </c>
      <c r="E43" s="1151">
        <v>139073</v>
      </c>
      <c r="F43" s="298">
        <f t="shared" si="0"/>
        <v>1</v>
      </c>
      <c r="G43" s="528"/>
    </row>
    <row r="44" spans="1:7" s="34" customFormat="1" ht="12">
      <c r="A44" s="295">
        <v>4137</v>
      </c>
      <c r="B44" s="299" t="s">
        <v>1143</v>
      </c>
      <c r="C44" s="297"/>
      <c r="D44" s="297">
        <v>4000</v>
      </c>
      <c r="E44" s="297">
        <v>4000</v>
      </c>
      <c r="F44" s="298">
        <f t="shared" si="0"/>
        <v>1</v>
      </c>
      <c r="G44" s="528"/>
    </row>
    <row r="45" spans="1:7" s="34" customFormat="1" ht="12">
      <c r="A45" s="295">
        <v>4141</v>
      </c>
      <c r="B45" s="296" t="s">
        <v>404</v>
      </c>
      <c r="C45" s="297">
        <v>30000</v>
      </c>
      <c r="D45" s="297">
        <f>SUM(D46:D47)</f>
        <v>70640</v>
      </c>
      <c r="E45" s="297">
        <f>SUM(E46:E47)</f>
        <v>70640</v>
      </c>
      <c r="F45" s="298">
        <f t="shared" si="0"/>
        <v>1</v>
      </c>
      <c r="G45" s="299"/>
    </row>
    <row r="46" spans="1:7" s="34" customFormat="1" ht="12">
      <c r="A46" s="295"/>
      <c r="B46" s="1152" t="s">
        <v>259</v>
      </c>
      <c r="C46" s="297"/>
      <c r="D46" s="1151">
        <v>39944</v>
      </c>
      <c r="E46" s="1151">
        <v>39944</v>
      </c>
      <c r="F46" s="298">
        <f t="shared" si="0"/>
        <v>1</v>
      </c>
      <c r="G46" s="299"/>
    </row>
    <row r="47" spans="1:7" s="34" customFormat="1" ht="12">
      <c r="A47" s="295"/>
      <c r="B47" s="1153" t="s">
        <v>260</v>
      </c>
      <c r="C47" s="297"/>
      <c r="D47" s="1151">
        <v>30696</v>
      </c>
      <c r="E47" s="1151">
        <v>30696</v>
      </c>
      <c r="F47" s="298">
        <f t="shared" si="0"/>
        <v>1</v>
      </c>
      <c r="G47" s="299"/>
    </row>
    <row r="48" spans="1:7" s="34" customFormat="1" ht="12">
      <c r="A48" s="469">
        <v>4100</v>
      </c>
      <c r="B48" s="796" t="s">
        <v>184</v>
      </c>
      <c r="C48" s="388">
        <f>SUM(C36:C45)+C35</f>
        <v>2486162</v>
      </c>
      <c r="D48" s="388">
        <f>SUM(D35+D36+D39+D40+D41+D44+D45)</f>
        <v>2824778</v>
      </c>
      <c r="E48" s="388">
        <f>SUM(E35+E36+E39+E40+E41+E44+E45)</f>
        <v>2824778</v>
      </c>
      <c r="F48" s="1110">
        <f t="shared" si="0"/>
        <v>1</v>
      </c>
      <c r="G48" s="521"/>
    </row>
    <row r="49" spans="1:7" s="34" customFormat="1" ht="12">
      <c r="A49" s="501"/>
      <c r="B49" s="542" t="s">
        <v>131</v>
      </c>
      <c r="C49" s="297"/>
      <c r="D49" s="297"/>
      <c r="E49" s="297"/>
      <c r="F49" s="298"/>
      <c r="G49" s="377"/>
    </row>
    <row r="50" spans="1:7" s="34" customFormat="1" ht="12">
      <c r="A50" s="524">
        <v>4211</v>
      </c>
      <c r="B50" s="296" t="s">
        <v>133</v>
      </c>
      <c r="C50" s="297"/>
      <c r="D50" s="297"/>
      <c r="E50" s="297"/>
      <c r="F50" s="298"/>
      <c r="G50" s="377"/>
    </row>
    <row r="51" spans="1:7" s="34" customFormat="1" ht="12">
      <c r="A51" s="524">
        <v>4213</v>
      </c>
      <c r="B51" s="296" t="s">
        <v>135</v>
      </c>
      <c r="C51" s="297"/>
      <c r="D51" s="297"/>
      <c r="E51" s="297"/>
      <c r="F51" s="298"/>
      <c r="G51" s="377"/>
    </row>
    <row r="52" spans="1:7" s="34" customFormat="1" ht="12">
      <c r="A52" s="524">
        <v>4215</v>
      </c>
      <c r="B52" s="296" t="s">
        <v>278</v>
      </c>
      <c r="C52" s="297"/>
      <c r="D52" s="297"/>
      <c r="E52" s="297"/>
      <c r="F52" s="298"/>
      <c r="G52" s="377"/>
    </row>
    <row r="53" spans="1:7" s="34" customFormat="1" ht="12">
      <c r="A53" s="524">
        <v>4217</v>
      </c>
      <c r="B53" s="296" t="s">
        <v>46</v>
      </c>
      <c r="C53" s="297"/>
      <c r="D53" s="297"/>
      <c r="E53" s="297"/>
      <c r="F53" s="298"/>
      <c r="G53" s="377"/>
    </row>
    <row r="54" spans="1:7" s="34" customFormat="1" ht="12">
      <c r="A54" s="524">
        <v>4219</v>
      </c>
      <c r="B54" s="296" t="s">
        <v>136</v>
      </c>
      <c r="C54" s="297"/>
      <c r="D54" s="297"/>
      <c r="E54" s="297"/>
      <c r="F54" s="298"/>
      <c r="G54" s="377"/>
    </row>
    <row r="55" spans="1:7" s="34" customFormat="1" ht="12">
      <c r="A55" s="524">
        <v>4221</v>
      </c>
      <c r="B55" s="296" t="s">
        <v>134</v>
      </c>
      <c r="C55" s="297"/>
      <c r="D55" s="297"/>
      <c r="E55" s="297"/>
      <c r="F55" s="298"/>
      <c r="G55" s="377"/>
    </row>
    <row r="56" spans="1:7" s="34" customFormat="1" ht="12">
      <c r="A56" s="524">
        <v>4223</v>
      </c>
      <c r="B56" s="296" t="s">
        <v>137</v>
      </c>
      <c r="C56" s="297"/>
      <c r="D56" s="297"/>
      <c r="E56" s="297"/>
      <c r="F56" s="298"/>
      <c r="G56" s="377"/>
    </row>
    <row r="57" spans="1:7" s="34" customFormat="1" ht="12">
      <c r="A57" s="524">
        <v>4225</v>
      </c>
      <c r="B57" s="296" t="s">
        <v>138</v>
      </c>
      <c r="C57" s="297"/>
      <c r="D57" s="297"/>
      <c r="E57" s="297"/>
      <c r="F57" s="298"/>
      <c r="G57" s="377"/>
    </row>
    <row r="58" spans="1:7" s="34" customFormat="1" ht="12">
      <c r="A58" s="524">
        <v>4227</v>
      </c>
      <c r="B58" s="296" t="s">
        <v>139</v>
      </c>
      <c r="C58" s="297"/>
      <c r="D58" s="297"/>
      <c r="E58" s="297"/>
      <c r="F58" s="298"/>
      <c r="G58" s="377"/>
    </row>
    <row r="59" spans="1:7" s="34" customFormat="1" ht="12">
      <c r="A59" s="543">
        <v>4265</v>
      </c>
      <c r="B59" s="544" t="s">
        <v>1112</v>
      </c>
      <c r="C59" s="591">
        <v>250000</v>
      </c>
      <c r="D59" s="591">
        <v>258000</v>
      </c>
      <c r="E59" s="591">
        <v>258000</v>
      </c>
      <c r="F59" s="298">
        <f t="shared" si="0"/>
        <v>1</v>
      </c>
      <c r="G59" s="592"/>
    </row>
    <row r="60" spans="1:7" s="34" customFormat="1" ht="12.75" thickBot="1">
      <c r="A60" s="364">
        <v>4200</v>
      </c>
      <c r="B60" s="1150" t="s">
        <v>1140</v>
      </c>
      <c r="C60" s="776">
        <f>SUM(C50:C59)</f>
        <v>250000</v>
      </c>
      <c r="D60" s="776">
        <f>SUM(D50:D59)</f>
        <v>258000</v>
      </c>
      <c r="E60" s="776">
        <f>SUM(E50:E59)</f>
        <v>258000</v>
      </c>
      <c r="F60" s="1112">
        <f t="shared" si="0"/>
        <v>1</v>
      </c>
      <c r="G60" s="1113"/>
    </row>
    <row r="61" spans="1:7" s="37" customFormat="1" ht="12">
      <c r="A61" s="76"/>
      <c r="B61" s="531" t="s">
        <v>279</v>
      </c>
      <c r="C61" s="297"/>
      <c r="D61" s="297"/>
      <c r="E61" s="297"/>
      <c r="F61" s="298"/>
      <c r="G61" s="535"/>
    </row>
    <row r="62" spans="1:7" s="34" customFormat="1" ht="12">
      <c r="A62" s="373">
        <v>4310</v>
      </c>
      <c r="B62" s="299" t="s">
        <v>392</v>
      </c>
      <c r="C62" s="297">
        <v>25000</v>
      </c>
      <c r="D62" s="297">
        <v>77015</v>
      </c>
      <c r="E62" s="297">
        <v>77015</v>
      </c>
      <c r="F62" s="298">
        <f t="shared" si="0"/>
        <v>1</v>
      </c>
      <c r="G62" s="528"/>
    </row>
    <row r="63" spans="1:7" s="34" customFormat="1" ht="12">
      <c r="A63" s="373">
        <v>4311</v>
      </c>
      <c r="B63" s="299" t="s">
        <v>1127</v>
      </c>
      <c r="C63" s="297">
        <v>120000</v>
      </c>
      <c r="D63" s="297">
        <v>120000</v>
      </c>
      <c r="E63" s="297">
        <v>120000</v>
      </c>
      <c r="F63" s="298">
        <f t="shared" si="0"/>
        <v>1</v>
      </c>
      <c r="G63" s="528"/>
    </row>
    <row r="64" spans="1:7" s="34" customFormat="1" ht="12">
      <c r="A64" s="373">
        <v>4321</v>
      </c>
      <c r="B64" s="299" t="s">
        <v>432</v>
      </c>
      <c r="C64" s="297"/>
      <c r="D64" s="297">
        <v>2996</v>
      </c>
      <c r="E64" s="297">
        <v>2996</v>
      </c>
      <c r="F64" s="298">
        <f t="shared" si="0"/>
        <v>1</v>
      </c>
      <c r="G64" s="528"/>
    </row>
    <row r="65" spans="1:7" s="34" customFormat="1" ht="12">
      <c r="A65" s="373">
        <v>4322</v>
      </c>
      <c r="B65" s="299" t="s">
        <v>436</v>
      </c>
      <c r="C65" s="297"/>
      <c r="D65" s="297"/>
      <c r="E65" s="297"/>
      <c r="F65" s="298"/>
      <c r="G65" s="528"/>
    </row>
    <row r="66" spans="1:7" s="34" customFormat="1" ht="12">
      <c r="A66" s="373">
        <v>4323</v>
      </c>
      <c r="B66" s="299" t="s">
        <v>435</v>
      </c>
      <c r="C66" s="297"/>
      <c r="D66" s="297"/>
      <c r="E66" s="297"/>
      <c r="F66" s="298"/>
      <c r="G66" s="528"/>
    </row>
    <row r="67" spans="1:7" s="37" customFormat="1" ht="12">
      <c r="A67" s="521">
        <v>4300</v>
      </c>
      <c r="B67" s="542" t="s">
        <v>280</v>
      </c>
      <c r="C67" s="310">
        <f>SUM(C62:C66)</f>
        <v>145000</v>
      </c>
      <c r="D67" s="310">
        <f>SUM(D62:D66)</f>
        <v>200011</v>
      </c>
      <c r="E67" s="310">
        <f>SUM(E62:E66)</f>
        <v>200011</v>
      </c>
      <c r="F67" s="1110">
        <f t="shared" si="0"/>
        <v>1</v>
      </c>
      <c r="G67" s="465"/>
    </row>
    <row r="68" spans="1:7" s="37" customFormat="1" ht="16.5" customHeight="1">
      <c r="A68" s="521"/>
      <c r="B68" s="520" t="s">
        <v>282</v>
      </c>
      <c r="C68" s="310">
        <f>SUM(C67+C60+C48+C21+C19)</f>
        <v>2902162</v>
      </c>
      <c r="D68" s="310">
        <f>SUM(D67+D60+D48+D21+D19)</f>
        <v>3913391</v>
      </c>
      <c r="E68" s="310">
        <f>SUM(E67+E60+E48+E21+E19)</f>
        <v>3913391</v>
      </c>
      <c r="F68" s="1110">
        <f t="shared" si="0"/>
        <v>1</v>
      </c>
      <c r="G68" s="465"/>
    </row>
    <row r="69" spans="1:7" s="37" customFormat="1" ht="12">
      <c r="A69" s="546"/>
      <c r="B69" s="547" t="s">
        <v>75</v>
      </c>
      <c r="C69" s="523"/>
      <c r="D69" s="523"/>
      <c r="E69" s="523"/>
      <c r="F69" s="298"/>
      <c r="G69" s="535"/>
    </row>
    <row r="70" spans="1:7" s="37" customFormat="1" ht="12">
      <c r="A70" s="546"/>
      <c r="B70" s="297" t="s">
        <v>298</v>
      </c>
      <c r="C70" s="525"/>
      <c r="D70" s="525"/>
      <c r="E70" s="525"/>
      <c r="F70" s="298"/>
      <c r="G70" s="535"/>
    </row>
    <row r="71" spans="1:7" s="37" customFormat="1" ht="12">
      <c r="A71" s="546"/>
      <c r="B71" s="297" t="s">
        <v>32</v>
      </c>
      <c r="C71" s="525"/>
      <c r="D71" s="525"/>
      <c r="E71" s="525"/>
      <c r="F71" s="298"/>
      <c r="G71" s="535"/>
    </row>
    <row r="72" spans="1:7" s="34" customFormat="1" ht="12">
      <c r="A72" s="546"/>
      <c r="B72" s="548" t="s">
        <v>311</v>
      </c>
      <c r="C72" s="525"/>
      <c r="D72" s="525">
        <f>SUM(D15+D30+D37+D33+D27+D42)</f>
        <v>7028</v>
      </c>
      <c r="E72" s="525">
        <f>SUM(E15+E30+E37+E33+E27+E42)</f>
        <v>7028</v>
      </c>
      <c r="F72" s="298">
        <f t="shared" si="0"/>
        <v>1</v>
      </c>
      <c r="G72" s="377"/>
    </row>
    <row r="73" spans="1:7" ht="12" customHeight="1">
      <c r="A73" s="295"/>
      <c r="B73" s="548" t="s">
        <v>308</v>
      </c>
      <c r="C73" s="297"/>
      <c r="D73" s="297"/>
      <c r="E73" s="297"/>
      <c r="F73" s="298"/>
      <c r="G73" s="377"/>
    </row>
    <row r="74" spans="1:7" ht="12" customHeight="1">
      <c r="A74" s="295"/>
      <c r="B74" s="549" t="s">
        <v>65</v>
      </c>
      <c r="C74" s="549">
        <f>SUM(C70:C73)</f>
        <v>0</v>
      </c>
      <c r="D74" s="549">
        <f>SUM(D70:D73)</f>
        <v>7028</v>
      </c>
      <c r="E74" s="549">
        <f>SUM(E70:E73)</f>
        <v>7028</v>
      </c>
      <c r="F74" s="1111">
        <f t="shared" si="0"/>
        <v>1</v>
      </c>
      <c r="G74" s="377"/>
    </row>
    <row r="75" spans="1:7" ht="12" customHeight="1">
      <c r="A75" s="295"/>
      <c r="B75" s="550" t="s">
        <v>76</v>
      </c>
      <c r="C75" s="534"/>
      <c r="D75" s="534"/>
      <c r="E75" s="534"/>
      <c r="F75" s="298"/>
      <c r="G75" s="377"/>
    </row>
    <row r="76" spans="1:7" ht="12" customHeight="1">
      <c r="A76" s="295"/>
      <c r="B76" s="297" t="s">
        <v>261</v>
      </c>
      <c r="C76" s="297"/>
      <c r="D76" s="297">
        <f>SUM(D46)</f>
        <v>39944</v>
      </c>
      <c r="E76" s="297">
        <f>SUM(E46)</f>
        <v>39944</v>
      </c>
      <c r="F76" s="298">
        <f t="shared" si="0"/>
        <v>1</v>
      </c>
      <c r="G76" s="377"/>
    </row>
    <row r="77" spans="1:7" ht="12">
      <c r="A77" s="295"/>
      <c r="B77" s="548" t="s">
        <v>262</v>
      </c>
      <c r="C77" s="297">
        <f>SUM(C19+C21+C48+C60+C67)-C70-C71-C72-C73-C76-C78</f>
        <v>2862162</v>
      </c>
      <c r="D77" s="297">
        <f>SUM(D19+D21+D48+D60+D67)-D70-D71-D72-D73-D76-D78</f>
        <v>3815545</v>
      </c>
      <c r="E77" s="297">
        <f>SUM(E19+E21+E48+E60+E67)-E70-E71-E72-E73-E76-E78</f>
        <v>3815545</v>
      </c>
      <c r="F77" s="298">
        <f t="shared" si="0"/>
        <v>1</v>
      </c>
      <c r="G77" s="377"/>
    </row>
    <row r="78" spans="1:7" ht="12">
      <c r="A78" s="295"/>
      <c r="B78" s="548" t="s">
        <v>342</v>
      </c>
      <c r="C78" s="297">
        <f>SUM(C39)</f>
        <v>40000</v>
      </c>
      <c r="D78" s="297">
        <f>SUM(D39)</f>
        <v>50874</v>
      </c>
      <c r="E78" s="297">
        <f>SUM(E39)</f>
        <v>50874</v>
      </c>
      <c r="F78" s="298">
        <f>SUM(E78/D78)</f>
        <v>1</v>
      </c>
      <c r="G78" s="377"/>
    </row>
    <row r="79" spans="1:7" ht="12">
      <c r="A79" s="295"/>
      <c r="B79" s="549" t="s">
        <v>71</v>
      </c>
      <c r="C79" s="549">
        <f>SUM(C76:C78)</f>
        <v>2902162</v>
      </c>
      <c r="D79" s="549">
        <f>SUM(D76:D78)</f>
        <v>3906363</v>
      </c>
      <c r="E79" s="549">
        <f>SUM(E76:E78)</f>
        <v>3906363</v>
      </c>
      <c r="F79" s="1111">
        <f>SUM(E79/D79)</f>
        <v>1</v>
      </c>
      <c r="G79" s="377"/>
    </row>
    <row r="80" spans="1:7" ht="12" customHeight="1">
      <c r="A80" s="551"/>
      <c r="B80" s="545" t="s">
        <v>117</v>
      </c>
      <c r="C80" s="306">
        <f>SUM(C74+C79)</f>
        <v>2902162</v>
      </c>
      <c r="D80" s="306">
        <f>SUM(D74+D79)</f>
        <v>3913391</v>
      </c>
      <c r="E80" s="306">
        <f>SUM(E74+E79)</f>
        <v>3913391</v>
      </c>
      <c r="F80" s="1111">
        <f>SUM(E80/D80)</f>
        <v>1</v>
      </c>
      <c r="G80" s="374"/>
    </row>
    <row r="81" spans="1:6" ht="12">
      <c r="A81" s="33"/>
      <c r="C81" s="277"/>
      <c r="D81" s="277"/>
      <c r="E81" s="277"/>
      <c r="F81" s="276"/>
    </row>
    <row r="82" spans="2:5" ht="12">
      <c r="B82" s="41" t="s">
        <v>1160</v>
      </c>
      <c r="C82" s="225"/>
      <c r="D82" s="225"/>
      <c r="E82" s="225"/>
    </row>
  </sheetData>
  <sheetProtection/>
  <mergeCells count="7">
    <mergeCell ref="C3:G3"/>
    <mergeCell ref="A1:G1"/>
    <mergeCell ref="A2:G2"/>
    <mergeCell ref="F5:F7"/>
    <mergeCell ref="C5:C7"/>
    <mergeCell ref="D5:D7"/>
    <mergeCell ref="E5:E7"/>
  </mergeCells>
  <printOptions horizontalCentered="1"/>
  <pageMargins left="0" right="0" top="0.3937007874015748" bottom="0.1968503937007874" header="0.11811023622047245" footer="0"/>
  <pageSetup firstPageNumber="44" useFirstPageNumber="1" horizontalDpi="600" verticalDpi="600" orientation="landscape" paperSize="9" scale="74" r:id="rId1"/>
  <headerFooter alignWithMargins="0">
    <oddFooter>&amp;C&amp;P. oldal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2018-09-14T07:21:51Z</cp:lastPrinted>
  <dcterms:created xsi:type="dcterms:W3CDTF">2004-02-02T11:10:51Z</dcterms:created>
  <dcterms:modified xsi:type="dcterms:W3CDTF">2018-09-14T07:23:29Z</dcterms:modified>
  <cp:category/>
  <cp:version/>
  <cp:contentType/>
  <cp:contentStatus/>
</cp:coreProperties>
</file>