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480" windowWidth="11340" windowHeight="1130" firstSheet="19" activeTab="28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" sheetId="13" r:id="rId13"/>
    <sheet name="9.mell. " sheetId="14" r:id="rId14"/>
    <sheet name="10mell" sheetId="15" r:id="rId15"/>
    <sheet name="11mell" sheetId="16" r:id="rId16"/>
    <sheet name="12mell" sheetId="17" r:id="rId17"/>
    <sheet name="13mell" sheetId="18" r:id="rId18"/>
    <sheet name="14mell" sheetId="19" r:id="rId19"/>
    <sheet name="15mell" sheetId="20" r:id="rId20"/>
    <sheet name="16mell" sheetId="21" r:id="rId21"/>
    <sheet name="17mell" sheetId="22" r:id="rId22"/>
    <sheet name="18mell" sheetId="23" r:id="rId23"/>
    <sheet name="19mell" sheetId="24" r:id="rId24"/>
    <sheet name="20mell" sheetId="25" r:id="rId25"/>
    <sheet name="21mell" sheetId="26" r:id="rId26"/>
    <sheet name="22mell" sheetId="27" r:id="rId27"/>
    <sheet name="23mell" sheetId="28" r:id="rId28"/>
    <sheet name="24mell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4._sz._sor_részletezése" localSheetId="14">#REF!</definedName>
    <definedName name="_4._sz._sor_részletezése" localSheetId="15">#REF!</definedName>
    <definedName name="_4._sz._sor_részletezése" localSheetId="16">#REF!</definedName>
    <definedName name="_4._sz._sor_részletezése" localSheetId="17">#REF!</definedName>
    <definedName name="_4._sz._sor_részletezése" localSheetId="18">#REF!</definedName>
    <definedName name="_4._sz._sor_részletezése" localSheetId="20">#REF!</definedName>
    <definedName name="_4._sz._sor_részletezése" localSheetId="23">#REF!</definedName>
    <definedName name="_4._sz._sor_részletezése">#REF!</definedName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 localSheetId="14">#REF!</definedName>
    <definedName name="csceltartalekok_Dim12" localSheetId="15">#REF!</definedName>
    <definedName name="csceltartalekok_Dim12" localSheetId="16">#REF!</definedName>
    <definedName name="csceltartalekok_Dim12" localSheetId="20">#REF!</definedName>
    <definedName name="csceltartalekok_Dim12" localSheetId="23">#REF!</definedName>
    <definedName name="csceltartalekok_Dim12" localSheetId="28">#REF!</definedName>
    <definedName name="csceltartalekok_Dim12">#REF!</definedName>
    <definedName name="csceltartalekokAnchor" localSheetId="14">#REF!</definedName>
    <definedName name="csceltartalekokAnchor" localSheetId="15">#REF!</definedName>
    <definedName name="csceltartalekokAnchor" localSheetId="16">#REF!</definedName>
    <definedName name="csceltartalekokAnchor" localSheetId="20">#REF!</definedName>
    <definedName name="csceltartalekokAnchor" localSheetId="23">#REF!</definedName>
    <definedName name="csceltartalekokAnchor" localSheetId="28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 localSheetId="14">'[12]Alapy'!#REF!</definedName>
    <definedName name="csexcel_int_alapyAnchor" localSheetId="15">'[12]Alapy'!#REF!</definedName>
    <definedName name="csexcel_int_alapyAnchor" localSheetId="16">'[12]Alapy'!#REF!</definedName>
    <definedName name="csexcel_int_alapyAnchor" localSheetId="20">'[12]Alapy'!#REF!</definedName>
    <definedName name="csexcel_int_alapyAnchor" localSheetId="23">'[12]Alapy'!#REF!</definedName>
    <definedName name="csexcel_int_alapyAnchor" localSheetId="28">'[12]Alapy'!#REF!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 localSheetId="14">'[12]Óvoda,Ált.spec.isk'!#REF!</definedName>
    <definedName name="csexcel_int_alt_spec_iskAnchor" localSheetId="15">'[12]Óvoda,Ált.spec.isk'!#REF!</definedName>
    <definedName name="csexcel_int_alt_spec_iskAnchor" localSheetId="16">'[12]Óvoda,Ált.spec.isk'!#REF!</definedName>
    <definedName name="csexcel_int_alt_spec_iskAnchor" localSheetId="20">'[12]Óvoda,Ált.spec.isk'!#REF!</definedName>
    <definedName name="csexcel_int_alt_spec_iskAnchor" localSheetId="23">'[12]Óvoda,Ált.spec.isk'!#REF!</definedName>
    <definedName name="csexcel_int_alt_spec_iskAnchor" localSheetId="28">'[12]Óvoda,Ált.spec.isk'!#REF!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 localSheetId="14">'[12]Eötvös Szakk.'!#REF!</definedName>
    <definedName name="csexcel_int_eotvos_szakkAnchor" localSheetId="15">'[12]Eötvös Szakk.'!#REF!</definedName>
    <definedName name="csexcel_int_eotvos_szakkAnchor" localSheetId="16">'[12]Eötvös Szakk.'!#REF!</definedName>
    <definedName name="csexcel_int_eotvos_szakkAnchor" localSheetId="20">'[12]Eötvös Szakk.'!#REF!</definedName>
    <definedName name="csexcel_int_eotvos_szakkAnchor" localSheetId="23">'[12]Eötvös Szakk.'!#REF!</definedName>
    <definedName name="csexcel_int_eotvos_szakkAnchor" localSheetId="28">'[12]Eötvös Szakk.'!#REF!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 localSheetId="14">'[12]Erkel'!#REF!</definedName>
    <definedName name="csexcel_int_erkelAnchor" localSheetId="15">'[12]Erkel'!#REF!</definedName>
    <definedName name="csexcel_int_erkelAnchor" localSheetId="16">'[12]Erkel'!#REF!</definedName>
    <definedName name="csexcel_int_erkelAnchor" localSheetId="20">'[12]Erkel'!#REF!</definedName>
    <definedName name="csexcel_int_erkelAnchor" localSheetId="23">'[12]Erkel'!#REF!</definedName>
    <definedName name="csexcel_int_erkelAnchor" localSheetId="28">'[12]Erkel'!#REF!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 localSheetId="14">'[12]Géza'!#REF!</definedName>
    <definedName name="csexcel_int_gezaAnchor" localSheetId="15">'[12]Géza'!#REF!</definedName>
    <definedName name="csexcel_int_gezaAnchor" localSheetId="16">'[12]Géza'!#REF!</definedName>
    <definedName name="csexcel_int_gezaAnchor" localSheetId="20">'[12]Géza'!#REF!</definedName>
    <definedName name="csexcel_int_gezaAnchor" localSheetId="23">'[12]Géza'!#REF!</definedName>
    <definedName name="csexcel_int_gezaAnchor" localSheetId="28">'[12]Géza'!#REF!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 localSheetId="14">'[12]Integrált szoc'!#REF!</definedName>
    <definedName name="csexcel_int_integralt_szocAnchor" localSheetId="15">'[12]Integrált szoc'!#REF!</definedName>
    <definedName name="csexcel_int_integralt_szocAnchor" localSheetId="16">'[12]Integrált szoc'!#REF!</definedName>
    <definedName name="csexcel_int_integralt_szocAnchor" localSheetId="20">'[12]Integrált szoc'!#REF!</definedName>
    <definedName name="csexcel_int_integralt_szocAnchor" localSheetId="23">'[12]Integrált szoc'!#REF!</definedName>
    <definedName name="csexcel_int_integralt_szocAnchor" localSheetId="28">'[12]Integrált szoc'!#REF!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 localSheetId="14">'[12]Jávorka'!#REF!</definedName>
    <definedName name="csexcel_int_javorkaAnchor" localSheetId="15">'[12]Jávorka'!#REF!</definedName>
    <definedName name="csexcel_int_javorkaAnchor" localSheetId="16">'[12]Jávorka'!#REF!</definedName>
    <definedName name="csexcel_int_javorkaAnchor" localSheetId="20">'[12]Jávorka'!#REF!</definedName>
    <definedName name="csexcel_int_javorkaAnchor" localSheetId="23">'[12]Jávorka'!#REF!</definedName>
    <definedName name="csexcel_int_javorkaAnchor" localSheetId="28">'[12]Jávorka'!#REF!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 localSheetId="14">'[12]Könyvtár'!#REF!</definedName>
    <definedName name="csexcel_int_konyvtarAnchor" localSheetId="15">'[12]Könyvtár'!#REF!</definedName>
    <definedName name="csexcel_int_konyvtarAnchor" localSheetId="16">'[12]Könyvtár'!#REF!</definedName>
    <definedName name="csexcel_int_konyvtarAnchor" localSheetId="20">'[12]Könyvtár'!#REF!</definedName>
    <definedName name="csexcel_int_konyvtarAnchor" localSheetId="23">'[12]Könyvtár'!#REF!</definedName>
    <definedName name="csexcel_int_konyvtarAnchor" localSheetId="28">'[12]Könyvtár'!#REF!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 localSheetId="14">'[12]Kórház'!#REF!</definedName>
    <definedName name="csexcel_int_korhazAnchor" localSheetId="15">'[12]Kórház'!#REF!</definedName>
    <definedName name="csexcel_int_korhazAnchor" localSheetId="16">'[12]Kórház'!#REF!</definedName>
    <definedName name="csexcel_int_korhazAnchor" localSheetId="20">'[12]Kórház'!#REF!</definedName>
    <definedName name="csexcel_int_korhazAnchor" localSheetId="23">'[12]Kórház'!#REF!</definedName>
    <definedName name="csexcel_int_korhazAnchor" localSheetId="28">'[12]Kórház'!#REF!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 localSheetId="14">'[12]Kultsar'!#REF!</definedName>
    <definedName name="csexcel_int_kultsarAnchor" localSheetId="15">'[12]Kultsar'!#REF!</definedName>
    <definedName name="csexcel_int_kultsarAnchor" localSheetId="16">'[12]Kultsar'!#REF!</definedName>
    <definedName name="csexcel_int_kultsarAnchor" localSheetId="20">'[12]Kultsar'!#REF!</definedName>
    <definedName name="csexcel_int_kultsarAnchor" localSheetId="23">'[12]Kultsar'!#REF!</definedName>
    <definedName name="csexcel_int_kultsarAnchor" localSheetId="28">'[12]Kultsar'!#REF!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 localSheetId="14">'[12]Levéltár'!#REF!</definedName>
    <definedName name="csexcel_int_leveltarAnchor" localSheetId="15">'[12]Levéltár'!#REF!</definedName>
    <definedName name="csexcel_int_leveltarAnchor" localSheetId="16">'[12]Levéltár'!#REF!</definedName>
    <definedName name="csexcel_int_leveltarAnchor" localSheetId="20">'[12]Levéltár'!#REF!</definedName>
    <definedName name="csexcel_int_leveltarAnchor" localSheetId="23">'[12]Levéltár'!#REF!</definedName>
    <definedName name="csexcel_int_leveltarAnchor" localSheetId="28">'[12]Levéltár'!#REF!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 localSheetId="14">'[12]MERI'!#REF!</definedName>
    <definedName name="csexcel_int_meriAnchor" localSheetId="15">'[12]MERI'!#REF!</definedName>
    <definedName name="csexcel_int_meriAnchor" localSheetId="16">'[12]MERI'!#REF!</definedName>
    <definedName name="csexcel_int_meriAnchor" localSheetId="20">'[12]MERI'!#REF!</definedName>
    <definedName name="csexcel_int_meriAnchor" localSheetId="23">'[12]MERI'!#REF!</definedName>
    <definedName name="csexcel_int_meriAnchor" localSheetId="28">'[12]MERI'!#REF!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 localSheetId="14">'[12]Múzeum'!#REF!</definedName>
    <definedName name="csexcel_int_muzeumAnchor" localSheetId="15">'[12]Múzeum'!#REF!</definedName>
    <definedName name="csexcel_int_muzeumAnchor" localSheetId="16">'[12]Múzeum'!#REF!</definedName>
    <definedName name="csexcel_int_muzeumAnchor" localSheetId="20">'[12]Múzeum'!#REF!</definedName>
    <definedName name="csexcel_int_muzeumAnchor" localSheetId="23">'[12]Múzeum'!#REF!</definedName>
    <definedName name="csexcel_int_muzeumAnchor" localSheetId="28">'[12]Múzeum'!#REF!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 localSheetId="14">'[12]Széchenyi'!#REF!</definedName>
    <definedName name="csexcel_int_szechenyiAnchor" localSheetId="15">'[12]Széchenyi'!#REF!</definedName>
    <definedName name="csexcel_int_szechenyiAnchor" localSheetId="16">'[12]Széchenyi'!#REF!</definedName>
    <definedName name="csexcel_int_szechenyiAnchor" localSheetId="20">'[12]Széchenyi'!#REF!</definedName>
    <definedName name="csexcel_int_szechenyiAnchor" localSheetId="23">'[12]Széchenyi'!#REF!</definedName>
    <definedName name="csexcel_int_szechenyiAnchor" localSheetId="28">'[12]Széchenyi'!#REF!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 localSheetId="14">'[12]TGSZSZ'!#REF!</definedName>
    <definedName name="csexcel_int_tgszszAnchor" localSheetId="15">'[12]TGSZSZ'!#REF!</definedName>
    <definedName name="csexcel_int_tgszszAnchor" localSheetId="16">'[12]TGSZSZ'!#REF!</definedName>
    <definedName name="csexcel_int_tgszszAnchor" localSheetId="20">'[12]TGSZSZ'!#REF!</definedName>
    <definedName name="csexcel_int_tgszszAnchor" localSheetId="23">'[12]TGSZSZ'!#REF!</definedName>
    <definedName name="csexcel_int_tgszszAnchor" localSheetId="28">'[12]TGSZSZ'!#REF!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 localSheetId="14">'[12]Zsigmondy'!#REF!</definedName>
    <definedName name="csexcel_int_zsigmondyAnchor" localSheetId="15">'[12]Zsigmondy'!#REF!</definedName>
    <definedName name="csexcel_int_zsigmondyAnchor" localSheetId="16">'[12]Zsigmondy'!#REF!</definedName>
    <definedName name="csexcel_int_zsigmondyAnchor" localSheetId="20">'[12]Zsigmondy'!#REF!</definedName>
    <definedName name="csexcel_int_zsigmondyAnchor" localSheetId="23">'[12]Zsigmondy'!#REF!</definedName>
    <definedName name="csexcel_int_zsigmondyAnchor" localSheetId="28">'[12]Zsigmondy'!#REF!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 localSheetId="14">#REF!</definedName>
    <definedName name="csexcel_koltsegvetes_2007_bev_2szmell_Dim03" localSheetId="15">#REF!</definedName>
    <definedName name="csexcel_koltsegvetes_2007_bev_2szmell_Dim03" localSheetId="16">#REF!</definedName>
    <definedName name="csexcel_koltsegvetes_2007_bev_2szmell_Dim03" localSheetId="20">#REF!</definedName>
    <definedName name="csexcel_koltsegvetes_2007_bev_2szmell_Dim03" localSheetId="23">#REF!</definedName>
    <definedName name="csexcel_koltsegvetes_2007_bev_2szmell_Dim03" localSheetId="28">#REF!</definedName>
    <definedName name="csexcel_koltsegvetes_2007_bev_2szmell_Dim03">#REF!</definedName>
    <definedName name="csexcel_koltsegvetes_2007_bev_2szmell_Dim04" localSheetId="14">#REF!</definedName>
    <definedName name="csexcel_koltsegvetes_2007_bev_2szmell_Dim04" localSheetId="15">#REF!</definedName>
    <definedName name="csexcel_koltsegvetes_2007_bev_2szmell_Dim04" localSheetId="16">#REF!</definedName>
    <definedName name="csexcel_koltsegvetes_2007_bev_2szmell_Dim04" localSheetId="20">#REF!</definedName>
    <definedName name="csexcel_koltsegvetes_2007_bev_2szmell_Dim04" localSheetId="23">#REF!</definedName>
    <definedName name="csexcel_koltsegvetes_2007_bev_2szmell_Dim04" localSheetId="28">#REF!</definedName>
    <definedName name="csexcel_koltsegvetes_2007_bev_2szmell_Dim04">#REF!</definedName>
    <definedName name="csexcel_koltsegvetes_2007_bev_2szmell_Dim05" localSheetId="14">#REF!</definedName>
    <definedName name="csexcel_koltsegvetes_2007_bev_2szmell_Dim05" localSheetId="15">#REF!</definedName>
    <definedName name="csexcel_koltsegvetes_2007_bev_2szmell_Dim05" localSheetId="16">#REF!</definedName>
    <definedName name="csexcel_koltsegvetes_2007_bev_2szmell_Dim05" localSheetId="20">#REF!</definedName>
    <definedName name="csexcel_koltsegvetes_2007_bev_2szmell_Dim05" localSheetId="23">#REF!</definedName>
    <definedName name="csexcel_koltsegvetes_2007_bev_2szmell_Dim05" localSheetId="28">#REF!</definedName>
    <definedName name="csexcel_koltsegvetes_2007_bev_2szmell_Dim05">#REF!</definedName>
    <definedName name="csexcel_koltsegvetes_2007_bev_2szmell_Dim06" localSheetId="14">#REF!</definedName>
    <definedName name="csexcel_koltsegvetes_2007_bev_2szmell_Dim06" localSheetId="15">#REF!</definedName>
    <definedName name="csexcel_koltsegvetes_2007_bev_2szmell_Dim06" localSheetId="16">#REF!</definedName>
    <definedName name="csexcel_koltsegvetes_2007_bev_2szmell_Dim06" localSheetId="20">#REF!</definedName>
    <definedName name="csexcel_koltsegvetes_2007_bev_2szmell_Dim06" localSheetId="23">#REF!</definedName>
    <definedName name="csexcel_koltsegvetes_2007_bev_2szmell_Dim06" localSheetId="28">#REF!</definedName>
    <definedName name="csexcel_koltsegvetes_2007_bev_2szmell_Dim06">#REF!</definedName>
    <definedName name="csexcel_koltsegvetes_2007_bev_2szmell_Dim07" localSheetId="14">#REF!</definedName>
    <definedName name="csexcel_koltsegvetes_2007_bev_2szmell_Dim07" localSheetId="15">#REF!</definedName>
    <definedName name="csexcel_koltsegvetes_2007_bev_2szmell_Dim07" localSheetId="16">#REF!</definedName>
    <definedName name="csexcel_koltsegvetes_2007_bev_2szmell_Dim07" localSheetId="20">#REF!</definedName>
    <definedName name="csexcel_koltsegvetes_2007_bev_2szmell_Dim07" localSheetId="23">#REF!</definedName>
    <definedName name="csexcel_koltsegvetes_2007_bev_2szmell_Dim07" localSheetId="28">#REF!</definedName>
    <definedName name="csexcel_koltsegvetes_2007_bev_2szmell_Dim07">#REF!</definedName>
    <definedName name="csexcel_koltsegvetes_2007_bev_2szmell_Dim08" localSheetId="14">#REF!</definedName>
    <definedName name="csexcel_koltsegvetes_2007_bev_2szmell_Dim08" localSheetId="15">#REF!</definedName>
    <definedName name="csexcel_koltsegvetes_2007_bev_2szmell_Dim08" localSheetId="16">#REF!</definedName>
    <definedName name="csexcel_koltsegvetes_2007_bev_2szmell_Dim08" localSheetId="20">#REF!</definedName>
    <definedName name="csexcel_koltsegvetes_2007_bev_2szmell_Dim08" localSheetId="23">#REF!</definedName>
    <definedName name="csexcel_koltsegvetes_2007_bev_2szmell_Dim08" localSheetId="28">#REF!</definedName>
    <definedName name="csexcel_koltsegvetes_2007_bev_2szmell_Dim08">#REF!</definedName>
    <definedName name="csexcel_koltsegvetes_2007_bev_2szmell_Dim09" localSheetId="14">#REF!</definedName>
    <definedName name="csexcel_koltsegvetes_2007_bev_2szmell_Dim09" localSheetId="15">#REF!</definedName>
    <definedName name="csexcel_koltsegvetes_2007_bev_2szmell_Dim09" localSheetId="16">#REF!</definedName>
    <definedName name="csexcel_koltsegvetes_2007_bev_2szmell_Dim09" localSheetId="20">#REF!</definedName>
    <definedName name="csexcel_koltsegvetes_2007_bev_2szmell_Dim09" localSheetId="23">#REF!</definedName>
    <definedName name="csexcel_koltsegvetes_2007_bev_2szmell_Dim09" localSheetId="2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 localSheetId="14">#REF!</definedName>
    <definedName name="csexcel_koltsegvetes_2007_kiad_3szmell_Dim03" localSheetId="15">#REF!</definedName>
    <definedName name="csexcel_koltsegvetes_2007_kiad_3szmell_Dim03" localSheetId="16">#REF!</definedName>
    <definedName name="csexcel_koltsegvetes_2007_kiad_3szmell_Dim03" localSheetId="20">#REF!</definedName>
    <definedName name="csexcel_koltsegvetes_2007_kiad_3szmell_Dim03" localSheetId="23">#REF!</definedName>
    <definedName name="csexcel_koltsegvetes_2007_kiad_3szmell_Dim03" localSheetId="28">#REF!</definedName>
    <definedName name="csexcel_koltsegvetes_2007_kiad_3szmell_Dim03">#REF!</definedName>
    <definedName name="csexcel_koltsegvetes_2007_kiad_3szmell_Dim04" localSheetId="14">#REF!</definedName>
    <definedName name="csexcel_koltsegvetes_2007_kiad_3szmell_Dim04" localSheetId="15">#REF!</definedName>
    <definedName name="csexcel_koltsegvetes_2007_kiad_3szmell_Dim04" localSheetId="16">#REF!</definedName>
    <definedName name="csexcel_koltsegvetes_2007_kiad_3szmell_Dim04" localSheetId="20">#REF!</definedName>
    <definedName name="csexcel_koltsegvetes_2007_kiad_3szmell_Dim04" localSheetId="23">#REF!</definedName>
    <definedName name="csexcel_koltsegvetes_2007_kiad_3szmell_Dim04" localSheetId="28">#REF!</definedName>
    <definedName name="csexcel_koltsegvetes_2007_kiad_3szmell_Dim04">#REF!</definedName>
    <definedName name="csexcel_koltsegvetes_2007_kiad_3szmell_Dim05" localSheetId="14">#REF!</definedName>
    <definedName name="csexcel_koltsegvetes_2007_kiad_3szmell_Dim05" localSheetId="15">#REF!</definedName>
    <definedName name="csexcel_koltsegvetes_2007_kiad_3szmell_Dim05" localSheetId="16">#REF!</definedName>
    <definedName name="csexcel_koltsegvetes_2007_kiad_3szmell_Dim05" localSheetId="20">#REF!</definedName>
    <definedName name="csexcel_koltsegvetes_2007_kiad_3szmell_Dim05" localSheetId="23">#REF!</definedName>
    <definedName name="csexcel_koltsegvetes_2007_kiad_3szmell_Dim05" localSheetId="28">#REF!</definedName>
    <definedName name="csexcel_koltsegvetes_2007_kiad_3szmell_Dim05">#REF!</definedName>
    <definedName name="csexcel_koltsegvetes_2007_kiad_3szmell_Dim06" localSheetId="14">#REF!</definedName>
    <definedName name="csexcel_koltsegvetes_2007_kiad_3szmell_Dim06" localSheetId="15">#REF!</definedName>
    <definedName name="csexcel_koltsegvetes_2007_kiad_3szmell_Dim06" localSheetId="16">#REF!</definedName>
    <definedName name="csexcel_koltsegvetes_2007_kiad_3szmell_Dim06" localSheetId="20">#REF!</definedName>
    <definedName name="csexcel_koltsegvetes_2007_kiad_3szmell_Dim06" localSheetId="23">#REF!</definedName>
    <definedName name="csexcel_koltsegvetes_2007_kiad_3szmell_Dim06" localSheetId="28">#REF!</definedName>
    <definedName name="csexcel_koltsegvetes_2007_kiad_3szmell_Dim06">#REF!</definedName>
    <definedName name="csexcel_koltsegvetes_2007_kiad_3szmell_Dim07" localSheetId="14">#REF!</definedName>
    <definedName name="csexcel_koltsegvetes_2007_kiad_3szmell_Dim07" localSheetId="15">#REF!</definedName>
    <definedName name="csexcel_koltsegvetes_2007_kiad_3szmell_Dim07" localSheetId="16">#REF!</definedName>
    <definedName name="csexcel_koltsegvetes_2007_kiad_3szmell_Dim07" localSheetId="20">#REF!</definedName>
    <definedName name="csexcel_koltsegvetes_2007_kiad_3szmell_Dim07" localSheetId="23">#REF!</definedName>
    <definedName name="csexcel_koltsegvetes_2007_kiad_3szmell_Dim07" localSheetId="28">#REF!</definedName>
    <definedName name="csexcel_koltsegvetes_2007_kiad_3szmell_Dim07">#REF!</definedName>
    <definedName name="csexcel_koltsegvetes_2007_kiad_3szmell_Dim08" localSheetId="14">#REF!</definedName>
    <definedName name="csexcel_koltsegvetes_2007_kiad_3szmell_Dim08" localSheetId="15">#REF!</definedName>
    <definedName name="csexcel_koltsegvetes_2007_kiad_3szmell_Dim08" localSheetId="16">#REF!</definedName>
    <definedName name="csexcel_koltsegvetes_2007_kiad_3szmell_Dim08" localSheetId="20">#REF!</definedName>
    <definedName name="csexcel_koltsegvetes_2007_kiad_3szmell_Dim08" localSheetId="23">#REF!</definedName>
    <definedName name="csexcel_koltsegvetes_2007_kiad_3szmell_Dim08" localSheetId="28">#REF!</definedName>
    <definedName name="csexcel_koltsegvetes_2007_kiad_3szmell_Dim08">#REF!</definedName>
    <definedName name="csexcel_koltsegvetes_2007_kiad_3szmell_Dim09">"="</definedName>
    <definedName name="csexcel_koltsegvetes_2007_kiad_3szmell_Dim10" localSheetId="14">#REF!</definedName>
    <definedName name="csexcel_koltsegvetes_2007_kiad_3szmell_Dim10" localSheetId="15">#REF!</definedName>
    <definedName name="csexcel_koltsegvetes_2007_kiad_3szmell_Dim10" localSheetId="16">#REF!</definedName>
    <definedName name="csexcel_koltsegvetes_2007_kiad_3szmell_Dim10" localSheetId="20">#REF!</definedName>
    <definedName name="csexcel_koltsegvetes_2007_kiad_3szmell_Dim10" localSheetId="23">#REF!</definedName>
    <definedName name="csexcel_koltsegvetes_2007_kiad_3szmell_Dim10" localSheetId="28">#REF!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 localSheetId="14">#REF!</definedName>
    <definedName name="csexcel_koncepcio_1szmell_bev_Dim03" localSheetId="15">#REF!</definedName>
    <definedName name="csexcel_koncepcio_1szmell_bev_Dim03" localSheetId="16">#REF!</definedName>
    <definedName name="csexcel_koncepcio_1szmell_bev_Dim03" localSheetId="20">#REF!</definedName>
    <definedName name="csexcel_koncepcio_1szmell_bev_Dim03" localSheetId="23">#REF!</definedName>
    <definedName name="csexcel_koncepcio_1szmell_bev_Dim03" localSheetId="28">#REF!</definedName>
    <definedName name="csexcel_koncepcio_1szmell_bev_Dim03">#REF!</definedName>
    <definedName name="csexcel_koncepcio_1szmell_bev_Dim04" localSheetId="14">#REF!</definedName>
    <definedName name="csexcel_koncepcio_1szmell_bev_Dim04" localSheetId="15">#REF!</definedName>
    <definedName name="csexcel_koncepcio_1szmell_bev_Dim04" localSheetId="16">#REF!</definedName>
    <definedName name="csexcel_koncepcio_1szmell_bev_Dim04" localSheetId="20">#REF!</definedName>
    <definedName name="csexcel_koncepcio_1szmell_bev_Dim04" localSheetId="23">#REF!</definedName>
    <definedName name="csexcel_koncepcio_1szmell_bev_Dim04" localSheetId="28">#REF!</definedName>
    <definedName name="csexcel_koncepcio_1szmell_bev_Dim04">#REF!</definedName>
    <definedName name="csexcel_koncepcio_1szmell_bev_Dim05">"="</definedName>
    <definedName name="csexcel_koncepcio_1szmell_bev_Dim06" localSheetId="14">#REF!</definedName>
    <definedName name="csexcel_koncepcio_1szmell_bev_Dim06" localSheetId="15">#REF!</definedName>
    <definedName name="csexcel_koncepcio_1szmell_bev_Dim06" localSheetId="16">#REF!</definedName>
    <definedName name="csexcel_koncepcio_1szmell_bev_Dim06" localSheetId="20">#REF!</definedName>
    <definedName name="csexcel_koncepcio_1szmell_bev_Dim06" localSheetId="23">#REF!</definedName>
    <definedName name="csexcel_koncepcio_1szmell_bev_Dim06" localSheetId="28">#REF!</definedName>
    <definedName name="csexcel_koncepcio_1szmell_bev_Dim06">#REF!</definedName>
    <definedName name="csexcel_koncepcio_1szmell_bev_Dim07">"="</definedName>
    <definedName name="csexcel_koncepcio_1szmell_bev_Dim08" localSheetId="14">#REF!</definedName>
    <definedName name="csexcel_koncepcio_1szmell_bev_Dim08" localSheetId="15">#REF!</definedName>
    <definedName name="csexcel_koncepcio_1szmell_bev_Dim08" localSheetId="16">#REF!</definedName>
    <definedName name="csexcel_koncepcio_1szmell_bev_Dim08" localSheetId="20">#REF!</definedName>
    <definedName name="csexcel_koncepcio_1szmell_bev_Dim08" localSheetId="23">#REF!</definedName>
    <definedName name="csexcel_koncepcio_1szmell_bev_Dim08" localSheetId="28">#REF!</definedName>
    <definedName name="csexcel_koncepcio_1szmell_bev_Dim08">#REF!</definedName>
    <definedName name="csexcel_koncepcio_1szmell_bev_Dim09" localSheetId="14">#REF!</definedName>
    <definedName name="csexcel_koncepcio_1szmell_bev_Dim09" localSheetId="15">#REF!</definedName>
    <definedName name="csexcel_koncepcio_1szmell_bev_Dim09" localSheetId="16">#REF!</definedName>
    <definedName name="csexcel_koncepcio_1szmell_bev_Dim09" localSheetId="20">#REF!</definedName>
    <definedName name="csexcel_koncepcio_1szmell_bev_Dim09" localSheetId="23">#REF!</definedName>
    <definedName name="csexcel_koncepcio_1szmell_bev_Dim09" localSheetId="28">#REF!</definedName>
    <definedName name="csexcel_koncepcio_1szmell_bev_Dim09">#REF!</definedName>
    <definedName name="csexcel_koncepcio_1szmell_bev_Dim10" localSheetId="14">#REF!</definedName>
    <definedName name="csexcel_koncepcio_1szmell_bev_Dim10" localSheetId="15">#REF!</definedName>
    <definedName name="csexcel_koncepcio_1szmell_bev_Dim10" localSheetId="16">#REF!</definedName>
    <definedName name="csexcel_koncepcio_1szmell_bev_Dim10" localSheetId="20">#REF!</definedName>
    <definedName name="csexcel_koncepcio_1szmell_bev_Dim10" localSheetId="23">#REF!</definedName>
    <definedName name="csexcel_koncepcio_1szmell_bev_Dim10" localSheetId="28">#REF!</definedName>
    <definedName name="csexcel_koncepcio_1szmell_bev_Dim10">#REF!</definedName>
    <definedName name="csexcel_koncepcio_1szmell_bev_Dim11" localSheetId="14">#REF!</definedName>
    <definedName name="csexcel_koncepcio_1szmell_bev_Dim11" localSheetId="15">#REF!</definedName>
    <definedName name="csexcel_koncepcio_1szmell_bev_Dim11" localSheetId="16">#REF!</definedName>
    <definedName name="csexcel_koncepcio_1szmell_bev_Dim11" localSheetId="20">#REF!</definedName>
    <definedName name="csexcel_koncepcio_1szmell_bev_Dim11" localSheetId="23">#REF!</definedName>
    <definedName name="csexcel_koncepcio_1szmell_bev_Dim11" localSheetId="28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 localSheetId="14">#REF!</definedName>
    <definedName name="csexcel_koncepcio_1szmell_kiad_Dim03" localSheetId="15">#REF!</definedName>
    <definedName name="csexcel_koncepcio_1szmell_kiad_Dim03" localSheetId="16">#REF!</definedName>
    <definedName name="csexcel_koncepcio_1szmell_kiad_Dim03" localSheetId="20">#REF!</definedName>
    <definedName name="csexcel_koncepcio_1szmell_kiad_Dim03" localSheetId="23">#REF!</definedName>
    <definedName name="csexcel_koncepcio_1szmell_kiad_Dim03" localSheetId="28">#REF!</definedName>
    <definedName name="csexcel_koncepcio_1szmell_kiad_Dim03">#REF!</definedName>
    <definedName name="csexcel_koncepcio_1szmell_kiad_Dim04" localSheetId="14">#REF!</definedName>
    <definedName name="csexcel_koncepcio_1szmell_kiad_Dim04" localSheetId="15">#REF!</definedName>
    <definedName name="csexcel_koncepcio_1szmell_kiad_Dim04" localSheetId="16">#REF!</definedName>
    <definedName name="csexcel_koncepcio_1szmell_kiad_Dim04" localSheetId="20">#REF!</definedName>
    <definedName name="csexcel_koncepcio_1szmell_kiad_Dim04" localSheetId="23">#REF!</definedName>
    <definedName name="csexcel_koncepcio_1szmell_kiad_Dim04" localSheetId="28">#REF!</definedName>
    <definedName name="csexcel_koncepcio_1szmell_kiad_Dim04">#REF!</definedName>
    <definedName name="csexcel_koncepcio_1szmell_kiad_Dim05">"="</definedName>
    <definedName name="csexcel_koncepcio_1szmell_kiad_Dim06" localSheetId="14">#REF!</definedName>
    <definedName name="csexcel_koncepcio_1szmell_kiad_Dim06" localSheetId="15">#REF!</definedName>
    <definedName name="csexcel_koncepcio_1szmell_kiad_Dim06" localSheetId="16">#REF!</definedName>
    <definedName name="csexcel_koncepcio_1szmell_kiad_Dim06" localSheetId="20">#REF!</definedName>
    <definedName name="csexcel_koncepcio_1szmell_kiad_Dim06" localSheetId="23">#REF!</definedName>
    <definedName name="csexcel_koncepcio_1szmell_kiad_Dim06" localSheetId="28">#REF!</definedName>
    <definedName name="csexcel_koncepcio_1szmell_kiad_Dim06">#REF!</definedName>
    <definedName name="csexcel_koncepcio_1szmell_kiad_Dim07">"="</definedName>
    <definedName name="csexcel_koncepcio_1szmell_kiad_Dim08" localSheetId="14">#REF!</definedName>
    <definedName name="csexcel_koncepcio_1szmell_kiad_Dim08" localSheetId="15">#REF!</definedName>
    <definedName name="csexcel_koncepcio_1szmell_kiad_Dim08" localSheetId="16">#REF!</definedName>
    <definedName name="csexcel_koncepcio_1szmell_kiad_Dim08" localSheetId="20">#REF!</definedName>
    <definedName name="csexcel_koncepcio_1szmell_kiad_Dim08" localSheetId="23">#REF!</definedName>
    <definedName name="csexcel_koncepcio_1szmell_kiad_Dim08" localSheetId="28">#REF!</definedName>
    <definedName name="csexcel_koncepcio_1szmell_kiad_Dim08">#REF!</definedName>
    <definedName name="csexcel_koncepcio_1szmell_kiad_Dim09" localSheetId="14">#REF!</definedName>
    <definedName name="csexcel_koncepcio_1szmell_kiad_Dim09" localSheetId="15">#REF!</definedName>
    <definedName name="csexcel_koncepcio_1szmell_kiad_Dim09" localSheetId="16">#REF!</definedName>
    <definedName name="csexcel_koncepcio_1szmell_kiad_Dim09" localSheetId="20">#REF!</definedName>
    <definedName name="csexcel_koncepcio_1szmell_kiad_Dim09" localSheetId="23">#REF!</definedName>
    <definedName name="csexcel_koncepcio_1szmell_kiad_Dim09" localSheetId="28">#REF!</definedName>
    <definedName name="csexcel_koncepcio_1szmell_kiad_Dim09">#REF!</definedName>
    <definedName name="csexcel_koncepcio_1szmell_kiad_Dim10" localSheetId="14">#REF!</definedName>
    <definedName name="csexcel_koncepcio_1szmell_kiad_Dim10" localSheetId="15">#REF!</definedName>
    <definedName name="csexcel_koncepcio_1szmell_kiad_Dim10" localSheetId="16">#REF!</definedName>
    <definedName name="csexcel_koncepcio_1szmell_kiad_Dim10" localSheetId="20">#REF!</definedName>
    <definedName name="csexcel_koncepcio_1szmell_kiad_Dim10" localSheetId="23">#REF!</definedName>
    <definedName name="csexcel_koncepcio_1szmell_kiad_Dim10" localSheetId="28">#REF!</definedName>
    <definedName name="csexcel_koncepcio_1szmell_kiad_Dim10">#REF!</definedName>
    <definedName name="csexcel_koncepcio_1szmell_kiad_Dim11" localSheetId="14">#REF!</definedName>
    <definedName name="csexcel_koncepcio_1szmell_kiad_Dim11" localSheetId="15">#REF!</definedName>
    <definedName name="csexcel_koncepcio_1szmell_kiad_Dim11" localSheetId="16">#REF!</definedName>
    <definedName name="csexcel_koncepcio_1szmell_kiad_Dim11" localSheetId="20">#REF!</definedName>
    <definedName name="csexcel_koncepcio_1szmell_kiad_Dim11" localSheetId="23">#REF!</definedName>
    <definedName name="csexcel_koncepcio_1szmell_kiad_Dim11" localSheetId="28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 localSheetId="14">#REF!</definedName>
    <definedName name="cskimutatas_2009_kv_Dim11" localSheetId="15">#REF!</definedName>
    <definedName name="cskimutatas_2009_kv_Dim11" localSheetId="16">#REF!</definedName>
    <definedName name="cskimutatas_2009_kv_Dim11" localSheetId="20">#REF!</definedName>
    <definedName name="cskimutatas_2009_kv_Dim11" localSheetId="23">#REF!</definedName>
    <definedName name="cskimutatas_2009_kv_Dim11" localSheetId="28">#REF!</definedName>
    <definedName name="cskimutatas_2009_kv_Dim11">#REF!</definedName>
    <definedName name="cskimutatas_2009_kv_Dim12">"="</definedName>
    <definedName name="cskimutatas_2009_kvAnchor" localSheetId="14">#REF!</definedName>
    <definedName name="cskimutatas_2009_kvAnchor" localSheetId="15">#REF!</definedName>
    <definedName name="cskimutatas_2009_kvAnchor" localSheetId="16">#REF!</definedName>
    <definedName name="cskimutatas_2009_kvAnchor" localSheetId="20">#REF!</definedName>
    <definedName name="cskimutatas_2009_kvAnchor" localSheetId="23">#REF!</definedName>
    <definedName name="cskimutatas_2009_kvAnchor" localSheetId="28">#REF!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4">'[10]összes igény'!#REF!</definedName>
    <definedName name="cskimutatas_hivatal_szakmai_igenyek_Dim06" localSheetId="15">'[10]összes igény'!#REF!</definedName>
    <definedName name="cskimutatas_hivatal_szakmai_igenyek_Dim06" localSheetId="16">'[10]összes igény'!#REF!</definedName>
    <definedName name="cskimutatas_hivatal_szakmai_igenyek_Dim06" localSheetId="20">'[10]összes igény'!#REF!</definedName>
    <definedName name="cskimutatas_hivatal_szakmai_igenyek_Dim06" localSheetId="23">'[10]összes igény'!#REF!</definedName>
    <definedName name="cskimutatas_hivatal_szakmai_igenyek_Dim06" localSheetId="27">'[10]összes igény'!#REF!</definedName>
    <definedName name="cskimutatas_hivatal_szakmai_igenyek_Dim06" localSheetId="28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4">'[10]összes igény'!#REF!</definedName>
    <definedName name="cskimutatas_hivatal_szakmai_igenyek_Dim09" localSheetId="15">'[10]összes igény'!#REF!</definedName>
    <definedName name="cskimutatas_hivatal_szakmai_igenyek_Dim09" localSheetId="16">'[10]összes igény'!#REF!</definedName>
    <definedName name="cskimutatas_hivatal_szakmai_igenyek_Dim09" localSheetId="20">'[10]összes igény'!#REF!</definedName>
    <definedName name="cskimutatas_hivatal_szakmai_igenyek_Dim09" localSheetId="23">'[10]összes igény'!#REF!</definedName>
    <definedName name="cskimutatas_hivatal_szakmai_igenyek_Dim09" localSheetId="27">'[10]összes igény'!#REF!</definedName>
    <definedName name="cskimutatas_hivatal_szakmai_igenyek_Dim09" localSheetId="28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4">'[10]összes igény'!#REF!</definedName>
    <definedName name="cskimutatas_hivatal_szakmai_igenyekAnchor" localSheetId="15">'[10]összes igény'!#REF!</definedName>
    <definedName name="cskimutatas_hivatal_szakmai_igenyekAnchor" localSheetId="16">'[10]összes igény'!#REF!</definedName>
    <definedName name="cskimutatas_hivatal_szakmai_igenyekAnchor" localSheetId="20">'[10]összes igény'!#REF!</definedName>
    <definedName name="cskimutatas_hivatal_szakmai_igenyekAnchor" localSheetId="23">'[10]összes igény'!#REF!</definedName>
    <definedName name="cskimutatas_hivatal_szakmai_igenyekAnchor" localSheetId="27">'[10]összes igény'!#REF!</definedName>
    <definedName name="cskimutatas_hivatal_szakmai_igenyekAnchor" localSheetId="28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 localSheetId="14">#REF!</definedName>
    <definedName name="kkkkk" localSheetId="15">#REF!</definedName>
    <definedName name="kkkkk" localSheetId="16">#REF!</definedName>
    <definedName name="kkkkk" localSheetId="20">#REF!</definedName>
    <definedName name="kkkkk" localSheetId="23">#REF!</definedName>
    <definedName name="kkkkk" localSheetId="28">#REF!</definedName>
    <definedName name="kkkkk">#REF!</definedName>
    <definedName name="kkkkkkk" localSheetId="14">'[10]összes igény'!#REF!</definedName>
    <definedName name="kkkkkkk" localSheetId="15">'[10]összes igény'!#REF!</definedName>
    <definedName name="kkkkkkk" localSheetId="16">'[10]összes igény'!#REF!</definedName>
    <definedName name="kkkkkkk" localSheetId="20">'[10]összes igény'!#REF!</definedName>
    <definedName name="kkkkkkk" localSheetId="23">'[10]összes igény'!#REF!</definedName>
    <definedName name="kkkkkkk" localSheetId="28">'[10]összes igény'!#REF!</definedName>
    <definedName name="kkkkkkk">'[10]összes igény'!#REF!</definedName>
    <definedName name="l" localSheetId="14">#REF!</definedName>
    <definedName name="l" localSheetId="15">#REF!</definedName>
    <definedName name="l" localSheetId="16">#REF!</definedName>
    <definedName name="l" localSheetId="20">#REF!</definedName>
    <definedName name="l" localSheetId="23">#REF!</definedName>
    <definedName name="l" localSheetId="27">#REF!</definedName>
    <definedName name="l" localSheetId="28">#REF!</definedName>
    <definedName name="l">#REF!</definedName>
    <definedName name="nem">1</definedName>
    <definedName name="_xlnm.Print_Titles" localSheetId="14">'10mell'!$5:$7</definedName>
    <definedName name="_xlnm.Print_Titles" localSheetId="16">'12mell'!$8:$9</definedName>
    <definedName name="_xlnm.Print_Titles" localSheetId="17">'13mell'!$4:$5</definedName>
    <definedName name="_xlnm.Print_Titles" localSheetId="20">'16mell'!$6:$8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24">'20mell'!$8:$9</definedName>
    <definedName name="_xlnm.Print_Titles" localSheetId="25">'21mell'!$5:$6</definedName>
    <definedName name="_xlnm.Print_Titles" localSheetId="28">'24mell'!$5:$6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20">'16mell'!$A$1:$E$88</definedName>
    <definedName name="_xlnm.Print_Area" localSheetId="7">'3d.m.'!$A$1:$G$62</definedName>
    <definedName name="_xlnm.Print_Area" localSheetId="11">'7.mell'!$A$1:$L$47</definedName>
    <definedName name="székház" localSheetId="14">#REF!</definedName>
    <definedName name="székház" localSheetId="15">#REF!</definedName>
    <definedName name="székház" localSheetId="16">#REF!</definedName>
    <definedName name="székház" localSheetId="20">#REF!</definedName>
    <definedName name="székház" localSheetId="23">#REF!</definedName>
    <definedName name="székház" localSheetId="27">#REF!</definedName>
    <definedName name="székház" localSheetId="28">#REF!</definedName>
    <definedName name="székház">#REF!</definedName>
    <definedName name="székházbérlők" localSheetId="14">'[6]3-aBevétel'!#REF!</definedName>
    <definedName name="székházbérlők" localSheetId="15">'[6]3-aBevétel'!#REF!</definedName>
    <definedName name="székházbérlők" localSheetId="16">'[6]3-aBevétel'!#REF!</definedName>
    <definedName name="székházbérlők" localSheetId="20">'[6]3-aBevétel'!#REF!</definedName>
    <definedName name="székházbérlők" localSheetId="23">'[6]3-aBevétel'!#REF!</definedName>
    <definedName name="székházbérlők" localSheetId="28">'[6]3-aBevétel'!#REF!</definedName>
    <definedName name="székházbérlők">'[6]3-aBevétel'!#REF!</definedName>
    <definedName name="szintrehotzás" localSheetId="14">#REF!</definedName>
    <definedName name="szintrehotzás" localSheetId="15">#REF!</definedName>
    <definedName name="szintrehotzás" localSheetId="16">#REF!</definedName>
    <definedName name="szintrehotzás" localSheetId="20">#REF!</definedName>
    <definedName name="szintrehotzás" localSheetId="23">#REF!</definedName>
    <definedName name="szintrehotzás" localSheetId="28">#REF!</definedName>
    <definedName name="szintrehotzás">#REF!</definedName>
    <definedName name="szintrehozás2" localSheetId="14">#REF!</definedName>
    <definedName name="szintrehozás2" localSheetId="15">#REF!</definedName>
    <definedName name="szintrehozás2" localSheetId="16">#REF!</definedName>
    <definedName name="szintrehozás2" localSheetId="20">#REF!</definedName>
    <definedName name="szintrehozás2" localSheetId="23">#REF!</definedName>
    <definedName name="szintrehozás2" localSheetId="28">#REF!</definedName>
    <definedName name="szintrehozás2">#REF!</definedName>
    <definedName name="szintrhozás2" localSheetId="14">#REF!</definedName>
    <definedName name="szintrhozás2" localSheetId="15">#REF!</definedName>
    <definedName name="szintrhozás2" localSheetId="16">#REF!</definedName>
    <definedName name="szintrhozás2" localSheetId="20">#REF!</definedName>
    <definedName name="szintrhozás2" localSheetId="23">#REF!</definedName>
    <definedName name="szintrhozás2" localSheetId="28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<sst xmlns="http://schemas.openxmlformats.org/spreadsheetml/2006/main" count="3606" uniqueCount="1500">
  <si>
    <t xml:space="preserve">             4119 Balázs B. u. 25. felújítás</t>
  </si>
  <si>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</si>
  <si>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</si>
  <si>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</si>
  <si>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</si>
  <si>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</si>
  <si>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</si>
  <si>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</si>
  <si>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</si>
  <si>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</si>
  <si>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</si>
  <si>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</si>
  <si>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</si>
  <si>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</si>
  <si>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</si>
  <si>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</si>
  <si>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</si>
  <si>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</si>
  <si>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</si>
  <si>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3323 Születési és életkezdési támogatás</t>
  </si>
  <si>
    <t xml:space="preserve">      3346 Férőhely fenntartási díj Magyar Vöröskereszt</t>
  </si>
  <si>
    <t>Hajléktalanná vált személyek ell.és rehab., vmint megakadályozása</t>
  </si>
  <si>
    <t xml:space="preserve">      3428 Ferencvárosi Helytörténeti Egyesület</t>
  </si>
  <si>
    <t xml:space="preserve">      3429 Karaván Művészeti Alapítvány</t>
  </si>
  <si>
    <t xml:space="preserve">      3435 Ferencvárosi Úrhölgyek</t>
  </si>
  <si>
    <t xml:space="preserve">      3931 Bursa Hungarica</t>
  </si>
  <si>
    <t>Saját tulajdonú lakás és helyiség gazdálkodás</t>
  </si>
  <si>
    <t xml:space="preserve">      3114 Ingatlanokkal kapcsolatos egyéb feladatok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</si>
  <si>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</si>
  <si>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</si>
  <si>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</si>
  <si>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</si>
  <si>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</si>
  <si>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</si>
  <si>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</si>
  <si>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</si>
  <si>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</si>
  <si>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</si>
  <si>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</si>
  <si>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</si>
  <si>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3357 Ifjusági és drogprevenciós feladatok</t>
  </si>
  <si>
    <t xml:space="preserve">      3413 Diáksport</t>
  </si>
  <si>
    <t>Közreműködés a helyi közbiztonság biztosításában</t>
  </si>
  <si>
    <t xml:space="preserve">      3210  Bűnmegelőzés</t>
  </si>
  <si>
    <t>Nemzetiségi ügyek</t>
  </si>
  <si>
    <t xml:space="preserve">     3202 Roma koncepció</t>
  </si>
  <si>
    <t xml:space="preserve">3200 Képviselők juttatásai 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</si>
  <si>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</si>
  <si>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</si>
  <si>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</si>
  <si>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</si>
  <si>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</si>
  <si>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2850 Ferencvárosi Egyesített Bölcsödék</t>
  </si>
  <si>
    <t>2875 FESZGYI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</si>
  <si>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</si>
  <si>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</si>
  <si>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</si>
  <si>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</si>
  <si>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</si>
  <si>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</si>
  <si>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</si>
  <si>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Tankönyvtámogatás</t>
  </si>
  <si>
    <t>Polgármesteri tisztséggel összefüggő egyéb feladatok</t>
  </si>
  <si>
    <t>Védőoltás támogatás</t>
  </si>
  <si>
    <t>Idősügyi koncepció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</si>
  <si>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</si>
  <si>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</si>
  <si>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</si>
  <si>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</si>
  <si>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</si>
  <si>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</si>
  <si>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</si>
  <si>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</si>
  <si>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2017. év várható terv szám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</si>
  <si>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</si>
  <si>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</si>
  <si>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</si>
  <si>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</si>
  <si>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</si>
  <si>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</si>
  <si>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</si>
  <si>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</si>
  <si>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</si>
  <si>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</si>
  <si>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</si>
  <si>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</si>
  <si>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</si>
  <si>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</si>
  <si>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</si>
  <si>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</si>
  <si>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</si>
  <si>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</si>
  <si>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</si>
  <si>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  - Nyomvonal létesítés kártalanítás</t>
  </si>
  <si>
    <t xml:space="preserve">Egyéb közhatalmi bevételek </t>
  </si>
  <si>
    <t>2018. év várható terv szám</t>
  </si>
  <si>
    <t xml:space="preserve">     3362 Esélyegyenlőségi feladatok</t>
  </si>
  <si>
    <t>Akadálymentesítési támogatás</t>
  </si>
  <si>
    <t>HPV védőoltás</t>
  </si>
  <si>
    <t>Ferencvárosi Helytörténeti Egyesület</t>
  </si>
  <si>
    <t>011130</t>
  </si>
  <si>
    <t>013350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</si>
  <si>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</si>
  <si>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</si>
  <si>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</si>
  <si>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</si>
  <si>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</si>
  <si>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</si>
  <si>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</si>
  <si>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</si>
  <si>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094250</t>
  </si>
  <si>
    <t>Tankönyv és jegyzettámogatás</t>
  </si>
  <si>
    <t>098010</t>
  </si>
  <si>
    <t>Oktatás igazgatása</t>
  </si>
  <si>
    <t>107060</t>
  </si>
  <si>
    <t>107090</t>
  </si>
  <si>
    <t>053010</t>
  </si>
  <si>
    <t>Környezetszennyezés csökkentésének igazgatása</t>
  </si>
  <si>
    <t>045170</t>
  </si>
  <si>
    <t>066010</t>
  </si>
  <si>
    <t>074054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</si>
  <si>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</si>
  <si>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</si>
  <si>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</si>
  <si>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</si>
  <si>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</si>
  <si>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</si>
  <si>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</si>
  <si>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</si>
  <si>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</si>
  <si>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</si>
  <si>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101221</t>
  </si>
  <si>
    <t>Fogyatékossággal élők nappali ellátása</t>
  </si>
  <si>
    <t>107015</t>
  </si>
  <si>
    <t>Hajléktalanok nappali ellátása</t>
  </si>
  <si>
    <t>107016</t>
  </si>
  <si>
    <t>Utcai szociális munka</t>
  </si>
  <si>
    <t>101222</t>
  </si>
  <si>
    <t>Támogató szolgáltatás fogyatékos személyek részére</t>
  </si>
  <si>
    <t>107054</t>
  </si>
  <si>
    <t>Családsegítés</t>
  </si>
  <si>
    <t>101142</t>
  </si>
  <si>
    <t>Szenvedélybetegek nappali ellátása</t>
  </si>
  <si>
    <t>101141</t>
  </si>
  <si>
    <t>102050</t>
  </si>
  <si>
    <t>Az időskorúak társadalmi integrációját célzó programok</t>
  </si>
  <si>
    <t>041231</t>
  </si>
  <si>
    <t>Rövid időtartamú közfoglalkoztatás</t>
  </si>
  <si>
    <t>074052</t>
  </si>
  <si>
    <t>Kábítószer megelőzés programjai, tevékenységei</t>
  </si>
  <si>
    <t>083030</t>
  </si>
  <si>
    <t>084010</t>
  </si>
  <si>
    <t>081045</t>
  </si>
  <si>
    <t>081043</t>
  </si>
  <si>
    <t>081041</t>
  </si>
  <si>
    <t>082091</t>
  </si>
  <si>
    <t>086010</t>
  </si>
  <si>
    <t>082070</t>
  </si>
  <si>
    <t>082010</t>
  </si>
  <si>
    <t>084020</t>
  </si>
  <si>
    <t>032020</t>
  </si>
  <si>
    <t>084032</t>
  </si>
  <si>
    <t>041233</t>
  </si>
  <si>
    <t>Hosszabb időtartamú közfoglalkoztatás</t>
  </si>
  <si>
    <t>084031</t>
  </si>
  <si>
    <t>Civil szervezetek működési támogatása</t>
  </si>
  <si>
    <t>Általános tartalék</t>
  </si>
  <si>
    <t>091110</t>
  </si>
  <si>
    <t>Óvodai nevelés, ellátás szakmai feladatai</t>
  </si>
  <si>
    <t>091140</t>
  </si>
  <si>
    <t>Óvodai nevelés, ellátás működtetési feladatai</t>
  </si>
  <si>
    <t>013360</t>
  </si>
  <si>
    <t>102030</t>
  </si>
  <si>
    <t>Idősek, demens betegek nappali ellátása</t>
  </si>
  <si>
    <t>16. sz. melléklet</t>
  </si>
  <si>
    <t>Gépkocsi elszállítás</t>
  </si>
  <si>
    <t>Helyiség megszerzési díj</t>
  </si>
  <si>
    <t>Jövedelempótló rendszeres támogatás</t>
  </si>
  <si>
    <t>Közüzemi díj és közös költség támogatása</t>
  </si>
  <si>
    <t>ESZS és KEN Bizottság</t>
  </si>
  <si>
    <t>Lakások és helyiségek, ingatlan vásárlása</t>
  </si>
  <si>
    <t>17. sz. melléklet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</si>
  <si>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</si>
  <si>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</si>
  <si>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</si>
  <si>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</si>
  <si>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018010</t>
  </si>
  <si>
    <t>018030</t>
  </si>
  <si>
    <t>096015</t>
  </si>
  <si>
    <t>Gyermekétkeztetés köznevelési intézményben</t>
  </si>
  <si>
    <t>091250</t>
  </si>
  <si>
    <t>FIÜK</t>
  </si>
  <si>
    <t>092260</t>
  </si>
  <si>
    <t>092120</t>
  </si>
  <si>
    <t>091220</t>
  </si>
  <si>
    <t>081071</t>
  </si>
  <si>
    <t>081030</t>
  </si>
  <si>
    <t>045150</t>
  </si>
  <si>
    <t>Egyéb szárazföldi személyszállítás</t>
  </si>
  <si>
    <t>082063</t>
  </si>
  <si>
    <t>Múzeumi kiállítási tevékenység</t>
  </si>
  <si>
    <t>016080</t>
  </si>
  <si>
    <t>082030</t>
  </si>
  <si>
    <t>082020</t>
  </si>
  <si>
    <t>082061</t>
  </si>
  <si>
    <t>102022</t>
  </si>
  <si>
    <t>104012</t>
  </si>
  <si>
    <t>104042</t>
  </si>
  <si>
    <t>107052</t>
  </si>
  <si>
    <t>Házi segítségnyújtás</t>
  </si>
  <si>
    <t>107051</t>
  </si>
  <si>
    <t>096025</t>
  </si>
  <si>
    <t>Munkahelyi étkeztetés köznevelési intézményben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</si>
  <si>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</si>
  <si>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</si>
  <si>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</si>
  <si>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</si>
  <si>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</si>
  <si>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</si>
  <si>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>Üzemeltetési Iroda</t>
  </si>
  <si>
    <t>Vagyonkezelési Iroda</t>
  </si>
  <si>
    <t>Városüzemeltetési és Felújítási Iroda</t>
  </si>
  <si>
    <t>1806 Elvonások és befizetések</t>
  </si>
  <si>
    <t xml:space="preserve">   Felhalmozási célú kiadások</t>
  </si>
  <si>
    <t xml:space="preserve">   Iparűzési adó, pótlék, bírság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</si>
  <si>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</si>
  <si>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</si>
  <si>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</si>
  <si>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</si>
  <si>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</si>
  <si>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</si>
  <si>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</si>
  <si>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</si>
  <si>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</si>
  <si>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</si>
  <si>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</si>
  <si>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</si>
  <si>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</si>
  <si>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</si>
  <si>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</si>
  <si>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</si>
  <si>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</si>
  <si>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</si>
  <si>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</si>
  <si>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</si>
  <si>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</si>
  <si>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</si>
  <si>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</si>
  <si>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</si>
  <si>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</si>
  <si>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</si>
  <si>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</si>
  <si>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</si>
  <si>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</si>
  <si>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</si>
  <si>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</si>
  <si>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</si>
  <si>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</si>
  <si>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</si>
  <si>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</si>
  <si>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</si>
  <si>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</si>
  <si>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</si>
  <si>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</si>
  <si>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</si>
  <si>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</si>
  <si>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</si>
  <si>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</si>
  <si>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</si>
  <si>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</si>
  <si>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</si>
  <si>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</si>
  <si>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</si>
  <si>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</si>
  <si>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</si>
  <si>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</si>
  <si>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</si>
  <si>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</si>
  <si>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</si>
  <si>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</si>
  <si>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</si>
  <si>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</si>
  <si>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</si>
  <si>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</si>
  <si>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</si>
  <si>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</si>
  <si>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</si>
  <si>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</si>
  <si>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</si>
  <si>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</si>
  <si>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</si>
  <si>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</si>
  <si>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</si>
  <si>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</si>
  <si>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</si>
  <si>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</si>
  <si>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KMOP-5.1.1/B-12-K-201-0003 Szociális városreh.Ferencvárosban JAT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</si>
  <si>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</si>
  <si>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</si>
  <si>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</si>
  <si>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</si>
  <si>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</si>
  <si>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</si>
  <si>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</si>
  <si>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</si>
  <si>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</si>
  <si>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</si>
  <si>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</si>
  <si>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</si>
  <si>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</si>
  <si>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</si>
  <si>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</si>
  <si>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</si>
  <si>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</si>
  <si>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</si>
  <si>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</si>
  <si>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</si>
  <si>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</si>
  <si>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</si>
  <si>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</si>
  <si>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</si>
  <si>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</si>
  <si>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</si>
  <si>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</si>
  <si>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</si>
  <si>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</si>
  <si>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</si>
  <si>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</si>
  <si>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</si>
  <si>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</si>
  <si>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</si>
  <si>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</si>
  <si>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</si>
  <si>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</si>
  <si>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</si>
  <si>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</si>
  <si>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</si>
  <si>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</si>
  <si>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</si>
  <si>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</si>
  <si>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</si>
  <si>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</si>
  <si>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</si>
  <si>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</si>
  <si>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Kerekerdő Óvoda felújítás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</si>
  <si>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</si>
  <si>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</si>
  <si>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</si>
  <si>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</si>
  <si>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</si>
  <si>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</si>
  <si>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</si>
  <si>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</si>
  <si>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</si>
  <si>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</si>
  <si>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</si>
  <si>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</si>
  <si>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</si>
  <si>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</si>
  <si>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</si>
  <si>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</si>
  <si>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</si>
  <si>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</si>
  <si>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</si>
  <si>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</si>
  <si>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</si>
  <si>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</si>
  <si>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</si>
  <si>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</si>
  <si>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</si>
  <si>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</si>
  <si>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</si>
  <si>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</si>
  <si>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</si>
  <si>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</si>
  <si>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</si>
  <si>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</si>
  <si>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</si>
  <si>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</si>
  <si>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</si>
  <si>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</si>
  <si>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</si>
  <si>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</si>
  <si>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</si>
  <si>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</si>
  <si>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</si>
  <si>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</si>
  <si>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</si>
  <si>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</si>
  <si>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</si>
  <si>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</si>
  <si>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</si>
  <si>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</si>
  <si>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</si>
  <si>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</si>
  <si>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</si>
  <si>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</si>
  <si>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</si>
  <si>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</si>
  <si>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</si>
  <si>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</si>
  <si>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</si>
  <si>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</si>
  <si>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</si>
  <si>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</si>
  <si>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</si>
  <si>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</si>
  <si>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</si>
  <si>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</si>
  <si>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</si>
  <si>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</si>
  <si>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</si>
  <si>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</si>
  <si>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</si>
  <si>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</si>
  <si>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</si>
  <si>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</si>
  <si>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</si>
  <si>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</si>
  <si>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</si>
  <si>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</si>
  <si>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</si>
  <si>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</si>
  <si>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</si>
  <si>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</si>
  <si>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</si>
  <si>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</si>
  <si>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</si>
  <si>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</si>
  <si>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</si>
  <si>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</si>
  <si>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</si>
  <si>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</si>
  <si>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</si>
  <si>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</si>
  <si>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</si>
  <si>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</si>
  <si>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</si>
  <si>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</si>
  <si>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</si>
  <si>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</si>
  <si>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</si>
  <si>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</si>
  <si>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</si>
  <si>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</si>
  <si>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</si>
  <si>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</si>
  <si>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</si>
  <si>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</si>
  <si>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</si>
  <si>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</si>
  <si>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</si>
  <si>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</si>
  <si>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</si>
  <si>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</si>
  <si>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</si>
  <si>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</si>
  <si>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</si>
  <si>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</si>
  <si>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</si>
  <si>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</si>
  <si>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</si>
  <si>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</si>
  <si>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</si>
  <si>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</si>
  <si>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</si>
  <si>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</si>
  <si>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</si>
  <si>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</si>
  <si>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</si>
  <si>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</si>
  <si>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</si>
  <si>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</si>
  <si>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</si>
  <si>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</si>
  <si>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</si>
  <si>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</si>
  <si>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</si>
  <si>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</si>
  <si>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</si>
  <si>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</si>
  <si>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</si>
  <si>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</si>
  <si>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</si>
  <si>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</si>
  <si>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</si>
  <si>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</si>
  <si>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</si>
  <si>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</si>
  <si>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</si>
  <si>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</si>
  <si>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</si>
  <si>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</si>
  <si>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</si>
  <si>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</si>
  <si>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</si>
  <si>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</si>
  <si>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</si>
  <si>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</si>
  <si>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</si>
  <si>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</si>
  <si>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</si>
  <si>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</si>
  <si>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</si>
  <si>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</si>
  <si>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</si>
  <si>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</si>
  <si>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</si>
  <si>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</si>
  <si>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</si>
  <si>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</si>
  <si>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</si>
  <si>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</si>
  <si>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</si>
  <si>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</si>
  <si>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</si>
  <si>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</si>
  <si>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</si>
  <si>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</si>
  <si>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</si>
  <si>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</si>
  <si>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</si>
  <si>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</si>
  <si>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</si>
  <si>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</si>
  <si>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</si>
  <si>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</si>
  <si>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</si>
  <si>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</si>
  <si>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</si>
  <si>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</si>
  <si>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</si>
  <si>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</si>
  <si>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</si>
  <si>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</si>
  <si>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</si>
  <si>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</si>
  <si>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</si>
  <si>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</si>
  <si>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</si>
  <si>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</si>
  <si>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</si>
  <si>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</si>
  <si>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</si>
  <si>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</si>
  <si>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</si>
  <si>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</si>
  <si>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III. Önkormányzat kiadásai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</si>
  <si>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</si>
  <si>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</si>
  <si>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</si>
  <si>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</si>
  <si>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</si>
  <si>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</si>
  <si>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</si>
  <si>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</si>
  <si>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</si>
  <si>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</si>
  <si>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</si>
  <si>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</si>
  <si>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</si>
  <si>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</si>
  <si>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</si>
  <si>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</si>
  <si>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</si>
  <si>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</si>
  <si>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</si>
  <si>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</si>
  <si>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</si>
  <si>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</si>
  <si>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</si>
  <si>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</si>
  <si>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</si>
  <si>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</si>
  <si>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</si>
  <si>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</si>
  <si>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</si>
  <si>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</si>
  <si>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</si>
  <si>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</si>
  <si>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</si>
  <si>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</si>
  <si>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</si>
  <si>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</si>
  <si>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</si>
  <si>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</si>
  <si>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</si>
  <si>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</si>
  <si>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</si>
  <si>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</si>
  <si>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</si>
  <si>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</si>
  <si>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</si>
  <si>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</si>
  <si>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</si>
  <si>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</si>
  <si>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</si>
  <si>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</si>
  <si>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</si>
  <si>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</si>
  <si>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</si>
  <si>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</si>
  <si>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</si>
  <si>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</si>
  <si>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</si>
  <si>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</si>
  <si>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</si>
  <si>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</si>
  <si>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</si>
  <si>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</si>
  <si>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</si>
  <si>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</si>
  <si>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</si>
  <si>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</si>
  <si>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</si>
  <si>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</si>
  <si>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</si>
  <si>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</si>
  <si>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</si>
  <si>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</si>
  <si>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</si>
  <si>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</si>
  <si>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</si>
  <si>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</si>
  <si>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</si>
  <si>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</si>
  <si>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</si>
  <si>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</si>
  <si>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</si>
  <si>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</si>
  <si>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</si>
  <si>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</si>
  <si>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</si>
  <si>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</si>
  <si>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</si>
  <si>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Markusovszky park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</si>
  <si>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</si>
  <si>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</si>
  <si>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</si>
  <si>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</si>
  <si>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</si>
  <si>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</si>
  <si>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</si>
  <si>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</si>
  <si>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</si>
  <si>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</si>
  <si>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</si>
  <si>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</si>
  <si>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</si>
  <si>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</si>
  <si>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</si>
  <si>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</si>
  <si>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</si>
  <si>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</si>
  <si>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</si>
  <si>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</si>
  <si>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</si>
  <si>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</si>
  <si>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</si>
  <si>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</si>
  <si>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</si>
  <si>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</si>
  <si>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</si>
  <si>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</si>
  <si>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</si>
  <si>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</si>
  <si>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</si>
  <si>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</si>
  <si>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</si>
  <si>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</si>
  <si>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</si>
  <si>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</si>
  <si>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</si>
  <si>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</si>
  <si>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</si>
  <si>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</si>
  <si>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</si>
  <si>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</si>
  <si>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</si>
  <si>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</si>
  <si>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</si>
  <si>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</si>
  <si>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</si>
  <si>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</si>
  <si>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</si>
  <si>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</si>
  <si>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</si>
  <si>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</si>
  <si>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</si>
  <si>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</si>
  <si>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</si>
  <si>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</si>
  <si>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</si>
  <si>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</si>
  <si>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</si>
  <si>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</si>
  <si>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</si>
  <si>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</si>
  <si>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</si>
  <si>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</si>
  <si>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</si>
  <si>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</si>
  <si>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</si>
  <si>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</si>
  <si>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</si>
  <si>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</si>
  <si>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</si>
  <si>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</si>
  <si>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</si>
  <si>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</si>
  <si>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</si>
  <si>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</si>
  <si>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</si>
  <si>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</si>
  <si>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</si>
  <si>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</si>
  <si>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</si>
  <si>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</si>
  <si>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</si>
  <si>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</si>
  <si>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</si>
  <si>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</si>
  <si>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</si>
  <si>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</si>
  <si>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</si>
  <si>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</si>
  <si>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</si>
  <si>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</si>
  <si>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</si>
  <si>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</si>
  <si>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</si>
  <si>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</si>
  <si>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</si>
  <si>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</si>
  <si>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</si>
  <si>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</si>
  <si>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</si>
  <si>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</si>
  <si>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>FESZ KN Kft.</t>
  </si>
  <si>
    <t>MÁV lakótelep víz közmű hálózat kiépítése</t>
  </si>
  <si>
    <t>Oktatási intézmények, óvodák felújítása, óvodai karbantartás</t>
  </si>
  <si>
    <t xml:space="preserve">   Boldogasszony Iskolanővérek Kolostori Kávéház kialakítása</t>
  </si>
  <si>
    <t>KÉSZ-ek tervezése</t>
  </si>
  <si>
    <t>Közterület-felügyelet  2016. év</t>
  </si>
  <si>
    <t>Az önkormányzat 2016. évi bevételei</t>
  </si>
  <si>
    <t>Az önkormányzat 2016. évi kiadásai</t>
  </si>
  <si>
    <t>Költségvetési szervek 2016. évi költségvetése</t>
  </si>
  <si>
    <t>A Polgármesteri Hivatal kiadásai 2016.</t>
  </si>
  <si>
    <t xml:space="preserve">Az önkormányzat  költségvetésében szereplő 2016. évi kiadások </t>
  </si>
  <si>
    <t xml:space="preserve">Az önkormányzat  költségvetésében szereplő támogatások 2016. évi kiadásai </t>
  </si>
  <si>
    <t>2016. évi felújítások</t>
  </si>
  <si>
    <t>2016. évi beruházási, fejlesztési kiadások</t>
  </si>
  <si>
    <t>Az önkormányzat költségvetésében szereplő 2016. évi tartalékok</t>
  </si>
  <si>
    <t>Közbiztonság növelését szolgáló önkormányzat fejlesztési támogatása</t>
  </si>
  <si>
    <t>VVKB</t>
  </si>
  <si>
    <t>Rendkívüli támogatás</t>
  </si>
  <si>
    <t>Közgyógytámogatás, gyógyszertámogatás</t>
  </si>
  <si>
    <t>2016. évi közvetett támogatások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</si>
  <si>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</si>
  <si>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</si>
  <si>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</si>
  <si>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</si>
  <si>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</si>
  <si>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</si>
  <si>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Humánszolgáltatási kiadványok</t>
  </si>
  <si>
    <t>Sport és szabadidős feladatok</t>
  </si>
  <si>
    <t>Tűzliliom park tervezés</t>
  </si>
  <si>
    <t>Települési kötelezés végrehajtása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</si>
  <si>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</si>
  <si>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</si>
  <si>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</si>
  <si>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</si>
  <si>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</si>
  <si>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</si>
  <si>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</si>
  <si>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</si>
  <si>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>FEV IX. Zrt. (parkolási feladatok)</t>
  </si>
  <si>
    <t xml:space="preserve">             3212 FEV IX. Zrt. (parkolási feladatok)</t>
  </si>
  <si>
    <t>2016. év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</si>
  <si>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</si>
  <si>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</si>
  <si>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</si>
  <si>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</si>
  <si>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</si>
  <si>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3309 Normatív lakásfentartási támogatás </t>
  </si>
  <si>
    <t>1790 Kölcsön tőke összegének törlesztése</t>
  </si>
  <si>
    <t xml:space="preserve">      4310 Orvosi rendelők felújítása </t>
  </si>
  <si>
    <t xml:space="preserve">      3145 Ifjusági koncepció végrehajtásával összefüggő feladatok</t>
  </si>
  <si>
    <t xml:space="preserve">      3115 Lakás és helyiség karbantartás, berendezési tárgyak cseréje</t>
  </si>
  <si>
    <t>Előző évi mar. igénybev.</t>
  </si>
  <si>
    <t>Zeneművészeti szervezetek támogatása</t>
  </si>
  <si>
    <t>Kulturális tevékenységek támogatása</t>
  </si>
  <si>
    <t>Szobros szökőkút felállítása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</si>
  <si>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</si>
  <si>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</si>
  <si>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</si>
  <si>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</si>
  <si>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</si>
  <si>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</si>
  <si>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</si>
  <si>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>Adósságkezelési támogatás (Normatív)</t>
  </si>
  <si>
    <t>Karácsonyi támogatás</t>
  </si>
  <si>
    <t>Az Európai Unió-s forrásokkal támogatott fejlesztések tervezett 2016. évi adatairól</t>
  </si>
  <si>
    <t>2016. évi előirányzat 6/2016.</t>
  </si>
  <si>
    <t>Élelmiszer támogatás</t>
  </si>
  <si>
    <t>2016. évi előirányzat  6/2016.</t>
  </si>
  <si>
    <t xml:space="preserve">2016. évi előirányzat 6/2016. 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</si>
  <si>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</si>
  <si>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</si>
  <si>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</si>
  <si>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</si>
  <si>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</si>
  <si>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Boldogasszony Iskolanővérek kávéház kialakítása</t>
  </si>
  <si>
    <t>Előző évi marad. Igénybev.</t>
  </si>
  <si>
    <t>Egyházak egyedi támogatása</t>
  </si>
  <si>
    <t>KEN Biztottság</t>
  </si>
  <si>
    <t>FESZGYI infrastruktúrális beszerzés</t>
  </si>
  <si>
    <t>A 4.sz. melléklet 4114, 4115, 4118, 4119 sz. költségvetési sorai (lakóházfelújítások) és a 4135. sz. költségvetési sor a táblázatban nettó értékkel szerepelnek.</t>
  </si>
  <si>
    <t>József Attila lakótelepen "Nagyjátszótér" felújítása</t>
  </si>
  <si>
    <t>KEHOP-5.2.9 "Önkormányzati Épületek Energetikai Fejlesztése Ferencvárosban"</t>
  </si>
  <si>
    <t>Népszavazás</t>
  </si>
  <si>
    <t>KEHOP-5.2.9 "Önkormányzati Épületek Energ. Fejl. Ferencvárosban"</t>
  </si>
  <si>
    <t xml:space="preserve">    KEHOP-5.2.9. "Önkormányzati épületek Energetikai Fejlesztése Ferencvárosban"</t>
  </si>
  <si>
    <t xml:space="preserve">Megemlékezés 1956 eseményeiről Ferencvárosban </t>
  </si>
  <si>
    <t>Kifli, túrórudi, tej beszerzés</t>
  </si>
  <si>
    <t>"Madaras József színész csillaga" szobor</t>
  </si>
  <si>
    <r>
      <t xml:space="preserve">    Kamat kiadás </t>
    </r>
    <r>
      <rPr>
        <sz val="9"/>
        <rFont val="Arial CE"/>
        <family val="0"/>
      </rPr>
      <t>- Dologi kiadások</t>
    </r>
  </si>
  <si>
    <t>IX. kerületi Rendőrkapitányság támogatása</t>
  </si>
  <si>
    <t>Közterület-felügyelet épületének felújítása</t>
  </si>
  <si>
    <t>FESZGYI felújítás</t>
  </si>
  <si>
    <t>Ferencvárosi Egyesített Bölcsődék felújítása</t>
  </si>
  <si>
    <t>Büszkeségpont pályázat Tompa utcai felkelők szobor címmel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</si>
  <si>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</si>
  <si>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 xml:space="preserve">       </t>
  </si>
  <si>
    <t xml:space="preserve">       4257 Ádám Jenő Zeneiskola felújítása</t>
  </si>
  <si>
    <t xml:space="preserve">       4261 Leövey Klára Gimnázium felújítása</t>
  </si>
  <si>
    <t xml:space="preserve">       4322 Ferencvárosi Egyesített Bölcsődék felújítása</t>
  </si>
  <si>
    <t>Egészségügy, szabadidő, sport, kultúra, vallás</t>
  </si>
  <si>
    <t>Vágóhíd u. 35-37. előtt gyalogos átkelő létesítése</t>
  </si>
  <si>
    <t>Közművelődés érdekeltségnöv. pályázat FMK eszközbeszerzés</t>
  </si>
  <si>
    <t>Haller terv</t>
  </si>
  <si>
    <t>Felújítás</t>
  </si>
  <si>
    <t>Boldogasszony Iskolanővérek Kolostori Kávéház kial.</t>
  </si>
  <si>
    <t xml:space="preserve">    KEHOP-5.2.9 "Önkormányzati Ép. Energ. Fejl. Ferencv.</t>
  </si>
  <si>
    <t xml:space="preserve"> Ferencvárosi Önkormányzat és Intézményei Összesen</t>
  </si>
  <si>
    <t>Támogatási kiadások mindösszesen:</t>
  </si>
  <si>
    <t>Készletértékesítés</t>
  </si>
  <si>
    <t>2016. évi előirányzat 1/2017.</t>
  </si>
  <si>
    <t>2016. évi előirányzat  1/2017.</t>
  </si>
  <si>
    <t xml:space="preserve">2016. évi előirányzat 1/2017. </t>
  </si>
  <si>
    <t>10.sz. melléklet</t>
  </si>
  <si>
    <t>Mutatószámok, feladatmutatók alapján járó támogatások elszámolása 2016. év</t>
  </si>
  <si>
    <t>Ft</t>
  </si>
  <si>
    <t>Az állami támogatás jogcímei</t>
  </si>
  <si>
    <t>Költségvetési törvény alapján támogatás összege</t>
  </si>
  <si>
    <t>Támogatások évközi változás 2016. május 15.</t>
  </si>
  <si>
    <t>Támogatások évközi változás 2016. október 01.</t>
  </si>
  <si>
    <t>Év végi eltérés mutatószám szerinti támogatása</t>
  </si>
  <si>
    <t>A támogatási jogcímhez kapcsolódó kormányányzati funkciók szerinti kiadások összege</t>
  </si>
  <si>
    <t>Települési önkormányzatok egyes könevelési feladatok támogatása</t>
  </si>
  <si>
    <t>Egyes szociális és gyermekjóléti feladatok támogatása</t>
  </si>
  <si>
    <t>A települési önkormányzatok által biztosított egyes szociális szakosított ellátások, valamint a gyermekek átmeneti gondozásával kapcsolatos feladatok támogatása</t>
  </si>
  <si>
    <t>Kiegészítő támogatások és egyéb kötött felhasználású támogatások elszámolása  2016. évben</t>
  </si>
  <si>
    <t>Előző évi (2015.) kötelezettségvállalással terhelt központosított előirányzatok és egyéb kötött felhasz. támogatások elszámolás</t>
  </si>
  <si>
    <t>A központi 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</si>
  <si>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</si>
  <si>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</si>
  <si>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Az önkormányzat által visszafizetendő összeg</t>
  </si>
  <si>
    <t>Köznevelési intézmények működtetéséhez kapcsolódó támogatás</t>
  </si>
  <si>
    <t>Pénzbeli szociális ellátások kiegészítése</t>
  </si>
  <si>
    <t>Szociális ágazati pótlék</t>
  </si>
  <si>
    <t>Fővárosi kerületi önkormányzatok közművelődési támogatása</t>
  </si>
  <si>
    <t>Kiemelt minősítésű zenekarok támogatása</t>
  </si>
  <si>
    <t>Szociális ágazati kiegészítő pótlék támogatása</t>
  </si>
  <si>
    <t>2015. évben fel nem használt, de 2016. évben jogszerűen felhasználható összeg</t>
  </si>
  <si>
    <t>2016. évben az előírt határidőig ténylegesen felhasznált</t>
  </si>
  <si>
    <t>Fel nem használt összeg</t>
  </si>
  <si>
    <t>12. számú melléklet</t>
  </si>
  <si>
    <t>Polgármesteri Hivatal</t>
  </si>
  <si>
    <t>Sorszám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</si>
  <si>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</si>
  <si>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</si>
  <si>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</si>
  <si>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</si>
  <si>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</t>
  </si>
  <si>
    <t>Alaptevékenység finanszírozási egyenlege</t>
  </si>
  <si>
    <t>Alaptevékenység maradványa</t>
  </si>
  <si>
    <t>3/a. sz. melléklet</t>
  </si>
  <si>
    <t>Balatonszéplak</t>
  </si>
  <si>
    <t>Munkaadókat terhelő jár. és szociális hozzájár.adó</t>
  </si>
  <si>
    <t>Informatika működés, fejlesztés</t>
  </si>
  <si>
    <t>13.sz.melléklet</t>
  </si>
  <si>
    <t xml:space="preserve">Az Önkormányzat </t>
  </si>
  <si>
    <t>Alaptevékenység finanszírozási kiadásai</t>
  </si>
  <si>
    <t xml:space="preserve">2017. évi 6/2017. eredeti költségvetésben </t>
  </si>
  <si>
    <t>1/c. melléklet</t>
  </si>
  <si>
    <t>1/c. melléklet összesen</t>
  </si>
  <si>
    <t>3/c. sz. melléklet</t>
  </si>
  <si>
    <t>3/c. sz. melléklet összesen</t>
  </si>
  <si>
    <t>3/d. sz. melléklet</t>
  </si>
  <si>
    <t>5. sz. melléklet összesen</t>
  </si>
  <si>
    <t>6. sz. melléklet</t>
  </si>
  <si>
    <t>6. sz. melléklet összesen</t>
  </si>
  <si>
    <t>14. számú melléklet</t>
  </si>
  <si>
    <t>Ferencvárosi Közterület-felügyelet</t>
  </si>
  <si>
    <t>Intézmények</t>
  </si>
  <si>
    <t>2016. évi maradvány kimutatása</t>
  </si>
  <si>
    <t>Intézmény megnevezése</t>
  </si>
  <si>
    <t>Alaptevékenység finanszírozási bevételei</t>
  </si>
  <si>
    <t>Kötelezettséggel terhelt maradvány</t>
  </si>
  <si>
    <t>Alaptevékenység maradványának felosztása</t>
  </si>
  <si>
    <t>Személyi</t>
  </si>
  <si>
    <t>Munkaadói járulék</t>
  </si>
  <si>
    <t>Dologi</t>
  </si>
  <si>
    <t>Liliom Óvoda</t>
  </si>
  <si>
    <t>Méhecske Óvoda</t>
  </si>
  <si>
    <t>Fvi Egyesített Bölcsődék</t>
  </si>
  <si>
    <t>Vagyonmérleg</t>
  </si>
  <si>
    <t>2016.év</t>
  </si>
  <si>
    <t>eFt-ban</t>
  </si>
  <si>
    <t>A</t>
  </si>
  <si>
    <t>B</t>
  </si>
  <si>
    <t>C</t>
  </si>
  <si>
    <t>D</t>
  </si>
  <si>
    <t>E</t>
  </si>
  <si>
    <t>Előző év</t>
  </si>
  <si>
    <t>Tárgyév</t>
  </si>
  <si>
    <t>Változás %-a</t>
  </si>
  <si>
    <t xml:space="preserve">ESZKÖZÖK  </t>
  </si>
  <si>
    <t>01.</t>
  </si>
  <si>
    <t>I. Immateriális javak</t>
  </si>
  <si>
    <t>I/1. Vagyoni értékű jogok</t>
  </si>
  <si>
    <t>I./2. Szellemi termékek</t>
  </si>
  <si>
    <t>02.</t>
  </si>
  <si>
    <t>II. Tárgyi eszközök (3+25)</t>
  </si>
  <si>
    <t>II./1 Ingatlanok és a kapcsolódó vagyoni értékű jogok</t>
  </si>
  <si>
    <t>II./2. Gépek, berendezések, felszerelések, járművek</t>
  </si>
  <si>
    <t>II./4. Beruházások, felújítások</t>
  </si>
  <si>
    <t>III. Befektetett pénzügyi eszközök (36+40)</t>
  </si>
  <si>
    <t>III./1. Tartós részesedések</t>
  </si>
  <si>
    <t>44.</t>
  </si>
  <si>
    <t>A.) Nemzeti vagyonba tartozó befektetett  eszközök összesen (1+2+35+43)</t>
  </si>
  <si>
    <t>I. Készletek</t>
  </si>
  <si>
    <t>45.</t>
  </si>
  <si>
    <t>I./1. Vásárolt készletek</t>
  </si>
  <si>
    <t>47.</t>
  </si>
  <si>
    <t>B.) Nemzeti vagyonba tartozó forgóeszközök (45+46)</t>
  </si>
  <si>
    <t>49.</t>
  </si>
  <si>
    <t>II.   Pénztárak, csekkek, betétkönyvek</t>
  </si>
  <si>
    <t>50.</t>
  </si>
  <si>
    <t>III.  Forintszámlák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</si>
  <si>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</si>
  <si>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</si>
  <si>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</si>
  <si>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</si>
  <si>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</si>
  <si>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</si>
  <si>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</si>
  <si>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</si>
  <si>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</si>
  <si>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</si>
  <si>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</si>
  <si>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</si>
  <si>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</si>
  <si>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</si>
  <si>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</si>
  <si>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</si>
  <si>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</si>
  <si>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</si>
  <si>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</si>
  <si>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</si>
  <si>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</si>
  <si>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</si>
  <si>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</si>
  <si>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</si>
  <si>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</si>
  <si>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</si>
  <si>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</si>
  <si>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</si>
  <si>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</si>
  <si>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</si>
  <si>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</si>
  <si>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</si>
  <si>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</si>
  <si>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</si>
  <si>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</si>
  <si>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</si>
  <si>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</si>
  <si>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</si>
  <si>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</si>
  <si>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</si>
  <si>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</si>
  <si>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</si>
  <si>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</si>
  <si>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</si>
  <si>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</si>
  <si>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</si>
  <si>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</si>
  <si>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</si>
  <si>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</si>
  <si>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</si>
  <si>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</si>
  <si>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</si>
  <si>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</si>
  <si>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</si>
  <si>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</si>
  <si>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</si>
  <si>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</si>
  <si>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</si>
  <si>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</si>
  <si>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</si>
  <si>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</si>
  <si>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</si>
  <si>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</si>
  <si>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</si>
  <si>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</si>
  <si>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</si>
  <si>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</si>
  <si>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</si>
  <si>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</si>
  <si>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</si>
  <si>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</si>
  <si>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</si>
  <si>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</si>
  <si>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</si>
  <si>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</si>
  <si>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</si>
  <si>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</si>
  <si>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</si>
  <si>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</si>
  <si>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</si>
  <si>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</si>
  <si>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</si>
  <si>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</si>
  <si>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</si>
  <si>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</si>
  <si>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</si>
  <si>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</si>
  <si>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</si>
  <si>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</si>
  <si>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</si>
  <si>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</si>
  <si>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</si>
  <si>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</si>
  <si>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</si>
  <si>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</si>
  <si>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</si>
  <si>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</si>
  <si>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</si>
  <si>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</si>
  <si>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</si>
  <si>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</si>
  <si>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</si>
  <si>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</si>
  <si>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</si>
  <si>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</si>
  <si>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</si>
  <si>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</si>
  <si>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</si>
  <si>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</si>
  <si>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</si>
  <si>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107.</t>
  </si>
  <si>
    <t>I.)  Egyéb sajátos forrásoldali elszámolások</t>
  </si>
  <si>
    <t>Eredményszemléletű bevételek paszív időbeli elhatárolása</t>
  </si>
  <si>
    <t>Költségek, ráfordítások passzív időbeli elhatárolása</t>
  </si>
  <si>
    <t>Halasztott eredményszemléletű bevételek</t>
  </si>
  <si>
    <t>108.</t>
  </si>
  <si>
    <t>J.)  Passzív időbeli elhatárolások</t>
  </si>
  <si>
    <t>109.</t>
  </si>
  <si>
    <t>Források összesen: (84+106+107+108)</t>
  </si>
  <si>
    <t>Vagyonkimutatás</t>
  </si>
  <si>
    <t>adatok eFt-ban</t>
  </si>
  <si>
    <t>ESZKÖZÖK</t>
  </si>
  <si>
    <t>sor-
szám</t>
  </si>
  <si>
    <t>Tárgy év bruttó érték</t>
  </si>
  <si>
    <t>Tárgy év nettó érték</t>
  </si>
  <si>
    <t xml:space="preserve">         I/1. Vagyoni értékű jogok</t>
  </si>
  <si>
    <t xml:space="preserve">         I./2. Szellemi termékek</t>
  </si>
  <si>
    <t>II. Tárgyi eszközök</t>
  </si>
  <si>
    <t xml:space="preserve">    II./1. Törzsvagyon</t>
  </si>
  <si>
    <t xml:space="preserve">         a./ Forgalomképtelen ingatlanok</t>
  </si>
  <si>
    <t xml:space="preserve">         a./1.  Út, híd, járda, alu-és felüljárók  </t>
  </si>
  <si>
    <t xml:space="preserve">         a./3.  Parkok és felüljárók</t>
  </si>
  <si>
    <t xml:space="preserve">         a./6.  Egyéb ingatlanok </t>
  </si>
  <si>
    <t xml:space="preserve">         a./7.  Folyamatban lévő ingatlan beruházás, felújítás</t>
  </si>
  <si>
    <t xml:space="preserve">         b./ Nemzetgazdasági szempontból kiemelt jelentőségű ingatlanok</t>
  </si>
  <si>
    <t xml:space="preserve">         c./ Korlátozottan forgalomképes ingatlanok</t>
  </si>
  <si>
    <t xml:space="preserve">         c./5. Intézmények ingatlanai</t>
  </si>
  <si>
    <t xml:space="preserve">         c./6. Sportlétesítmények</t>
  </si>
  <si>
    <t xml:space="preserve">         c./11. Folyamatban lévő ingatlan beruházás</t>
  </si>
  <si>
    <t xml:space="preserve">     II./2. Üzleti vagyon</t>
  </si>
  <si>
    <t xml:space="preserve">         a./ Forgalomképes ingatlanok</t>
  </si>
  <si>
    <t xml:space="preserve">         a./1. Telkek, zártkerti és külterületi földterületek</t>
  </si>
  <si>
    <t xml:space="preserve">         a./2. Épületek</t>
  </si>
  <si>
    <t xml:space="preserve">         a./3. Folyamatban lévő ingatlan beruházás</t>
  </si>
  <si>
    <t xml:space="preserve">         b./ Egyéb tárgyi eszközök</t>
  </si>
  <si>
    <t xml:space="preserve">         b./1. Gépek, berendezések, felszerelések, járművek</t>
  </si>
  <si>
    <t xml:space="preserve">         b./3. Beruházások, felújítások</t>
  </si>
  <si>
    <t>III. Befektetett pénzügyi eszközök</t>
  </si>
  <si>
    <t xml:space="preserve">     III/1. Törzsvagyon </t>
  </si>
  <si>
    <t xml:space="preserve">          a./ Forgalomképtelen</t>
  </si>
  <si>
    <t xml:space="preserve">          b./ Korlátozottan forgalomképes</t>
  </si>
  <si>
    <t>27.</t>
  </si>
  <si>
    <t xml:space="preserve">          1. Tartós részesedések</t>
  </si>
  <si>
    <t>28.</t>
  </si>
  <si>
    <t xml:space="preserve">     III/2. Üzleti vagyon</t>
  </si>
  <si>
    <t>29.</t>
  </si>
  <si>
    <t>IV. Koncesszióba, vagyonkezelésbe adott eszközök</t>
  </si>
  <si>
    <t>30.</t>
  </si>
  <si>
    <t>A.) Nemzeti vagyonba tartozó befektetett  eszközök összesen</t>
  </si>
  <si>
    <t>31.</t>
  </si>
  <si>
    <t>I.  Készletek</t>
  </si>
  <si>
    <t>32.</t>
  </si>
  <si>
    <t>II. Értékpapírok</t>
  </si>
  <si>
    <t>33.</t>
  </si>
  <si>
    <t>B.) Nemzeti vagyonba tartozó forgóeszközök</t>
  </si>
  <si>
    <t>34.</t>
  </si>
  <si>
    <t>35.</t>
  </si>
  <si>
    <t>36.</t>
  </si>
  <si>
    <t>C.) Pénzeszközök</t>
  </si>
  <si>
    <t>37.</t>
  </si>
  <si>
    <t>I.   Költségvetési évben esedékes követelések</t>
  </si>
  <si>
    <t>38.</t>
  </si>
  <si>
    <t>II.  Költségvetési évet követően esedékes követelések</t>
  </si>
  <si>
    <t>39.</t>
  </si>
  <si>
    <t>40.</t>
  </si>
  <si>
    <t>D.) Követelések összesen</t>
  </si>
  <si>
    <t>41.</t>
  </si>
  <si>
    <t>I. Előzetesen felszámított általános forgalmi adó elszámolása</t>
  </si>
  <si>
    <t>42.</t>
  </si>
  <si>
    <t>II. Fizetendő általános forgalmi adó elszámolása</t>
  </si>
  <si>
    <t>43.</t>
  </si>
  <si>
    <t>III. Egyéb sajátos eszközoldali elszámolása</t>
  </si>
  <si>
    <t>F) Aktív időbeli elhatárolások</t>
  </si>
  <si>
    <t>46.</t>
  </si>
  <si>
    <t>48.</t>
  </si>
  <si>
    <t>51.</t>
  </si>
  <si>
    <t>G.) Saját tőke összesen</t>
  </si>
  <si>
    <t>I. Költségvetési évben esedékes kötelezettségek</t>
  </si>
  <si>
    <t>II. Költségvetési évet követően esedékes kötelezettségek</t>
  </si>
  <si>
    <t>H.) Kötelezettségek összesen</t>
  </si>
  <si>
    <t>I.) Egyéb sajátos forrásoldali elszámolások</t>
  </si>
  <si>
    <t>J) Passzív időbeli elhatárolások</t>
  </si>
  <si>
    <t>Bruttó érték eFt</t>
  </si>
  <si>
    <t>Nettó érték</t>
  </si>
  <si>
    <t>Önkormányzat VAGYONKIMUTATÁS a "0"-ra leírt eszközökről 2016.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</si>
  <si>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</si>
  <si>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</si>
  <si>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</si>
  <si>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</si>
  <si>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</si>
  <si>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</si>
  <si>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</si>
  <si>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</si>
  <si>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</si>
  <si>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</si>
  <si>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Bruttó Érték
(eFt)</t>
  </si>
  <si>
    <t>Önkormányzat VAGYONKIMUTATÁS a használatban lévő kisértékű eszközökről és készletekről 2016.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</si>
  <si>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</si>
  <si>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</si>
  <si>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</si>
  <si>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</si>
  <si>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</si>
  <si>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</si>
  <si>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</si>
  <si>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</si>
  <si>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</si>
  <si>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</si>
  <si>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</si>
  <si>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</si>
  <si>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Bruttó érték
(eFt)</t>
  </si>
  <si>
    <t>Önkormányzat VAGYONKIMUTATÁS a 01-02 számlacsoportba nyilvántartott eszközökről 2016.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</si>
  <si>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</si>
  <si>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</si>
  <si>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</si>
  <si>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</si>
  <si>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</si>
  <si>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</si>
  <si>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</si>
  <si>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</si>
  <si>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</si>
  <si>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</si>
  <si>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</si>
  <si>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Önkormányzat VAGYONKIMUTATÁS a NVT. 1.§ (2) bek. g) és h) p. sz. kult. javakról és régészeti leleltekről 2016.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</si>
  <si>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</si>
  <si>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</si>
  <si>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</si>
  <si>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</si>
  <si>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</si>
  <si>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</si>
  <si>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Érték
(eFt)</t>
  </si>
  <si>
    <t>Önkormányzat VAGYONKIMUTATÁS a függő követelésekről és kötelezettségekről, a biztos (jövőbeni) követelésekről 2016.</t>
  </si>
  <si>
    <t>I. Függő követelések (2+3)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</si>
  <si>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</si>
  <si>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</si>
  <si>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</si>
  <si>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</si>
  <si>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</si>
  <si>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</si>
  <si>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</si>
  <si>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</si>
  <si>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</si>
  <si>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</si>
  <si>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 xml:space="preserve">Tájékoztató adat </t>
  </si>
  <si>
    <t>1. Behajthatatlan követelés</t>
  </si>
  <si>
    <t>2. Elengedett követelés</t>
  </si>
  <si>
    <t>18. sz. melléklet</t>
  </si>
  <si>
    <t>2016. évi pénzkészlet változás kimutatása</t>
  </si>
  <si>
    <t>Pénztár nyitó egyenleg 2016.01.01.</t>
  </si>
  <si>
    <t>Bank nyitó egyenleg 2016.01.01.</t>
  </si>
  <si>
    <t>Nyitó pénzkészlet 2016.01.01.</t>
  </si>
  <si>
    <t>Bevételi rovatos forgalom (+)</t>
  </si>
  <si>
    <t>Maradvány igénybevétele (-)</t>
  </si>
  <si>
    <t>Sajátos elszámolások (36-os banki forgalom) (+)</t>
  </si>
  <si>
    <t>Előleg betudása számlába (+)</t>
  </si>
  <si>
    <t>Különféle egyéb ráfordítások (+)</t>
  </si>
  <si>
    <t>Pénzkészlet változás</t>
  </si>
  <si>
    <t>Pénztár záró egyenleg 2016.12.31.</t>
  </si>
  <si>
    <t>Bank záró egyenleg 2016.12.31.</t>
  </si>
  <si>
    <t>Záró pénzkészlet 2016.12.31.</t>
  </si>
  <si>
    <t>19. sz. melléklet</t>
  </si>
  <si>
    <t>Adósság állomány évenkénti bemutatása</t>
  </si>
  <si>
    <t>Szerződés szerinti összege</t>
  </si>
  <si>
    <t>Felújítási MBD-UNIC-13</t>
  </si>
  <si>
    <t>Lakóház fel.visszatér.tám. Márton  u. 5/A.</t>
  </si>
  <si>
    <t>23. sz. melléklet</t>
  </si>
  <si>
    <t>Helyi adóból származó bevétel (építményadó, telekadó, idegenforgalmi adó, iparűzési adó)</t>
  </si>
  <si>
    <t>Tárgyi eszköz és immateriális jószág, részvény, részesedés, vállalat értékesítéséből vagy privatizációból származó bevétel (telek, földterület, helyiség, lakás)</t>
  </si>
  <si>
    <t>Kezességvállalással kapcsolatos megtérülés</t>
  </si>
  <si>
    <t>24. számú melléklet</t>
  </si>
  <si>
    <t>KOFOG szám</t>
  </si>
  <si>
    <t>Önkormányzatok és önkormányzati hivatalok jogalkotó és általános igazgatási tevékenységei</t>
  </si>
  <si>
    <t>Az önkormányzati vagyonnal való gazdálkodással összefüggő feladatok</t>
  </si>
  <si>
    <t>Más szerv részére végzett pénzügyi-gazdálkodási-üzemeltetési egyéb szolgáltatások</t>
  </si>
  <si>
    <t>Kiemelt állami és önkormányzhati rendezvények</t>
  </si>
  <si>
    <t>Önkormányzatok elszámolásai a központi költségvetéssel</t>
  </si>
  <si>
    <t>018020</t>
  </si>
  <si>
    <t>Központi költségvetési befizetések</t>
  </si>
  <si>
    <t>Támogatási célú finanszírozási műveletek</t>
  </si>
  <si>
    <t>Közterület rendjánek fenntartása</t>
  </si>
  <si>
    <t>Tűz- és katasztrófavédelmi tevékenységek</t>
  </si>
  <si>
    <t>036020</t>
  </si>
  <si>
    <t>Jogi segítségnyújtás, áldozatsegítás, kárenyhítés, kárpótlás</t>
  </si>
  <si>
    <t>Parkoló, garázs üzemeltetése, fenntartása</t>
  </si>
  <si>
    <t>Zöld terület kezelés</t>
  </si>
  <si>
    <t>Komplex egészségfejlesztő prevenciós fejlesztő programok</t>
  </si>
  <si>
    <t>Sportlétesítmények, edzőtáborok működtetése és fejlesztése</t>
  </si>
  <si>
    <t>Versenysport és utánpótlás nevelési tevékenység és támogatása</t>
  </si>
  <si>
    <t>Iskolai, diáksport- tevékenység és támogatása</t>
  </si>
  <si>
    <t>Szabadidősport (rekreációs sport) tevékenység és támogatása</t>
  </si>
  <si>
    <t>Üdülői szálláshely szolgáltatás és étkeztetés</t>
  </si>
  <si>
    <t>Kultúra igazgatás</t>
  </si>
  <si>
    <t>Színházak tevékenysége</t>
  </si>
  <si>
    <t>Művészeti tevékenységek (kivéve színház)</t>
  </si>
  <si>
    <t>Múzeumi gyűjteményi tevékenység</t>
  </si>
  <si>
    <t>Történelmi hely, építmény, egyéb látványosság működtetése, megóvása</t>
  </si>
  <si>
    <t>Közművelődés közösségi és társadalmi részvétel fejlesztése</t>
  </si>
  <si>
    <t>Egyéb kiadói tevékenység</t>
  </si>
  <si>
    <t>Társadalami tevékenységekkel, esélyegyenlőséggel, egyházakkal összefüggő feladatok igazgatása és szabályozása</t>
  </si>
  <si>
    <t>Civil szervezetek programtámogatása</t>
  </si>
  <si>
    <t>A fiatalok társadalmi integrációját segítő struktúra szakmai szolgáltatások fejlesztése, működtetése</t>
  </si>
  <si>
    <t>Határon túli magyarok egyéb támogatásai</t>
  </si>
  <si>
    <t>Köznevelési intézmény 1-.4. évfolyamán tanulók nevelésével, oktatásával összefüggő működtetési feladatok</t>
  </si>
  <si>
    <t>Alapfokú művészetoktatással összefüggő működtetési feladatok</t>
  </si>
  <si>
    <t>Köznevelési intézmény 5.-8. évfolyamán tanulók nevelésével, oktatásával összefüggő működtetési feladatok</t>
  </si>
  <si>
    <t>Gimnázium és szakképző iskola tanulóinak közismeretei és szakmai elméleti oktatásával összefüggő működtetési feladatok</t>
  </si>
  <si>
    <t>098032</t>
  </si>
  <si>
    <t>Pedagógiai szakmai szolgáltatások működtetési feladatai</t>
  </si>
  <si>
    <t>Pszichiátriai betegek nappali ellátása</t>
  </si>
  <si>
    <t>Időskorúak, demens betegek átmeneti ellátása</t>
  </si>
  <si>
    <t>Gyermekek átmeneti ellátása</t>
  </si>
  <si>
    <t>104030</t>
  </si>
  <si>
    <t>Gyermekek napközbeni ellátás</t>
  </si>
  <si>
    <t>104035</t>
  </si>
  <si>
    <t>Gyermekétkeztetés bölcsődében, fogyatékos nappali intézményben</t>
  </si>
  <si>
    <t>104036</t>
  </si>
  <si>
    <t>Munkahelyi étkeztetés bölcsődében</t>
  </si>
  <si>
    <t>Gyermekjóléti szolgáltatások</t>
  </si>
  <si>
    <t>105020</t>
  </si>
  <si>
    <t>Foglalkoztatást segítő képzések és egyéb támogatások</t>
  </si>
  <si>
    <t>Szociális étkezés</t>
  </si>
  <si>
    <t>Egyéb szociális pénzbeli és természetbeni szolgáltatás</t>
  </si>
  <si>
    <t>Romák társadalmi integrációját elősegítő tevékenységek, programok</t>
  </si>
  <si>
    <t>900020</t>
  </si>
  <si>
    <t>Önkormányzatok funkcióra nem sorolható bevételei államháztartáson kívülről</t>
  </si>
  <si>
    <t>900060</t>
  </si>
  <si>
    <t>Forgatási és befektetési célú finanszírozásu műveletek</t>
  </si>
  <si>
    <t>Index            5./4.</t>
  </si>
  <si>
    <t>Index     5./4.</t>
  </si>
  <si>
    <t>Index   5./4.</t>
  </si>
  <si>
    <t>Index        5./4.</t>
  </si>
  <si>
    <t xml:space="preserve">       2016. évi maradvány kimutatása</t>
  </si>
  <si>
    <t>Vállalkozási tevékenység költségvetési bevételei</t>
  </si>
  <si>
    <t>Vállalkozási tevékenység költségvetési kiadásai</t>
  </si>
  <si>
    <t>Vállalkozási tevékenység költségvetési egyenlege</t>
  </si>
  <si>
    <t>Összes maradvány</t>
  </si>
  <si>
    <t>Rászoruló gyerekek szünidei étkeztetés támogatása</t>
  </si>
  <si>
    <t>Intézményi gyermekétkeztetési támogatás</t>
  </si>
  <si>
    <t>Szociális szakosított ellátást és a gyermekek átmeneti gondozását szolgáló önkormányzati intézmények fejlesztése, felújítása</t>
  </si>
  <si>
    <t>2015. évről áthúzódó bérkompenzáció támogatása</t>
  </si>
  <si>
    <t>Köznevelési érdekeltségnövelő támogatás támogatás</t>
  </si>
  <si>
    <t>A költségvetési szerveknél foglalkoztatottak 2016. évi kompenzációja</t>
  </si>
  <si>
    <t>A család- és gyermekjóléti központok egyszeri támogatása (1838/2015. (XI. 24.) Korm. hat.)</t>
  </si>
  <si>
    <t>Önkormányzat által az adott célra dec.31-ig támogatással felhasználható tényleges összeg</t>
  </si>
  <si>
    <t>Tényleges járó támogatás          2016. év</t>
  </si>
  <si>
    <t>Eltérés (támogatás és felhasználás szerint) (2.+3.+.4.-5.)</t>
  </si>
  <si>
    <t xml:space="preserve">   Helyi jövedéki adó</t>
  </si>
  <si>
    <t>2016. dec. 31. állomány</t>
  </si>
  <si>
    <t>2016. évi bevételek</t>
  </si>
  <si>
    <t>2016. évi kiadások</t>
  </si>
  <si>
    <t>KOFOG szerinti 2016. évi bevételek, kiadások bemutatása</t>
  </si>
  <si>
    <t>900090</t>
  </si>
  <si>
    <t xml:space="preserve">Vállalkozási tevékenységek </t>
  </si>
  <si>
    <t>104043</t>
  </si>
  <si>
    <t>Család és gyermekjóléti központ</t>
  </si>
  <si>
    <t>104031</t>
  </si>
  <si>
    <t>Gyermekek bölcsődei ellátása</t>
  </si>
  <si>
    <t>102031</t>
  </si>
  <si>
    <t>Idősek nappali ellátása</t>
  </si>
  <si>
    <t xml:space="preserve">102025 </t>
  </si>
  <si>
    <t>Időskorúak átmeneti ellátása</t>
  </si>
  <si>
    <t>083050</t>
  </si>
  <si>
    <t>Televízió-műsor szolgáltatása</t>
  </si>
  <si>
    <t>082090</t>
  </si>
  <si>
    <t>Közművelődési közösségi társadalmi részvétel fejlesztése</t>
  </si>
  <si>
    <t>045180</t>
  </si>
  <si>
    <t>Közúti járművontatás</t>
  </si>
  <si>
    <t>016020</t>
  </si>
  <si>
    <t>Országos és helyi népszavazással kapcsolatos tevékenység</t>
  </si>
  <si>
    <t>109030</t>
  </si>
  <si>
    <t>Természetes személyek adósságrendezésével kapcsolatos feladatok</t>
  </si>
  <si>
    <t>104037</t>
  </si>
  <si>
    <t>Intézményen kívüli gíermekétkeztetés</t>
  </si>
  <si>
    <t>2016. évi            I.-XII. hó telj.              .../2017.</t>
  </si>
  <si>
    <t>2016. év eredeti költségvetés</t>
  </si>
  <si>
    <t>2019. év várható terv szám</t>
  </si>
  <si>
    <t>Kamatkiadás</t>
  </si>
  <si>
    <t>Térfigyelőrendszer fejlesztése</t>
  </si>
  <si>
    <t>2015. évi teljesítés 9/2016.</t>
  </si>
  <si>
    <t>Index       5./4.</t>
  </si>
  <si>
    <t>Index    5./4.</t>
  </si>
  <si>
    <t>22. sz. melléklet</t>
  </si>
  <si>
    <t>21. sz. melléklet</t>
  </si>
  <si>
    <t>20. sz. melléklet</t>
  </si>
  <si>
    <t>Lakáslemondás térítés, lakásbiztosíték visszafizetése</t>
  </si>
  <si>
    <t>Ifjúsági koncepció végrehajtásával összefüggő kiadás</t>
  </si>
  <si>
    <t>FESZOFE Nonprofit Kft.</t>
  </si>
  <si>
    <t>Humányszolgáltatási kiadványok</t>
  </si>
  <si>
    <t>Megemlékezés 1956 eseményeiről Ferencvárosban</t>
  </si>
  <si>
    <t>Nemzetiségi Önkormányzatok működési kiadásai</t>
  </si>
  <si>
    <t>2016. évi          I.-XII. hó telj. .../2017.</t>
  </si>
  <si>
    <t>2016. évi              I.-XII. hó telj. .../2017.</t>
  </si>
  <si>
    <t>2016. évi           I.-XII.hó telj. .../2017.</t>
  </si>
  <si>
    <t>2016. évi         I.-XII. hó telj.  .../2017.</t>
  </si>
  <si>
    <t xml:space="preserve">   Önkormányzati felújítási kiadások (4. sz. melléklet szerint)</t>
  </si>
  <si>
    <t xml:space="preserve">   Önkormányzati fejlesztési, beruházási kiadások (5. sz. melléklet szerint)</t>
  </si>
  <si>
    <t>2016. évi                I.-XII. hó telj. .../2017.</t>
  </si>
  <si>
    <t>2016. évi          I.-XII. hó teljesítés .../2017.</t>
  </si>
  <si>
    <t>2016. évi                      I.-XII. hó telj. .../2017.</t>
  </si>
  <si>
    <t>2016. évi                   I.-XII. hó telj. .../2017.</t>
  </si>
  <si>
    <t>Közterületek komplex megújítása pályázat - "Nehru projekt"</t>
  </si>
  <si>
    <t>2016. évi                I.-XII. hó telj.  .../2017.</t>
  </si>
  <si>
    <t>Átlagos statisztikai állományi létszám 2016.év           .../2017.</t>
  </si>
  <si>
    <t>Térfigyelő rendszer karbantartásának, üzemeltetésének költsége</t>
  </si>
  <si>
    <t>Ferencvárosi fűtés támogatása</t>
  </si>
  <si>
    <t>Gyermekétkeztetés támogatása (nyári étkeztetéssel együtt)</t>
  </si>
  <si>
    <t>Veszélyes tűzfalak kémények vizsgálata, bontása</t>
  </si>
  <si>
    <t>Kiadások rovatos forgalom (-)</t>
  </si>
  <si>
    <t>2016. évi                  I.-XII. hó telj.        .../2017.</t>
  </si>
  <si>
    <t>2016. évi             I.-XII. hó telj.  …./2017.</t>
  </si>
  <si>
    <t>2016. évi                      I.-XII. hó telj.    .../2017.</t>
  </si>
  <si>
    <t xml:space="preserve">             3216 FESZOFE Nonprofit Kft</t>
  </si>
  <si>
    <t xml:space="preserve">             4013 József Attila lakótelepen "Nagyjátszótér" felújítása</t>
  </si>
  <si>
    <t xml:space="preserve">             4014 Játszóterek javítása, megújítása</t>
  </si>
  <si>
    <t xml:space="preserve">             3214 Városfejlesztéssel kapcsolatos önkormányzati kiadások (FEV IX.Zrt.)                                                                                                                                                                                          (FEV. IX. Zrt.)</t>
  </si>
  <si>
    <t xml:space="preserve">             4114 Tűzoltó u. 33./A felújítás</t>
  </si>
  <si>
    <t xml:space="preserve">             4124 Haller Terv</t>
  </si>
  <si>
    <t xml:space="preserve">             4135 Ingatlanokkal kapcsolatos bontási feladatok</t>
  </si>
  <si>
    <t xml:space="preserve">            5038 Közterületek komplex megújítása pályázat - "Nehru projekt"</t>
  </si>
  <si>
    <t xml:space="preserve">      3318 Adósság kezelési támogatás (Normatív)</t>
  </si>
  <si>
    <t xml:space="preserve">      3320 Gyermekétkeztetés támogatás (nyári étk. együtt)</t>
  </si>
  <si>
    <t xml:space="preserve">      3319 Rendkívüli gyermekvédelmi támogatás </t>
  </si>
  <si>
    <t xml:space="preserve">      3340 Jelzőrendszeres házi segítségnyújtás</t>
  </si>
  <si>
    <t xml:space="preserve">      3341 VIII. kerület Józsefváros Önkormányzata  Ellátási szerződés</t>
  </si>
  <si>
    <t xml:space="preserve">      3342 Küldetés Egyesület Ellátási szerződés</t>
  </si>
  <si>
    <t xml:space="preserve">      3345 Támogató Szolgálat (Motiváció Alapítvány)</t>
  </si>
  <si>
    <t xml:space="preserve">      3347 Fogyatékos személyek nappali ellátása Gond-viselés Kht</t>
  </si>
  <si>
    <t xml:space="preserve">      3349 Pszichiátriai betegek nappali ellátása Moravcsik Alapítvány</t>
  </si>
  <si>
    <t xml:space="preserve">      3343 Hajléktalanok nappali melegedője  (Új Út Szociális Egyesület)</t>
  </si>
  <si>
    <t xml:space="preserve">      3344 Utcai szociális munka (Menhely Alapítvány)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</si>
  <si>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</si>
  <si>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</si>
  <si>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</si>
  <si>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</si>
  <si>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3961 Zeneművészeti szervezetek támogatása</t>
  </si>
  <si>
    <t xml:space="preserve">      3111 Lakáslemondás térítés, lakásbiztosíték visszafizetése</t>
  </si>
  <si>
    <t xml:space="preserve">      3121 KF - rehabilitáció járulékos költségek</t>
  </si>
  <si>
    <t xml:space="preserve">      4265 Oktatási intézmények, óvodai karbantartás</t>
  </si>
  <si>
    <t xml:space="preserve">       4253 Telepy Károly Ált.Iskola és Gimnázium felújítás</t>
  </si>
  <si>
    <t xml:space="preserve">       4251 Szentgyörgyi Albert Általános Iskolása és Gimnázium felújítás</t>
  </si>
  <si>
    <t xml:space="preserve">       4243 Molnár Ferenc Általános Iskola felújítás</t>
  </si>
  <si>
    <t xml:space="preserve">       4241 Kőrösi Csoma Sándor Általános Iskola felújítás</t>
  </si>
  <si>
    <t xml:space="preserve">       4237 József Attila Általános Iskola felújítás</t>
  </si>
  <si>
    <t xml:space="preserve">       4235 Ferencvárosi Komplex Óvoda és Általános Iskola felújítás</t>
  </si>
  <si>
    <t xml:space="preserve">       4231 Bakáts téri Általános Iskola felújítás</t>
  </si>
  <si>
    <t xml:space="preserve">       4227 Ugrifüles Óvoda felújítás</t>
  </si>
  <si>
    <t xml:space="preserve">       4225 Napfény Óvoda felújítás</t>
  </si>
  <si>
    <t xml:space="preserve">      4223 Méhecske Óvoda felújítás</t>
  </si>
  <si>
    <t xml:space="preserve">      4221 Kicsi Bocs Óvoda felújítás</t>
  </si>
  <si>
    <t xml:space="preserve">      4219 Kerekerdő Óvoda felújítás</t>
  </si>
  <si>
    <t xml:space="preserve">       4217 Liliom Óvoda felújítás</t>
  </si>
  <si>
    <t xml:space="preserve">      4211 Csicsergő Óvoda felújítás</t>
  </si>
  <si>
    <t xml:space="preserve">       4255 Weörös Sándor Általános Iskola és Gimnázium felújítás</t>
  </si>
  <si>
    <t xml:space="preserve">       4321 FESZGYI felújítás</t>
  </si>
  <si>
    <t xml:space="preserve">      3146 Kulturális, Egyházi és Nemzetiségi feladatok</t>
  </si>
  <si>
    <t xml:space="preserve">      3412 Sport és szabadidős feladatok</t>
  </si>
  <si>
    <t xml:space="preserve">      3415 Pályázat kiemelt sport rendezvények megrendezésére</t>
  </si>
  <si>
    <t xml:space="preserve">      3204 Térfigyelő rendszer karbantartásának, üzemeltetésének költsége</t>
  </si>
  <si>
    <t xml:space="preserve">      3452 Katasztrófa védelemhez kapcs. "M" készlet</t>
  </si>
  <si>
    <t xml:space="preserve">      5033 Térfigyelő rendszer karbantartásának, üzemeltetésének költsége</t>
  </si>
  <si>
    <t xml:space="preserve">     3451 Nemzetiségi Önkormányzatok működési kiadásai</t>
  </si>
  <si>
    <t>3201 Önkormányzati szakmai feladatokkal kapcsolatos kiadások</t>
  </si>
  <si>
    <t>3021-3026 Pholgármesteri Hivatal Igazgatási és informatikai működés és fejlesztési kiadások</t>
  </si>
  <si>
    <t>1802 Fővárosi IPA visszafizetése</t>
  </si>
  <si>
    <t>1804 Fizetendő Általános forgalmi adó</t>
  </si>
  <si>
    <t>1851 Hosszú lejáratú hitelfelvétel tőke törlesztése</t>
  </si>
  <si>
    <t>1975 Megelőlegezett állami normatíva visszafizetése</t>
  </si>
  <si>
    <t>2795 Ferencvárosi Intézmény Üzemeltetési Központ</t>
  </si>
  <si>
    <t>2985 Ferencvárosi Művelődési Központ</t>
  </si>
  <si>
    <t>Pinceszínház, 9TV üzemeltetés</t>
  </si>
  <si>
    <t>Kifli, túró rudi, tej beszerzés</t>
  </si>
  <si>
    <t>Közfoglalkoztatottak pályázat támogatásának önrésze, kapcsolódó egyéb kiadások</t>
  </si>
  <si>
    <t>FESZOFE kiemelkedően közhasznú Non-Profit KFT működési támogatás</t>
  </si>
  <si>
    <t>FESZ KN. Kft.</t>
  </si>
  <si>
    <t>Szobros szőkőkút felállítása</t>
  </si>
  <si>
    <t>II. Közterület-felügyelet kiadásai</t>
  </si>
  <si>
    <t xml:space="preserve">   Önkormányzat ktsv. szereplő támogatások (3/D. sz. melléklet szerint)</t>
  </si>
  <si>
    <t>VIII. kerület Józsefváros Önkormányzata Ellátási szerződés</t>
  </si>
  <si>
    <t>Egyéb működési célú támogatások bevételei államháztartáson belülről</t>
  </si>
  <si>
    <t>Készletértékesítés ellenértéke</t>
  </si>
  <si>
    <t>Kamatbevételek és más nyereségjellegű bevételek</t>
  </si>
  <si>
    <t>Előző év költségvetési maradványának igénybevétele</t>
  </si>
  <si>
    <t>Államháztartáson belüli megelőlegezések</t>
  </si>
  <si>
    <t>Irányítószervi támogatás</t>
  </si>
  <si>
    <t>Lekötött bankbetétek megszüntetése</t>
  </si>
  <si>
    <t>Hitel-, kölcsöntörlesztés államháztartáson kívülre</t>
  </si>
  <si>
    <t>Államháztartáson belüli megelőlegezések visszafizetése</t>
  </si>
  <si>
    <t>Pénzeszközök lekötött bankbetétként elhelyezése</t>
  </si>
  <si>
    <t>Irányítószervi támogatások folyósítása</t>
  </si>
  <si>
    <t>Részesedések értékesítése, részesedések megszűnéséhez kapcsolódó bevételek</t>
  </si>
  <si>
    <t>KIADÁSOK MINDÖSSZ.:(Irányítószervi tám.folyósítása és lekötött bankbetét nélkül)</t>
  </si>
  <si>
    <t>Felhalmozási célú visszatérítendő tám. kölcsönök visszatérülései államháztartáson kívülről</t>
  </si>
  <si>
    <t xml:space="preserve">     - Települési önkormányzatok szociális, gyermekjóléti és gyermekétkeztési feladatainak támogatása</t>
  </si>
  <si>
    <t>Működési célú támogatások államháztartáson belülről összesen</t>
  </si>
  <si>
    <t>Egyéb felhalmozási célú támogatás bevételei</t>
  </si>
  <si>
    <t>Felhalmozási célú támogatások államháztartáson belülről összesen</t>
  </si>
  <si>
    <t>Részesedések értékesítéséhez kapcsolódó realizált nyereség</t>
  </si>
  <si>
    <t>Felhalmozási célú visszatérítendő tám. kölcsönök visszatérülése államháztartáson kívülről</t>
  </si>
  <si>
    <t>Működési célú támogatások államháztartáson belülről</t>
  </si>
  <si>
    <t>Felhalmozási célú visszatérítendő tám., kölcs. visszatérülései államháztartáson kívülről</t>
  </si>
  <si>
    <t xml:space="preserve">Egyéb felhalmozási célú támogatás bevételei </t>
  </si>
  <si>
    <t xml:space="preserve">Egyéb felhalmozási célú támogogatás bevételei </t>
  </si>
  <si>
    <t>Egyéb felhalmozási célú támogatás bevételi</t>
  </si>
  <si>
    <t>Lekötött betétek megszüntetése</t>
  </si>
  <si>
    <t xml:space="preserve">V. Bevételek mindösszesen  ((I+II+III.IV.) Irányítószervi támogatás és lekötött bankbetétek nélkül) </t>
  </si>
  <si>
    <t xml:space="preserve">     Egyéb felhalmozási cálú kiadások - Munkáltatói kölcsön</t>
  </si>
  <si>
    <t xml:space="preserve">     Egyéb felhalmozási cálú kiadások</t>
  </si>
  <si>
    <t>Felhalmozási célú visszatérítendő tám., kölcs. törlesztése államháztartáson belülre</t>
  </si>
  <si>
    <t>Hitel-, kölcsön törlesztése államháztartáson kívülre</t>
  </si>
  <si>
    <t>VEKOP-6-2.1-15 Leromlott településrészeken élő alacsony státuszú lakosság élet körülményeinek javítása, társadalmi és fizikai  rehabilitációja Budapesten (Haller terv)</t>
  </si>
  <si>
    <t>Átlagos statisztikai állományi létszám</t>
  </si>
  <si>
    <t>2016. évi Polgármesteri Hivatali és Intézményi átlagos statisztikai állományi létszám</t>
  </si>
  <si>
    <t xml:space="preserve">Szervezési és Informatikai Iroda </t>
  </si>
  <si>
    <t xml:space="preserve">     Egyéb felhalmozási célú  kiadások</t>
  </si>
  <si>
    <t xml:space="preserve">V. Kiadások mindösszesen  ((I+II+III.IV.) Irányítószervi támogatás folyósítása és lekötött bankbetétek nélkül) </t>
  </si>
  <si>
    <t>Előző év költségvetés maradványának igénybevétele</t>
  </si>
  <si>
    <t xml:space="preserve">  Egyéb felhalmozási célú kiadások</t>
  </si>
  <si>
    <t xml:space="preserve"> Kamatbevételek és más nyereségjellegű bevételek</t>
  </si>
  <si>
    <t xml:space="preserve">  Egyéb felhalmozási célú  kiadások</t>
  </si>
  <si>
    <t xml:space="preserve"> Egyéb működési célú támogatások bevételei államháztartáson belülről</t>
  </si>
  <si>
    <t xml:space="preserve"> Egyéb működési célú támogatások bevételei államrtásonházta belülről</t>
  </si>
  <si>
    <t>Irányító szervi támogatás</t>
  </si>
  <si>
    <t xml:space="preserve">    Egyéb felhalmozási célú kiadások</t>
  </si>
  <si>
    <t xml:space="preserve">     Felújítások (3/a sz., 3/c sz., 5. .sz mellékletek nélkül)</t>
  </si>
  <si>
    <t xml:space="preserve">     Beruházások (2.sz.,3.A sz.,3.B sz., 3/C sz., 3/D sz. mell.nélkül)</t>
  </si>
  <si>
    <t>Alaptevékenység szabad maradványa</t>
  </si>
  <si>
    <t xml:space="preserve">3/b. sz. melléklet </t>
  </si>
  <si>
    <t>Előzetesen felszámított általános forgalmi adó elszámolása</t>
  </si>
  <si>
    <t>Fizetendő általános forgalmi adó elszámolása</t>
  </si>
  <si>
    <t xml:space="preserve">       ebből: piacú alapú bérlakás</t>
  </si>
  <si>
    <t xml:space="preserve">                  szociális alapú bérlakás</t>
  </si>
  <si>
    <t xml:space="preserve">                  pályázaton eladott üres lakás</t>
  </si>
  <si>
    <t>E.) Egyéb sajátos eszközoldali elszámolások</t>
  </si>
  <si>
    <t xml:space="preserve">Költségvetési bevétel                       </t>
  </si>
  <si>
    <t xml:space="preserve">Költségvetési bevétel                        </t>
  </si>
  <si>
    <t>BEVÉTELEK MINDÖSSZ.:(Irányítószervi támogatás és lekötött bankbetét nélkül)</t>
  </si>
  <si>
    <t>Egyéb működési célú támogatás bevételei államháztartáson belülről</t>
  </si>
  <si>
    <t>Irányító szervi támogatások folyósítása</t>
  </si>
  <si>
    <t>Irányító szervi támogatás - étkezés</t>
  </si>
  <si>
    <t>E.) Egyéb sajátos eszközoldali elszámolások (73+74+76)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</si>
</sst>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80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9"/>
      <name val="Arial "/>
      <family val="0"/>
    </font>
    <font>
      <sz val="10"/>
      <name val="Arial 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0"/>
      <name val="Ariel"/>
      <family val="0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76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10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8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83" applyFont="1" applyBorder="1" applyAlignment="1">
      <alignment horizontal="center"/>
      <protection/>
    </xf>
    <xf numFmtId="0" fontId="0" fillId="0" borderId="0" xfId="83" applyAlignment="1">
      <alignment/>
      <protection/>
    </xf>
    <xf numFmtId="0" fontId="2" fillId="0" borderId="0" xfId="83" applyFont="1" applyAlignment="1">
      <alignment/>
      <protection/>
    </xf>
    <xf numFmtId="0" fontId="3" fillId="0" borderId="0" xfId="83" applyFont="1" applyBorder="1" applyAlignment="1">
      <alignment horizontal="right"/>
      <protection/>
    </xf>
    <xf numFmtId="0" fontId="1" fillId="0" borderId="0" xfId="83" applyFont="1" applyAlignment="1">
      <alignment/>
      <protection/>
    </xf>
    <xf numFmtId="3" fontId="1" fillId="0" borderId="12" xfId="83" applyNumberFormat="1" applyFont="1" applyBorder="1" applyAlignment="1">
      <alignment horizontal="center"/>
      <protection/>
    </xf>
    <xf numFmtId="0" fontId="1" fillId="0" borderId="12" xfId="83" applyFont="1" applyBorder="1" applyAlignment="1">
      <alignment horizontal="center"/>
      <protection/>
    </xf>
    <xf numFmtId="3" fontId="0" fillId="0" borderId="12" xfId="83" applyNumberFormat="1" applyFont="1" applyBorder="1" applyAlignment="1">
      <alignment/>
      <protection/>
    </xf>
    <xf numFmtId="0" fontId="3" fillId="0" borderId="12" xfId="83" applyFont="1" applyBorder="1" applyAlignment="1">
      <alignment/>
      <protection/>
    </xf>
    <xf numFmtId="0" fontId="0" fillId="0" borderId="0" xfId="83" applyFont="1" applyAlignment="1">
      <alignment/>
      <protection/>
    </xf>
    <xf numFmtId="3" fontId="2" fillId="0" borderId="12" xfId="83" applyNumberFormat="1" applyFont="1" applyBorder="1" applyAlignment="1">
      <alignment/>
      <protection/>
    </xf>
    <xf numFmtId="0" fontId="2" fillId="0" borderId="12" xfId="83" applyFont="1" applyBorder="1" applyAlignment="1">
      <alignment/>
      <protection/>
    </xf>
    <xf numFmtId="3" fontId="1" fillId="0" borderId="12" xfId="83" applyNumberFormat="1" applyFont="1" applyBorder="1" applyAlignment="1">
      <alignment/>
      <protection/>
    </xf>
    <xf numFmtId="0" fontId="1" fillId="0" borderId="12" xfId="83" applyFont="1" applyBorder="1" applyAlignment="1">
      <alignment/>
      <protection/>
    </xf>
    <xf numFmtId="3" fontId="1" fillId="0" borderId="12" xfId="83" applyNumberFormat="1" applyFont="1" applyBorder="1" applyAlignment="1">
      <alignment/>
      <protection/>
    </xf>
    <xf numFmtId="0" fontId="1" fillId="0" borderId="11" xfId="83" applyFont="1" applyBorder="1" applyAlignment="1">
      <alignment/>
      <protection/>
    </xf>
    <xf numFmtId="3" fontId="1" fillId="0" borderId="11" xfId="83" applyNumberFormat="1" applyFont="1" applyBorder="1" applyAlignment="1">
      <alignment/>
      <protection/>
    </xf>
    <xf numFmtId="0" fontId="1" fillId="0" borderId="11" xfId="83" applyFont="1" applyBorder="1" applyAlignment="1">
      <alignment/>
      <protection/>
    </xf>
    <xf numFmtId="0" fontId="2" fillId="0" borderId="11" xfId="83" applyFont="1" applyBorder="1" applyAlignment="1">
      <alignment/>
      <protection/>
    </xf>
    <xf numFmtId="0" fontId="2" fillId="0" borderId="12" xfId="83" applyFont="1" applyBorder="1" applyAlignment="1">
      <alignment/>
      <protection/>
    </xf>
    <xf numFmtId="0" fontId="1" fillId="0" borderId="15" xfId="83" applyFont="1" applyBorder="1" applyAlignment="1">
      <alignment/>
      <protection/>
    </xf>
    <xf numFmtId="3" fontId="2" fillId="0" borderId="12" xfId="83" applyNumberFormat="1" applyFont="1" applyBorder="1" applyAlignment="1">
      <alignment/>
      <protection/>
    </xf>
    <xf numFmtId="3" fontId="2" fillId="0" borderId="11" xfId="83" applyNumberFormat="1" applyFont="1" applyBorder="1" applyAlignment="1">
      <alignment/>
      <protection/>
    </xf>
    <xf numFmtId="0" fontId="2" fillId="0" borderId="11" xfId="83" applyFont="1" applyBorder="1" applyAlignment="1">
      <alignment/>
      <protection/>
    </xf>
    <xf numFmtId="0" fontId="1" fillId="0" borderId="12" xfId="83" applyFont="1" applyBorder="1" applyAlignment="1">
      <alignment/>
      <protection/>
    </xf>
    <xf numFmtId="0" fontId="2" fillId="0" borderId="10" xfId="83" applyFont="1" applyBorder="1" applyAlignment="1">
      <alignment/>
      <protection/>
    </xf>
    <xf numFmtId="3" fontId="2" fillId="0" borderId="22" xfId="83" applyNumberFormat="1" applyFont="1" applyBorder="1" applyAlignment="1">
      <alignment/>
      <protection/>
    </xf>
    <xf numFmtId="0" fontId="2" fillId="0" borderId="22" xfId="83" applyFont="1" applyBorder="1" applyAlignment="1">
      <alignment/>
      <protection/>
    </xf>
    <xf numFmtId="0" fontId="1" fillId="0" borderId="15" xfId="83" applyFont="1" applyBorder="1" applyAlignment="1">
      <alignment/>
      <protection/>
    </xf>
    <xf numFmtId="3" fontId="1" fillId="0" borderId="15" xfId="83" applyNumberFormat="1" applyFont="1" applyBorder="1" applyAlignment="1">
      <alignment/>
      <protection/>
    </xf>
    <xf numFmtId="0" fontId="1" fillId="0" borderId="13" xfId="83" applyFont="1" applyBorder="1" applyAlignment="1">
      <alignment/>
      <protection/>
    </xf>
    <xf numFmtId="0" fontId="2" fillId="0" borderId="13" xfId="83" applyFont="1" applyBorder="1" applyAlignment="1">
      <alignment/>
      <protection/>
    </xf>
    <xf numFmtId="0" fontId="3" fillId="0" borderId="15" xfId="83" applyFont="1" applyBorder="1" applyAlignment="1">
      <alignment/>
      <protection/>
    </xf>
    <xf numFmtId="3" fontId="1" fillId="0" borderId="10" xfId="83" applyNumberFormat="1" applyFont="1" applyBorder="1" applyAlignment="1">
      <alignment/>
      <protection/>
    </xf>
    <xf numFmtId="3" fontId="2" fillId="0" borderId="18" xfId="83" applyNumberFormat="1" applyFont="1" applyBorder="1" applyAlignment="1">
      <alignment/>
      <protection/>
    </xf>
    <xf numFmtId="0" fontId="2" fillId="0" borderId="18" xfId="83" applyFont="1" applyBorder="1" applyAlignment="1">
      <alignment/>
      <protection/>
    </xf>
    <xf numFmtId="3" fontId="1" fillId="0" borderId="18" xfId="83" applyNumberFormat="1" applyFont="1" applyBorder="1" applyAlignment="1">
      <alignment/>
      <protection/>
    </xf>
    <xf numFmtId="3" fontId="2" fillId="0" borderId="14" xfId="83" applyNumberFormat="1" applyFont="1" applyBorder="1" applyAlignment="1">
      <alignment/>
      <protection/>
    </xf>
    <xf numFmtId="3" fontId="1" fillId="0" borderId="14" xfId="83" applyNumberFormat="1" applyFont="1" applyBorder="1" applyAlignment="1">
      <alignment/>
      <protection/>
    </xf>
    <xf numFmtId="3" fontId="2" fillId="0" borderId="15" xfId="83" applyNumberFormat="1" applyFont="1" applyBorder="1" applyAlignment="1">
      <alignment/>
      <protection/>
    </xf>
    <xf numFmtId="3" fontId="1" fillId="0" borderId="22" xfId="83" applyNumberFormat="1" applyFont="1" applyBorder="1" applyAlignment="1">
      <alignment/>
      <protection/>
    </xf>
    <xf numFmtId="3" fontId="3" fillId="0" borderId="10" xfId="83" applyNumberFormat="1" applyFont="1" applyBorder="1" applyAlignment="1">
      <alignment horizontal="right"/>
      <protection/>
    </xf>
    <xf numFmtId="0" fontId="3" fillId="0" borderId="0" xfId="83" applyFont="1" applyAlignment="1">
      <alignment/>
      <protection/>
    </xf>
    <xf numFmtId="3" fontId="3" fillId="0" borderId="12" xfId="83" applyNumberFormat="1" applyFont="1" applyBorder="1" applyAlignment="1">
      <alignment/>
      <protection/>
    </xf>
    <xf numFmtId="0" fontId="2" fillId="0" borderId="14" xfId="83" applyFont="1" applyBorder="1" applyAlignment="1">
      <alignment/>
      <protection/>
    </xf>
    <xf numFmtId="3" fontId="2" fillId="0" borderId="0" xfId="8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83" applyFont="1" applyBorder="1" applyAlignment="1">
      <alignment/>
      <protection/>
    </xf>
    <xf numFmtId="0" fontId="35" fillId="0" borderId="0" xfId="82" applyFont="1">
      <alignment/>
      <protection/>
    </xf>
    <xf numFmtId="0" fontId="8" fillId="0" borderId="0" xfId="82" applyFont="1">
      <alignment/>
      <protection/>
    </xf>
    <xf numFmtId="0" fontId="37" fillId="0" borderId="16" xfId="82" applyFont="1" applyBorder="1">
      <alignment/>
      <protection/>
    </xf>
    <xf numFmtId="0" fontId="37" fillId="0" borderId="23" xfId="82" applyFont="1" applyBorder="1">
      <alignment/>
      <protection/>
    </xf>
    <xf numFmtId="0" fontId="37" fillId="0" borderId="24" xfId="82" applyFont="1" applyBorder="1">
      <alignment/>
      <protection/>
    </xf>
    <xf numFmtId="0" fontId="37" fillId="0" borderId="17" xfId="82" applyFont="1" applyBorder="1">
      <alignment/>
      <protection/>
    </xf>
    <xf numFmtId="0" fontId="37" fillId="0" borderId="21" xfId="82" applyFont="1" applyBorder="1">
      <alignment/>
      <protection/>
    </xf>
    <xf numFmtId="0" fontId="37" fillId="0" borderId="25" xfId="82" applyFont="1" applyBorder="1">
      <alignment/>
      <protection/>
    </xf>
    <xf numFmtId="0" fontId="36" fillId="0" borderId="24" xfId="82" applyFont="1" applyBorder="1">
      <alignment/>
      <protection/>
    </xf>
    <xf numFmtId="3" fontId="37" fillId="0" borderId="12" xfId="82" applyNumberFormat="1" applyFont="1" applyBorder="1">
      <alignment/>
      <protection/>
    </xf>
    <xf numFmtId="0" fontId="36" fillId="0" borderId="17" xfId="82" applyFont="1" applyBorder="1">
      <alignment/>
      <protection/>
    </xf>
    <xf numFmtId="3" fontId="37" fillId="0" borderId="26" xfId="82" applyNumberFormat="1" applyFont="1" applyBorder="1">
      <alignment/>
      <protection/>
    </xf>
    <xf numFmtId="3" fontId="37" fillId="0" borderId="25" xfId="82" applyNumberFormat="1" applyFont="1" applyBorder="1">
      <alignment/>
      <protection/>
    </xf>
    <xf numFmtId="3" fontId="3" fillId="0" borderId="27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82" applyFont="1" applyBorder="1">
      <alignment/>
      <protection/>
    </xf>
    <xf numFmtId="3" fontId="37" fillId="0" borderId="11" xfId="82" applyNumberFormat="1" applyFont="1" applyBorder="1">
      <alignment/>
      <protection/>
    </xf>
    <xf numFmtId="0" fontId="3" fillId="0" borderId="10" xfId="83" applyFont="1" applyBorder="1" applyAlignment="1">
      <alignment/>
      <protection/>
    </xf>
    <xf numFmtId="0" fontId="36" fillId="0" borderId="19" xfId="8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8" xfId="82" applyFont="1" applyBorder="1" applyAlignment="1">
      <alignment vertical="center"/>
      <protection/>
    </xf>
    <xf numFmtId="3" fontId="34" fillId="0" borderId="28" xfId="82" applyNumberFormat="1" applyFont="1" applyBorder="1" applyAlignment="1">
      <alignment vertical="center"/>
      <protection/>
    </xf>
    <xf numFmtId="0" fontId="34" fillId="0" borderId="23" xfId="82" applyFont="1" applyBorder="1" applyAlignment="1">
      <alignment vertical="center"/>
      <protection/>
    </xf>
    <xf numFmtId="3" fontId="34" fillId="0" borderId="29" xfId="82" applyNumberFormat="1" applyFont="1" applyBorder="1" applyAlignment="1">
      <alignment vertical="center"/>
      <protection/>
    </xf>
    <xf numFmtId="0" fontId="34" fillId="0" borderId="30" xfId="82" applyFont="1" applyBorder="1" applyAlignment="1">
      <alignment vertical="center"/>
      <protection/>
    </xf>
    <xf numFmtId="0" fontId="3" fillId="0" borderId="15" xfId="83" applyFont="1" applyBorder="1" applyAlignment="1">
      <alignment vertical="center"/>
      <protection/>
    </xf>
    <xf numFmtId="0" fontId="11" fillId="0" borderId="14" xfId="83" applyFont="1" applyBorder="1" applyAlignment="1">
      <alignment vertical="center"/>
      <protection/>
    </xf>
    <xf numFmtId="0" fontId="11" fillId="0" borderId="15" xfId="8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24" xfId="83" applyNumberFormat="1" applyFont="1" applyBorder="1" applyAlignment="1">
      <alignment/>
      <protection/>
    </xf>
    <xf numFmtId="0" fontId="0" fillId="0" borderId="12" xfId="83" applyFont="1" applyBorder="1" applyAlignment="1">
      <alignment/>
      <protection/>
    </xf>
    <xf numFmtId="0" fontId="1" fillId="0" borderId="18" xfId="83" applyFont="1" applyBorder="1" applyAlignment="1">
      <alignment/>
      <protection/>
    </xf>
    <xf numFmtId="0" fontId="1" fillId="0" borderId="22" xfId="8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8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8" fillId="0" borderId="12" xfId="83" applyFont="1" applyBorder="1" applyAlignment="1">
      <alignment/>
      <protection/>
    </xf>
    <xf numFmtId="0" fontId="37" fillId="0" borderId="11" xfId="8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83" applyFont="1" applyBorder="1" applyAlignment="1">
      <alignment/>
      <protection/>
    </xf>
    <xf numFmtId="3" fontId="36" fillId="0" borderId="19" xfId="8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83" applyFont="1" applyBorder="1" applyAlignment="1">
      <alignment/>
      <protection/>
    </xf>
    <xf numFmtId="3" fontId="37" fillId="0" borderId="21" xfId="8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8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83" applyNumberFormat="1" applyFont="1" applyBorder="1" applyAlignment="1">
      <alignment/>
      <protection/>
    </xf>
    <xf numFmtId="0" fontId="11" fillId="0" borderId="11" xfId="8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7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86">
      <alignment/>
      <protection/>
    </xf>
    <xf numFmtId="0" fontId="1" fillId="0" borderId="0" xfId="86" applyFont="1" applyBorder="1" applyAlignment="1">
      <alignment horizontal="centerContinuous"/>
      <protection/>
    </xf>
    <xf numFmtId="3" fontId="11" fillId="0" borderId="10" xfId="86" applyNumberFormat="1" applyFont="1" applyFill="1" applyBorder="1" applyAlignment="1">
      <alignment horizontal="center"/>
      <protection/>
    </xf>
    <xf numFmtId="3" fontId="11" fillId="0" borderId="10" xfId="86" applyNumberFormat="1" applyFont="1" applyFill="1" applyBorder="1" applyAlignment="1" applyProtection="1">
      <alignment horizontal="center"/>
      <protection locked="0"/>
    </xf>
    <xf numFmtId="3" fontId="11" fillId="0" borderId="32" xfId="86" applyNumberFormat="1" applyFont="1" applyFill="1" applyBorder="1" applyAlignment="1" applyProtection="1">
      <alignment horizontal="center"/>
      <protection locked="0"/>
    </xf>
    <xf numFmtId="3" fontId="14" fillId="0" borderId="10" xfId="86" applyNumberFormat="1" applyFont="1" applyFill="1" applyBorder="1" applyAlignment="1" applyProtection="1">
      <alignment horizontal="center"/>
      <protection locked="0"/>
    </xf>
    <xf numFmtId="0" fontId="11" fillId="0" borderId="32" xfId="86" applyFont="1" applyFill="1" applyBorder="1" applyProtection="1">
      <alignment/>
      <protection locked="0"/>
    </xf>
    <xf numFmtId="3" fontId="3" fillId="0" borderId="19" xfId="83" applyNumberFormat="1" applyFont="1" applyBorder="1" applyAlignment="1">
      <alignment/>
      <protection/>
    </xf>
    <xf numFmtId="0" fontId="11" fillId="0" borderId="14" xfId="83" applyFont="1" applyBorder="1" applyAlignment="1">
      <alignment/>
      <protection/>
    </xf>
    <xf numFmtId="0" fontId="9" fillId="0" borderId="12" xfId="83" applyFont="1" applyBorder="1" applyAlignment="1">
      <alignment/>
      <protection/>
    </xf>
    <xf numFmtId="0" fontId="11" fillId="0" borderId="18" xfId="83" applyFont="1" applyBorder="1" applyAlignment="1">
      <alignment/>
      <protection/>
    </xf>
    <xf numFmtId="0" fontId="45" fillId="0" borderId="15" xfId="83" applyFont="1" applyBorder="1" applyAlignment="1">
      <alignment/>
      <protection/>
    </xf>
    <xf numFmtId="0" fontId="45" fillId="0" borderId="10" xfId="83" applyFont="1" applyBorder="1" applyAlignment="1">
      <alignment/>
      <protection/>
    </xf>
    <xf numFmtId="0" fontId="45" fillId="0" borderId="15" xfId="83" applyFont="1" applyBorder="1" applyAlignment="1">
      <alignment vertical="center"/>
      <protection/>
    </xf>
    <xf numFmtId="0" fontId="45" fillId="0" borderId="15" xfId="83" applyFont="1" applyBorder="1" applyAlignment="1">
      <alignment vertical="center"/>
      <protection/>
    </xf>
    <xf numFmtId="0" fontId="3" fillId="0" borderId="13" xfId="83" applyFont="1" applyBorder="1" applyAlignment="1">
      <alignment/>
      <protection/>
    </xf>
    <xf numFmtId="0" fontId="11" fillId="0" borderId="12" xfId="83" applyFont="1" applyBorder="1" applyAlignment="1">
      <alignment vertical="center"/>
      <protection/>
    </xf>
    <xf numFmtId="0" fontId="11" fillId="0" borderId="12" xfId="83" applyFont="1" applyBorder="1" applyAlignment="1">
      <alignment/>
      <protection/>
    </xf>
    <xf numFmtId="0" fontId="11" fillId="0" borderId="15" xfId="83" applyFont="1" applyBorder="1" applyAlignment="1">
      <alignment vertical="center"/>
      <protection/>
    </xf>
    <xf numFmtId="0" fontId="45" fillId="0" borderId="18" xfId="83" applyFont="1" applyBorder="1" applyAlignment="1">
      <alignment vertical="center"/>
      <protection/>
    </xf>
    <xf numFmtId="0" fontId="45" fillId="0" borderId="12" xfId="83" applyFont="1" applyBorder="1" applyAlignment="1">
      <alignment vertical="center"/>
      <protection/>
    </xf>
    <xf numFmtId="0" fontId="13" fillId="0" borderId="15" xfId="83" applyFont="1" applyBorder="1" applyAlignment="1">
      <alignment/>
      <protection/>
    </xf>
    <xf numFmtId="0" fontId="3" fillId="0" borderId="28" xfId="83" applyFont="1" applyBorder="1" applyAlignment="1">
      <alignment/>
      <protection/>
    </xf>
    <xf numFmtId="0" fontId="45" fillId="0" borderId="29" xfId="83" applyFont="1" applyBorder="1" applyAlignment="1">
      <alignment/>
      <protection/>
    </xf>
    <xf numFmtId="0" fontId="3" fillId="0" borderId="34" xfId="83" applyFont="1" applyBorder="1" applyAlignment="1">
      <alignment/>
      <protection/>
    </xf>
    <xf numFmtId="0" fontId="45" fillId="0" borderId="29" xfId="83" applyFont="1" applyBorder="1" applyAlignment="1">
      <alignment vertical="center"/>
      <protection/>
    </xf>
    <xf numFmtId="0" fontId="2" fillId="0" borderId="15" xfId="83" applyFont="1" applyBorder="1" applyAlignment="1">
      <alignment/>
      <protection/>
    </xf>
    <xf numFmtId="0" fontId="37" fillId="0" borderId="12" xfId="83" applyFont="1" applyBorder="1" applyAlignment="1">
      <alignment/>
      <protection/>
    </xf>
    <xf numFmtId="0" fontId="37" fillId="0" borderId="22" xfId="83" applyFont="1" applyBorder="1" applyAlignment="1">
      <alignment/>
      <protection/>
    </xf>
    <xf numFmtId="0" fontId="36" fillId="0" borderId="15" xfId="83" applyFont="1" applyBorder="1" applyAlignment="1">
      <alignment/>
      <protection/>
    </xf>
    <xf numFmtId="0" fontId="33" fillId="0" borderId="15" xfId="83" applyFont="1" applyBorder="1" applyAlignment="1">
      <alignment/>
      <protection/>
    </xf>
    <xf numFmtId="0" fontId="37" fillId="0" borderId="15" xfId="83" applyFont="1" applyBorder="1" applyAlignment="1">
      <alignment/>
      <protection/>
    </xf>
    <xf numFmtId="0" fontId="33" fillId="0" borderId="34" xfId="83" applyFont="1" applyBorder="1" applyAlignment="1">
      <alignment/>
      <protection/>
    </xf>
    <xf numFmtId="0" fontId="42" fillId="0" borderId="29" xfId="83" applyFont="1" applyBorder="1" applyAlignment="1">
      <alignment/>
      <protection/>
    </xf>
    <xf numFmtId="0" fontId="37" fillId="0" borderId="18" xfId="83" applyFont="1" applyBorder="1" applyAlignment="1">
      <alignment/>
      <protection/>
    </xf>
    <xf numFmtId="0" fontId="37" fillId="0" borderId="14" xfId="83" applyFont="1" applyBorder="1" applyAlignment="1">
      <alignment/>
      <protection/>
    </xf>
    <xf numFmtId="3" fontId="37" fillId="0" borderId="22" xfId="82" applyNumberFormat="1" applyFont="1" applyBorder="1">
      <alignment/>
      <protection/>
    </xf>
    <xf numFmtId="3" fontId="36" fillId="0" borderId="15" xfId="82" applyNumberFormat="1" applyFont="1" applyBorder="1">
      <alignment/>
      <protection/>
    </xf>
    <xf numFmtId="3" fontId="37" fillId="0" borderId="15" xfId="82" applyNumberFormat="1" applyFont="1" applyBorder="1">
      <alignment/>
      <protection/>
    </xf>
    <xf numFmtId="0" fontId="37" fillId="0" borderId="19" xfId="82" applyFont="1" applyBorder="1">
      <alignment/>
      <protection/>
    </xf>
    <xf numFmtId="0" fontId="34" fillId="0" borderId="15" xfId="82" applyFont="1" applyBorder="1" applyAlignment="1">
      <alignment vertical="center"/>
      <protection/>
    </xf>
    <xf numFmtId="3" fontId="1" fillId="0" borderId="34" xfId="83" applyNumberFormat="1" applyFont="1" applyBorder="1" applyAlignment="1">
      <alignment/>
      <protection/>
    </xf>
    <xf numFmtId="3" fontId="1" fillId="0" borderId="29" xfId="83" applyNumberFormat="1" applyFont="1" applyBorder="1" applyAlignment="1">
      <alignment/>
      <protection/>
    </xf>
    <xf numFmtId="3" fontId="1" fillId="0" borderId="28" xfId="83" applyNumberFormat="1" applyFont="1" applyBorder="1" applyAlignment="1">
      <alignment/>
      <protection/>
    </xf>
    <xf numFmtId="3" fontId="37" fillId="0" borderId="18" xfId="82" applyNumberFormat="1" applyFont="1" applyBorder="1">
      <alignment/>
      <protection/>
    </xf>
    <xf numFmtId="0" fontId="42" fillId="0" borderId="28" xfId="83" applyFont="1" applyBorder="1" applyAlignment="1">
      <alignment vertical="center"/>
      <protection/>
    </xf>
    <xf numFmtId="3" fontId="36" fillId="0" borderId="34" xfId="82" applyNumberFormat="1" applyFont="1" applyBorder="1">
      <alignment/>
      <protection/>
    </xf>
    <xf numFmtId="3" fontId="36" fillId="0" borderId="21" xfId="82" applyNumberFormat="1" applyFont="1" applyBorder="1">
      <alignment/>
      <protection/>
    </xf>
    <xf numFmtId="3" fontId="37" fillId="0" borderId="14" xfId="82" applyNumberFormat="1" applyFont="1" applyBorder="1">
      <alignment/>
      <protection/>
    </xf>
    <xf numFmtId="0" fontId="33" fillId="0" borderId="35" xfId="83" applyFont="1" applyBorder="1" applyAlignment="1">
      <alignment/>
      <protection/>
    </xf>
    <xf numFmtId="3" fontId="36" fillId="0" borderId="35" xfId="8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82" applyFont="1" applyBorder="1">
      <alignment/>
      <protection/>
    </xf>
    <xf numFmtId="0" fontId="37" fillId="0" borderId="28" xfId="82" applyFont="1" applyBorder="1">
      <alignment/>
      <protection/>
    </xf>
    <xf numFmtId="0" fontId="36" fillId="0" borderId="16" xfId="8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83" applyFont="1" applyBorder="1" applyAlignment="1">
      <alignment/>
      <protection/>
    </xf>
    <xf numFmtId="3" fontId="37" fillId="0" borderId="35" xfId="82" applyNumberFormat="1" applyFont="1" applyBorder="1">
      <alignment/>
      <protection/>
    </xf>
    <xf numFmtId="0" fontId="34" fillId="0" borderId="28" xfId="83" applyFont="1" applyBorder="1" applyAlignment="1">
      <alignment vertical="center"/>
      <protection/>
    </xf>
    <xf numFmtId="3" fontId="37" fillId="0" borderId="10" xfId="82" applyNumberFormat="1" applyFont="1" applyBorder="1">
      <alignment/>
      <protection/>
    </xf>
    <xf numFmtId="3" fontId="36" fillId="0" borderId="25" xfId="8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83" applyFont="1" applyAlignment="1">
      <alignment/>
      <protection/>
    </xf>
    <xf numFmtId="9" fontId="1" fillId="0" borderId="12" xfId="83" applyNumberFormat="1" applyFont="1" applyBorder="1" applyAlignment="1">
      <alignment/>
      <protection/>
    </xf>
    <xf numFmtId="0" fontId="9" fillId="0" borderId="10" xfId="8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8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8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83" applyFont="1" applyFill="1" applyAlignment="1">
      <alignment/>
      <protection/>
    </xf>
    <xf numFmtId="0" fontId="1" fillId="0" borderId="0" xfId="8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86" applyFont="1" applyFill="1" applyBorder="1" applyAlignment="1">
      <alignment horizontal="center"/>
      <protection/>
    </xf>
    <xf numFmtId="0" fontId="2" fillId="0" borderId="20" xfId="86" applyFont="1" applyFill="1" applyBorder="1">
      <alignment/>
      <protection/>
    </xf>
    <xf numFmtId="0" fontId="1" fillId="0" borderId="20" xfId="86" applyFont="1" applyFill="1" applyBorder="1" applyAlignment="1">
      <alignment horizontal="right"/>
      <protection/>
    </xf>
    <xf numFmtId="0" fontId="1" fillId="0" borderId="14" xfId="86" applyFont="1" applyFill="1" applyBorder="1" applyAlignment="1">
      <alignment horizontal="center"/>
      <protection/>
    </xf>
    <xf numFmtId="0" fontId="1" fillId="0" borderId="39" xfId="86" applyFont="1" applyFill="1" applyBorder="1" applyAlignment="1">
      <alignment horizontal="center"/>
      <protection/>
    </xf>
    <xf numFmtId="0" fontId="11" fillId="0" borderId="16" xfId="86" applyFont="1" applyFill="1" applyBorder="1">
      <alignment/>
      <protection/>
    </xf>
    <xf numFmtId="0" fontId="1" fillId="0" borderId="10" xfId="86" applyFont="1" applyFill="1" applyBorder="1" applyAlignment="1">
      <alignment horizontal="center"/>
      <protection/>
    </xf>
    <xf numFmtId="9" fontId="0" fillId="0" borderId="10" xfId="86" applyNumberFormat="1" applyFill="1" applyBorder="1">
      <alignment/>
      <protection/>
    </xf>
    <xf numFmtId="0" fontId="2" fillId="0" borderId="16" xfId="86" applyFont="1" applyFill="1" applyBorder="1">
      <alignment/>
      <protection/>
    </xf>
    <xf numFmtId="0" fontId="2" fillId="0" borderId="14" xfId="86" applyFont="1" applyFill="1" applyBorder="1">
      <alignment/>
      <protection/>
    </xf>
    <xf numFmtId="0" fontId="1" fillId="0" borderId="15" xfId="86" applyFont="1" applyFill="1" applyBorder="1">
      <alignment/>
      <protection/>
    </xf>
    <xf numFmtId="3" fontId="2" fillId="0" borderId="10" xfId="86" applyNumberFormat="1" applyFont="1" applyFill="1" applyBorder="1" applyAlignment="1">
      <alignment horizontal="center"/>
      <protection/>
    </xf>
    <xf numFmtId="3" fontId="2" fillId="0" borderId="10" xfId="86" applyNumberFormat="1" applyFont="1" applyFill="1" applyBorder="1" applyAlignment="1">
      <alignment horizontal="right"/>
      <protection/>
    </xf>
    <xf numFmtId="9" fontId="2" fillId="0" borderId="10" xfId="86" applyNumberFormat="1" applyFont="1" applyFill="1" applyBorder="1">
      <alignment/>
      <protection/>
    </xf>
    <xf numFmtId="0" fontId="4" fillId="0" borderId="16" xfId="86" applyFont="1" applyFill="1" applyBorder="1">
      <alignment/>
      <protection/>
    </xf>
    <xf numFmtId="3" fontId="4" fillId="0" borderId="10" xfId="86" applyNumberFormat="1" applyFont="1" applyFill="1" applyBorder="1" applyAlignment="1">
      <alignment horizontal="right"/>
      <protection/>
    </xf>
    <xf numFmtId="0" fontId="2" fillId="0" borderId="16" xfId="86" applyFont="1" applyFill="1" applyBorder="1">
      <alignment/>
      <protection/>
    </xf>
    <xf numFmtId="0" fontId="2" fillId="0" borderId="14" xfId="86" applyFont="1" applyFill="1" applyBorder="1">
      <alignment/>
      <protection/>
    </xf>
    <xf numFmtId="3" fontId="2" fillId="0" borderId="14" xfId="86" applyNumberFormat="1" applyFont="1" applyFill="1" applyBorder="1" applyAlignment="1">
      <alignment horizontal="right"/>
      <protection/>
    </xf>
    <xf numFmtId="0" fontId="1" fillId="0" borderId="15" xfId="86" applyFont="1" applyFill="1" applyBorder="1">
      <alignment/>
      <protection/>
    </xf>
    <xf numFmtId="3" fontId="1" fillId="0" borderId="15" xfId="86" applyNumberFormat="1" applyFont="1" applyFill="1" applyBorder="1" applyAlignment="1">
      <alignment horizontal="right"/>
      <protection/>
    </xf>
    <xf numFmtId="3" fontId="1" fillId="0" borderId="10" xfId="86" applyNumberFormat="1" applyFont="1" applyFill="1" applyBorder="1" applyAlignment="1">
      <alignment horizontal="center"/>
      <protection/>
    </xf>
    <xf numFmtId="0" fontId="3" fillId="0" borderId="39" xfId="86" applyFont="1" applyFill="1" applyBorder="1" applyAlignment="1">
      <alignment vertical="center"/>
      <protection/>
    </xf>
    <xf numFmtId="3" fontId="3" fillId="0" borderId="15" xfId="86" applyNumberFormat="1" applyFont="1" applyFill="1" applyBorder="1" applyAlignment="1">
      <alignment horizontal="right" vertical="center"/>
      <protection/>
    </xf>
    <xf numFmtId="0" fontId="1" fillId="0" borderId="40" xfId="86" applyFont="1" applyFill="1" applyBorder="1" applyAlignment="1">
      <alignment vertical="center"/>
      <protection/>
    </xf>
    <xf numFmtId="3" fontId="2" fillId="0" borderId="15" xfId="86" applyNumberFormat="1" applyFont="1" applyFill="1" applyBorder="1" applyAlignment="1">
      <alignment horizontal="right" vertical="center"/>
      <protection/>
    </xf>
    <xf numFmtId="0" fontId="2" fillId="0" borderId="32" xfId="83" applyFont="1" applyFill="1" applyBorder="1" applyAlignment="1">
      <alignment/>
      <protection/>
    </xf>
    <xf numFmtId="3" fontId="2" fillId="0" borderId="10" xfId="86" applyNumberFormat="1" applyFont="1" applyFill="1" applyBorder="1" applyAlignment="1">
      <alignment horizontal="right" vertical="center"/>
      <protection/>
    </xf>
    <xf numFmtId="0" fontId="2" fillId="0" borderId="10" xfId="83" applyFont="1" applyFill="1" applyBorder="1" applyAlignment="1">
      <alignment/>
      <protection/>
    </xf>
    <xf numFmtId="0" fontId="2" fillId="0" borderId="14" xfId="83" applyFont="1" applyFill="1" applyBorder="1" applyAlignment="1">
      <alignment/>
      <protection/>
    </xf>
    <xf numFmtId="0" fontId="3" fillId="0" borderId="39" xfId="73" applyFont="1" applyFill="1" applyBorder="1" applyAlignment="1">
      <alignment vertical="center"/>
      <protection/>
    </xf>
    <xf numFmtId="3" fontId="3" fillId="0" borderId="14" xfId="86" applyNumberFormat="1" applyFont="1" applyFill="1" applyBorder="1" applyAlignment="1">
      <alignment horizontal="right" vertical="center"/>
      <protection/>
    </xf>
    <xf numFmtId="3" fontId="4" fillId="0" borderId="10" xfId="86" applyNumberFormat="1" applyFont="1" applyFill="1" applyBorder="1" applyAlignment="1">
      <alignment horizontal="center"/>
      <protection/>
    </xf>
    <xf numFmtId="0" fontId="11" fillId="0" borderId="40" xfId="73" applyFont="1" applyFill="1" applyBorder="1">
      <alignment/>
      <protection/>
    </xf>
    <xf numFmtId="3" fontId="11" fillId="0" borderId="15" xfId="86" applyNumberFormat="1" applyFont="1" applyFill="1" applyBorder="1" applyAlignment="1">
      <alignment horizontal="right"/>
      <protection/>
    </xf>
    <xf numFmtId="0" fontId="2" fillId="0" borderId="16" xfId="73" applyFont="1" applyFill="1" applyBorder="1" applyAlignment="1">
      <alignment horizontal="left"/>
      <protection/>
    </xf>
    <xf numFmtId="0" fontId="2" fillId="0" borderId="10" xfId="73" applyFont="1" applyFill="1" applyBorder="1" applyAlignment="1">
      <alignment horizontal="left"/>
      <protection/>
    </xf>
    <xf numFmtId="0" fontId="2" fillId="0" borderId="14" xfId="73" applyFont="1" applyFill="1" applyBorder="1" applyAlignment="1">
      <alignment horizontal="left"/>
      <protection/>
    </xf>
    <xf numFmtId="0" fontId="1" fillId="0" borderId="14" xfId="73" applyFont="1" applyFill="1" applyBorder="1" applyAlignment="1">
      <alignment horizontal="left"/>
      <protection/>
    </xf>
    <xf numFmtId="0" fontId="1" fillId="0" borderId="40" xfId="73" applyFont="1" applyFill="1" applyBorder="1" applyAlignment="1">
      <alignment horizontal="left"/>
      <protection/>
    </xf>
    <xf numFmtId="0" fontId="11" fillId="0" borderId="40" xfId="73" applyFont="1" applyFill="1" applyBorder="1" applyAlignment="1">
      <alignment horizontal="left"/>
      <protection/>
    </xf>
    <xf numFmtId="0" fontId="11" fillId="0" borderId="32" xfId="86" applyFont="1" applyFill="1" applyBorder="1">
      <alignment/>
      <protection/>
    </xf>
    <xf numFmtId="0" fontId="11" fillId="0" borderId="16" xfId="86" applyFont="1" applyFill="1" applyBorder="1" applyProtection="1">
      <alignment/>
      <protection locked="0"/>
    </xf>
    <xf numFmtId="3" fontId="11" fillId="0" borderId="32" xfId="86" applyNumberFormat="1" applyFont="1" applyFill="1" applyBorder="1" applyAlignment="1" applyProtection="1">
      <alignment horizontal="left"/>
      <protection locked="0"/>
    </xf>
    <xf numFmtId="3" fontId="2" fillId="0" borderId="10" xfId="86" applyNumberFormat="1" applyFont="1" applyFill="1" applyBorder="1" applyAlignment="1" applyProtection="1">
      <alignment horizontal="right"/>
      <protection locked="0"/>
    </xf>
    <xf numFmtId="0" fontId="11" fillId="0" borderId="40" xfId="73" applyFont="1" applyFill="1" applyBorder="1" applyAlignment="1">
      <alignment vertical="center"/>
      <protection/>
    </xf>
    <xf numFmtId="3" fontId="11" fillId="0" borderId="15" xfId="86" applyNumberFormat="1" applyFont="1" applyFill="1" applyBorder="1" applyAlignment="1">
      <alignment horizontal="right" vertical="center"/>
      <protection/>
    </xf>
    <xf numFmtId="0" fontId="14" fillId="0" borderId="32" xfId="86" applyFont="1" applyFill="1" applyBorder="1" applyProtection="1">
      <alignment/>
      <protection locked="0"/>
    </xf>
    <xf numFmtId="3" fontId="37" fillId="0" borderId="10" xfId="86" applyNumberFormat="1" applyFont="1" applyFill="1" applyBorder="1" applyAlignment="1">
      <alignment horizontal="right"/>
      <protection/>
    </xf>
    <xf numFmtId="3" fontId="1" fillId="0" borderId="14" xfId="86" applyNumberFormat="1" applyFont="1" applyFill="1" applyBorder="1" applyAlignment="1">
      <alignment horizontal="right"/>
      <protection/>
    </xf>
    <xf numFmtId="3" fontId="2" fillId="0" borderId="14" xfId="86" applyNumberFormat="1" applyFont="1" applyFill="1" applyBorder="1" applyAlignment="1">
      <alignment/>
      <protection/>
    </xf>
    <xf numFmtId="3" fontId="1" fillId="0" borderId="14" xfId="86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93" applyFill="1">
      <alignment/>
      <protection/>
    </xf>
    <xf numFmtId="0" fontId="13" fillId="0" borderId="0" xfId="93" applyFont="1" applyFill="1" applyAlignment="1">
      <alignment horizontal="center"/>
      <protection/>
    </xf>
    <xf numFmtId="0" fontId="13" fillId="0" borderId="20" xfId="93" applyFont="1" applyFill="1" applyBorder="1" applyAlignment="1">
      <alignment horizontal="right"/>
      <protection/>
    </xf>
    <xf numFmtId="0" fontId="10" fillId="0" borderId="13" xfId="93" applyFill="1" applyBorder="1">
      <alignment/>
      <protection/>
    </xf>
    <xf numFmtId="0" fontId="1" fillId="0" borderId="17" xfId="93" applyFont="1" applyFill="1" applyBorder="1" applyAlignment="1">
      <alignment horizontal="center"/>
      <protection/>
    </xf>
    <xf numFmtId="0" fontId="10" fillId="0" borderId="10" xfId="93" applyFill="1" applyBorder="1">
      <alignment/>
      <protection/>
    </xf>
    <xf numFmtId="0" fontId="1" fillId="0" borderId="16" xfId="93" applyFont="1" applyFill="1" applyBorder="1" applyAlignment="1">
      <alignment horizontal="center"/>
      <protection/>
    </xf>
    <xf numFmtId="0" fontId="10" fillId="0" borderId="14" xfId="93" applyFill="1" applyBorder="1">
      <alignment/>
      <protection/>
    </xf>
    <xf numFmtId="0" fontId="1" fillId="0" borderId="39" xfId="93" applyFont="1" applyFill="1" applyBorder="1" applyAlignment="1">
      <alignment horizontal="center"/>
      <protection/>
    </xf>
    <xf numFmtId="0" fontId="9" fillId="0" borderId="14" xfId="93" applyFont="1" applyFill="1" applyBorder="1" applyAlignment="1">
      <alignment horizontal="center"/>
      <protection/>
    </xf>
    <xf numFmtId="0" fontId="1" fillId="0" borderId="14" xfId="93" applyFont="1" applyFill="1" applyBorder="1" applyAlignment="1">
      <alignment horizontal="center"/>
      <protection/>
    </xf>
    <xf numFmtId="0" fontId="13" fillId="0" borderId="10" xfId="93" applyFont="1" applyFill="1" applyBorder="1">
      <alignment/>
      <protection/>
    </xf>
    <xf numFmtId="0" fontId="3" fillId="0" borderId="16" xfId="93" applyFont="1" applyFill="1" applyBorder="1" applyAlignment="1">
      <alignment horizontal="left"/>
      <protection/>
    </xf>
    <xf numFmtId="0" fontId="1" fillId="0" borderId="10" xfId="93" applyFont="1" applyFill="1" applyBorder="1" applyAlignment="1">
      <alignment horizontal="center"/>
      <protection/>
    </xf>
    <xf numFmtId="0" fontId="10" fillId="0" borderId="32" xfId="93" applyFill="1" applyBorder="1">
      <alignment/>
      <protection/>
    </xf>
    <xf numFmtId="3" fontId="2" fillId="0" borderId="14" xfId="93" applyNumberFormat="1" applyFont="1" applyFill="1" applyBorder="1" applyAlignment="1">
      <alignment horizontal="right"/>
      <protection/>
    </xf>
    <xf numFmtId="0" fontId="13" fillId="0" borderId="15" xfId="93" applyFont="1" applyFill="1" applyBorder="1">
      <alignment/>
      <protection/>
    </xf>
    <xf numFmtId="3" fontId="1" fillId="0" borderId="10" xfId="93" applyNumberFormat="1" applyFont="1" applyFill="1" applyBorder="1" applyAlignment="1">
      <alignment horizontal="right"/>
      <protection/>
    </xf>
    <xf numFmtId="3" fontId="2" fillId="0" borderId="10" xfId="93" applyNumberFormat="1" applyFont="1" applyFill="1" applyBorder="1" applyAlignment="1">
      <alignment horizontal="right"/>
      <protection/>
    </xf>
    <xf numFmtId="0" fontId="13" fillId="0" borderId="14" xfId="93" applyFont="1" applyFill="1" applyBorder="1">
      <alignment/>
      <protection/>
    </xf>
    <xf numFmtId="3" fontId="1" fillId="0" borderId="14" xfId="9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10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8" fillId="0" borderId="10" xfId="83" applyFont="1" applyFill="1" applyBorder="1" applyAlignment="1">
      <alignment/>
      <protection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86" applyNumberFormat="1" applyFont="1" applyFill="1" applyBorder="1" applyAlignment="1">
      <alignment horizontal="right"/>
      <protection/>
    </xf>
    <xf numFmtId="3" fontId="2" fillId="0" borderId="16" xfId="86" applyNumberFormat="1" applyFont="1" applyFill="1" applyBorder="1" applyAlignment="1">
      <alignment horizontal="right" vertical="center"/>
      <protection/>
    </xf>
    <xf numFmtId="3" fontId="3" fillId="0" borderId="0" xfId="83" applyNumberFormat="1" applyFont="1" applyFill="1" applyBorder="1" applyAlignment="1">
      <alignment/>
      <protection/>
    </xf>
    <xf numFmtId="3" fontId="1" fillId="0" borderId="14" xfId="83" applyNumberFormat="1" applyFont="1" applyFill="1" applyBorder="1" applyAlignment="1">
      <alignment/>
      <protection/>
    </xf>
    <xf numFmtId="0" fontId="1" fillId="0" borderId="10" xfId="83" applyFont="1" applyFill="1" applyBorder="1" applyAlignment="1">
      <alignment/>
      <protection/>
    </xf>
    <xf numFmtId="3" fontId="2" fillId="0" borderId="22" xfId="83" applyNumberFormat="1" applyFont="1" applyFill="1" applyBorder="1" applyAlignment="1">
      <alignment/>
      <protection/>
    </xf>
    <xf numFmtId="0" fontId="2" fillId="0" borderId="22" xfId="83" applyFont="1" applyFill="1" applyBorder="1" applyAlignment="1">
      <alignment/>
      <protection/>
    </xf>
    <xf numFmtId="0" fontId="2" fillId="0" borderId="12" xfId="83" applyFont="1" applyFill="1" applyBorder="1" applyAlignment="1">
      <alignment/>
      <protection/>
    </xf>
    <xf numFmtId="0" fontId="1" fillId="0" borderId="12" xfId="83" applyFont="1" applyFill="1" applyBorder="1" applyAlignment="1">
      <alignment/>
      <protection/>
    </xf>
    <xf numFmtId="3" fontId="1" fillId="0" borderId="11" xfId="83" applyNumberFormat="1" applyFont="1" applyFill="1" applyBorder="1" applyAlignment="1">
      <alignment/>
      <protection/>
    </xf>
    <xf numFmtId="3" fontId="2" fillId="0" borderId="12" xfId="83" applyNumberFormat="1" applyFont="1" applyFill="1" applyBorder="1" applyAlignment="1">
      <alignment/>
      <protection/>
    </xf>
    <xf numFmtId="0" fontId="2" fillId="0" borderId="14" xfId="86" applyFont="1" applyFill="1" applyBorder="1" applyAlignment="1">
      <alignment/>
      <protection/>
    </xf>
    <xf numFmtId="0" fontId="1" fillId="0" borderId="14" xfId="86" applyFont="1" applyFill="1" applyBorder="1" applyAlignment="1">
      <alignment/>
      <protection/>
    </xf>
    <xf numFmtId="0" fontId="1" fillId="0" borderId="14" xfId="86" applyFont="1" applyFill="1" applyBorder="1" applyAlignment="1">
      <alignment horizontal="right"/>
      <protection/>
    </xf>
    <xf numFmtId="0" fontId="2" fillId="0" borderId="14" xfId="86" applyFont="1" applyFill="1" applyBorder="1" applyAlignment="1">
      <alignment horizontal="right"/>
      <protection/>
    </xf>
    <xf numFmtId="9" fontId="8" fillId="0" borderId="14" xfId="93" applyNumberFormat="1" applyFont="1" applyFill="1" applyBorder="1">
      <alignment/>
      <protection/>
    </xf>
    <xf numFmtId="9" fontId="8" fillId="0" borderId="10" xfId="9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9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90">
      <alignment/>
      <protection/>
    </xf>
    <xf numFmtId="0" fontId="34" fillId="0" borderId="0" xfId="90" applyFont="1" applyAlignment="1">
      <alignment horizontal="center"/>
      <protection/>
    </xf>
    <xf numFmtId="0" fontId="10" fillId="0" borderId="20" xfId="90" applyBorder="1">
      <alignment/>
      <protection/>
    </xf>
    <xf numFmtId="0" fontId="1" fillId="0" borderId="0" xfId="80" applyFont="1" applyBorder="1" applyAlignment="1">
      <alignment horizontal="right"/>
      <protection/>
    </xf>
    <xf numFmtId="3" fontId="49" fillId="0" borderId="32" xfId="90" applyNumberFormat="1" applyFont="1" applyBorder="1">
      <alignment/>
      <protection/>
    </xf>
    <xf numFmtId="0" fontId="49" fillId="0" borderId="16" xfId="90" applyFont="1" applyBorder="1">
      <alignment/>
      <protection/>
    </xf>
    <xf numFmtId="0" fontId="49" fillId="0" borderId="0" xfId="90" applyFont="1" applyBorder="1">
      <alignment/>
      <protection/>
    </xf>
    <xf numFmtId="0" fontId="49" fillId="0" borderId="21" xfId="90" applyFont="1" applyBorder="1">
      <alignment/>
      <protection/>
    </xf>
    <xf numFmtId="3" fontId="49" fillId="0" borderId="10" xfId="90" applyNumberFormat="1" applyFont="1" applyBorder="1">
      <alignment/>
      <protection/>
    </xf>
    <xf numFmtId="0" fontId="49" fillId="0" borderId="17" xfId="90" applyFont="1" applyBorder="1">
      <alignment/>
      <protection/>
    </xf>
    <xf numFmtId="0" fontId="49" fillId="0" borderId="36" xfId="90" applyFont="1" applyBorder="1">
      <alignment/>
      <protection/>
    </xf>
    <xf numFmtId="0" fontId="49" fillId="0" borderId="26" xfId="90" applyFont="1" applyBorder="1">
      <alignment/>
      <protection/>
    </xf>
    <xf numFmtId="3" fontId="49" fillId="0" borderId="13" xfId="90" applyNumberFormat="1" applyFont="1" applyBorder="1">
      <alignment/>
      <protection/>
    </xf>
    <xf numFmtId="0" fontId="50" fillId="0" borderId="39" xfId="90" applyFont="1" applyBorder="1">
      <alignment/>
      <protection/>
    </xf>
    <xf numFmtId="0" fontId="49" fillId="0" borderId="45" xfId="90" applyFont="1" applyBorder="1">
      <alignment/>
      <protection/>
    </xf>
    <xf numFmtId="0" fontId="49" fillId="0" borderId="27" xfId="90" applyFont="1" applyBorder="1">
      <alignment/>
      <protection/>
    </xf>
    <xf numFmtId="3" fontId="50" fillId="0" borderId="10" xfId="90" applyNumberFormat="1" applyFont="1" applyBorder="1">
      <alignment/>
      <protection/>
    </xf>
    <xf numFmtId="3" fontId="42" fillId="0" borderId="32" xfId="90" applyNumberFormat="1" applyFont="1" applyBorder="1" applyAlignment="1">
      <alignment vertical="center"/>
      <protection/>
    </xf>
    <xf numFmtId="3" fontId="42" fillId="0" borderId="10" xfId="90" applyNumberFormat="1" applyFont="1" applyBorder="1">
      <alignment/>
      <protection/>
    </xf>
    <xf numFmtId="3" fontId="42" fillId="0" borderId="10" xfId="90" applyNumberFormat="1" applyFont="1" applyBorder="1" applyAlignment="1">
      <alignment vertical="center"/>
      <protection/>
    </xf>
    <xf numFmtId="0" fontId="50" fillId="0" borderId="16" xfId="90" applyFont="1" applyBorder="1">
      <alignment/>
      <protection/>
    </xf>
    <xf numFmtId="3" fontId="53" fillId="0" borderId="10" xfId="90" applyNumberFormat="1" applyFont="1" applyBorder="1">
      <alignment/>
      <protection/>
    </xf>
    <xf numFmtId="0" fontId="3" fillId="0" borderId="0" xfId="78" applyFont="1" applyAlignment="1">
      <alignment horizontal="center"/>
      <protection/>
    </xf>
    <xf numFmtId="0" fontId="10" fillId="0" borderId="0" xfId="94">
      <alignment/>
      <protection/>
    </xf>
    <xf numFmtId="0" fontId="10" fillId="0" borderId="20" xfId="94" applyBorder="1">
      <alignment/>
      <protection/>
    </xf>
    <xf numFmtId="0" fontId="3" fillId="0" borderId="0" xfId="80" applyFont="1" applyBorder="1" applyAlignment="1">
      <alignment horizontal="right"/>
      <protection/>
    </xf>
    <xf numFmtId="0" fontId="14" fillId="0" borderId="12" xfId="94" applyFont="1" applyBorder="1">
      <alignment/>
      <protection/>
    </xf>
    <xf numFmtId="0" fontId="13" fillId="0" borderId="10" xfId="94" applyFont="1" applyBorder="1" applyAlignment="1">
      <alignment horizontal="center"/>
      <protection/>
    </xf>
    <xf numFmtId="0" fontId="54" fillId="0" borderId="10" xfId="94" applyFont="1" applyBorder="1" applyAlignment="1">
      <alignment/>
      <protection/>
    </xf>
    <xf numFmtId="0" fontId="54" fillId="0" borderId="0" xfId="94" applyFont="1">
      <alignment/>
      <protection/>
    </xf>
    <xf numFmtId="0" fontId="54" fillId="0" borderId="10" xfId="94" applyFont="1" applyBorder="1">
      <alignment/>
      <protection/>
    </xf>
    <xf numFmtId="3" fontId="54" fillId="0" borderId="10" xfId="94" applyNumberFormat="1" applyFont="1" applyBorder="1">
      <alignment/>
      <protection/>
    </xf>
    <xf numFmtId="0" fontId="46" fillId="0" borderId="10" xfId="94" applyFont="1" applyBorder="1">
      <alignment/>
      <protection/>
    </xf>
    <xf numFmtId="0" fontId="13" fillId="0" borderId="11" xfId="94" applyFont="1" applyBorder="1" applyAlignment="1">
      <alignment horizontal="center"/>
      <protection/>
    </xf>
    <xf numFmtId="0" fontId="54" fillId="0" borderId="20" xfId="94" applyFont="1" applyBorder="1">
      <alignment/>
      <protection/>
    </xf>
    <xf numFmtId="0" fontId="54" fillId="0" borderId="11" xfId="94" applyFont="1" applyBorder="1">
      <alignment/>
      <protection/>
    </xf>
    <xf numFmtId="3" fontId="54" fillId="0" borderId="11" xfId="94" applyNumberFormat="1" applyFont="1" applyBorder="1">
      <alignment/>
      <protection/>
    </xf>
    <xf numFmtId="0" fontId="46" fillId="0" borderId="11" xfId="94" applyFont="1" applyBorder="1">
      <alignment/>
      <protection/>
    </xf>
    <xf numFmtId="0" fontId="10" fillId="0" borderId="0" xfId="92">
      <alignment/>
      <protection/>
    </xf>
    <xf numFmtId="0" fontId="54" fillId="0" borderId="0" xfId="92" applyFont="1">
      <alignment/>
      <protection/>
    </xf>
    <xf numFmtId="0" fontId="56" fillId="0" borderId="0" xfId="92" applyFont="1" applyAlignment="1">
      <alignment horizontal="center" vertical="center"/>
      <protection/>
    </xf>
    <xf numFmtId="0" fontId="10" fillId="0" borderId="0" xfId="92" applyFont="1">
      <alignment/>
      <protection/>
    </xf>
    <xf numFmtId="0" fontId="10" fillId="0" borderId="26" xfId="92" applyBorder="1">
      <alignment/>
      <protection/>
    </xf>
    <xf numFmtId="0" fontId="57" fillId="0" borderId="24" xfId="92" applyFont="1" applyBorder="1" applyAlignment="1">
      <alignment horizontal="center" vertical="center" wrapText="1"/>
      <protection/>
    </xf>
    <xf numFmtId="0" fontId="10" fillId="0" borderId="42" xfId="92" applyBorder="1">
      <alignment/>
      <protection/>
    </xf>
    <xf numFmtId="0" fontId="57" fillId="0" borderId="12" xfId="92" applyFont="1" applyBorder="1" applyAlignment="1">
      <alignment horizontal="center" vertical="center" wrapText="1"/>
      <protection/>
    </xf>
    <xf numFmtId="1" fontId="13" fillId="0" borderId="12" xfId="92" applyNumberFormat="1" applyFont="1" applyBorder="1" applyAlignment="1">
      <alignment horizontal="center" vertical="center"/>
      <protection/>
    </xf>
    <xf numFmtId="0" fontId="57" fillId="0" borderId="11" xfId="92" applyFont="1" applyBorder="1" applyAlignment="1">
      <alignment vertical="center"/>
      <protection/>
    </xf>
    <xf numFmtId="3" fontId="34" fillId="16" borderId="12" xfId="92" applyNumberFormat="1" applyFont="1" applyFill="1" applyBorder="1" applyAlignment="1">
      <alignment vertical="center"/>
      <protection/>
    </xf>
    <xf numFmtId="3" fontId="34" fillId="16" borderId="11" xfId="92" applyNumberFormat="1" applyFont="1" applyFill="1" applyBorder="1" applyAlignment="1">
      <alignment vertical="center"/>
      <protection/>
    </xf>
    <xf numFmtId="0" fontId="10" fillId="0" borderId="12" xfId="92" applyBorder="1">
      <alignment/>
      <protection/>
    </xf>
    <xf numFmtId="0" fontId="58" fillId="0" borderId="11" xfId="92" applyFont="1" applyBorder="1" applyAlignment="1">
      <alignment vertical="center"/>
      <protection/>
    </xf>
    <xf numFmtId="3" fontId="35" fillId="16" borderId="11" xfId="92" applyNumberFormat="1" applyFont="1" applyFill="1" applyBorder="1" applyAlignment="1">
      <alignment vertical="center"/>
      <protection/>
    </xf>
    <xf numFmtId="3" fontId="59" fillId="0" borderId="11" xfId="92" applyNumberFormat="1" applyFont="1" applyBorder="1" applyAlignment="1">
      <alignment vertical="center"/>
      <protection/>
    </xf>
    <xf numFmtId="3" fontId="59" fillId="0" borderId="11" xfId="92" applyNumberFormat="1" applyFont="1" applyFill="1" applyBorder="1" applyAlignment="1">
      <alignment vertical="center"/>
      <protection/>
    </xf>
    <xf numFmtId="0" fontId="59" fillId="0" borderId="11" xfId="92" applyFont="1" applyBorder="1" applyAlignment="1">
      <alignment vertical="center"/>
      <protection/>
    </xf>
    <xf numFmtId="0" fontId="35" fillId="0" borderId="12" xfId="92" applyFont="1" applyBorder="1" applyAlignment="1">
      <alignment horizontal="left" vertical="center"/>
      <protection/>
    </xf>
    <xf numFmtId="0" fontId="57" fillId="0" borderId="12" xfId="92" applyFont="1" applyBorder="1" applyAlignment="1">
      <alignment vertical="center"/>
      <protection/>
    </xf>
    <xf numFmtId="0" fontId="59" fillId="0" borderId="12" xfId="92" applyFont="1" applyBorder="1" applyAlignment="1">
      <alignment vertical="center"/>
      <protection/>
    </xf>
    <xf numFmtId="3" fontId="35" fillId="16" borderId="12" xfId="92" applyNumberFormat="1" applyFont="1" applyFill="1" applyBorder="1" applyAlignment="1">
      <alignment vertical="center"/>
      <protection/>
    </xf>
    <xf numFmtId="3" fontId="59" fillId="0" borderId="12" xfId="92" applyNumberFormat="1" applyFont="1" applyBorder="1" applyAlignment="1">
      <alignment vertical="center"/>
      <protection/>
    </xf>
    <xf numFmtId="3" fontId="59" fillId="0" borderId="12" xfId="92" applyNumberFormat="1" applyFont="1" applyFill="1" applyBorder="1" applyAlignment="1">
      <alignment vertical="center"/>
      <protection/>
    </xf>
    <xf numFmtId="3" fontId="57" fillId="0" borderId="12" xfId="92" applyNumberFormat="1" applyFont="1" applyBorder="1" applyAlignment="1">
      <alignment vertical="center"/>
      <protection/>
    </xf>
    <xf numFmtId="3" fontId="13" fillId="0" borderId="12" xfId="92" applyNumberFormat="1" applyFont="1" applyBorder="1">
      <alignment/>
      <protection/>
    </xf>
    <xf numFmtId="3" fontId="57" fillId="0" borderId="12" xfId="92" applyNumberFormat="1" applyFont="1" applyFill="1" applyBorder="1" applyAlignment="1">
      <alignment vertical="center"/>
      <protection/>
    </xf>
    <xf numFmtId="3" fontId="34" fillId="0" borderId="12" xfId="92" applyNumberFormat="1" applyFont="1" applyBorder="1" applyAlignment="1">
      <alignment vertical="center"/>
      <protection/>
    </xf>
    <xf numFmtId="0" fontId="13" fillId="0" borderId="12" xfId="92" applyFont="1" applyBorder="1">
      <alignment/>
      <protection/>
    </xf>
    <xf numFmtId="3" fontId="13" fillId="0" borderId="12" xfId="92" applyNumberFormat="1" applyFont="1" applyBorder="1" applyAlignment="1">
      <alignment vertical="center"/>
      <protection/>
    </xf>
    <xf numFmtId="1" fontId="10" fillId="0" borderId="12" xfId="92" applyNumberFormat="1" applyFont="1" applyBorder="1" applyAlignment="1">
      <alignment horizontal="center" vertical="center"/>
      <protection/>
    </xf>
    <xf numFmtId="3" fontId="33" fillId="0" borderId="12" xfId="92" applyNumberFormat="1" applyFont="1" applyBorder="1" applyAlignment="1">
      <alignment vertical="center"/>
      <protection/>
    </xf>
    <xf numFmtId="0" fontId="55" fillId="0" borderId="12" xfId="92" applyFont="1" applyBorder="1" applyAlignment="1">
      <alignment vertical="center"/>
      <protection/>
    </xf>
    <xf numFmtId="0" fontId="10" fillId="0" borderId="20" xfId="92" applyBorder="1">
      <alignment/>
      <protection/>
    </xf>
    <xf numFmtId="0" fontId="60" fillId="0" borderId="0" xfId="92" applyFont="1" applyAlignment="1">
      <alignment vertical="center"/>
      <protection/>
    </xf>
    <xf numFmtId="0" fontId="10" fillId="0" borderId="13" xfId="92" applyBorder="1">
      <alignment/>
      <protection/>
    </xf>
    <xf numFmtId="0" fontId="57" fillId="0" borderId="12" xfId="92" applyFont="1" applyFill="1" applyBorder="1" applyAlignment="1">
      <alignment horizontal="center" vertical="center" wrapText="1"/>
      <protection/>
    </xf>
    <xf numFmtId="0" fontId="10" fillId="0" borderId="11" xfId="92" applyBorder="1">
      <alignment/>
      <protection/>
    </xf>
    <xf numFmtId="0" fontId="57" fillId="0" borderId="11" xfId="92" applyFont="1" applyFill="1" applyBorder="1" applyAlignment="1">
      <alignment horizontal="center" vertical="center" wrapText="1"/>
      <protection/>
    </xf>
    <xf numFmtId="1" fontId="10" fillId="0" borderId="12" xfId="92" applyNumberFormat="1" applyFont="1" applyBorder="1" applyAlignment="1">
      <alignment horizontal="right" vertical="center"/>
      <protection/>
    </xf>
    <xf numFmtId="3" fontId="10" fillId="0" borderId="12" xfId="92" applyNumberFormat="1" applyFont="1" applyBorder="1" applyAlignment="1">
      <alignment vertical="center"/>
      <protection/>
    </xf>
    <xf numFmtId="3" fontId="61" fillId="0" borderId="12" xfId="92" applyNumberFormat="1" applyFont="1" applyFill="1" applyBorder="1" applyAlignment="1">
      <alignment horizontal="right" vertical="center" wrapText="1"/>
      <protection/>
    </xf>
    <xf numFmtId="3" fontId="10" fillId="0" borderId="12" xfId="92" applyNumberFormat="1" applyFont="1" applyBorder="1" applyAlignment="1">
      <alignment horizontal="right" vertical="center"/>
      <protection/>
    </xf>
    <xf numFmtId="3" fontId="10" fillId="0" borderId="12" xfId="92" applyNumberFormat="1" applyFont="1" applyBorder="1" applyAlignment="1">
      <alignment vertical="center"/>
      <protection/>
    </xf>
    <xf numFmtId="3" fontId="10" fillId="0" borderId="43" xfId="92" applyNumberFormat="1" applyFont="1" applyBorder="1">
      <alignment/>
      <protection/>
    </xf>
    <xf numFmtId="0" fontId="10" fillId="0" borderId="43" xfId="92" applyFont="1" applyBorder="1">
      <alignment/>
      <protection/>
    </xf>
    <xf numFmtId="1" fontId="10" fillId="0" borderId="12" xfId="92" applyNumberFormat="1" applyBorder="1" applyAlignment="1">
      <alignment vertical="center"/>
      <protection/>
    </xf>
    <xf numFmtId="0" fontId="61" fillId="0" borderId="12" xfId="92" applyFont="1" applyFill="1" applyBorder="1" applyAlignment="1">
      <alignment horizontal="left" vertical="center" wrapText="1"/>
      <protection/>
    </xf>
    <xf numFmtId="3" fontId="59" fillId="0" borderId="12" xfId="92" applyNumberFormat="1" applyFont="1" applyFill="1" applyBorder="1" applyAlignment="1">
      <alignment horizontal="right" vertical="center" wrapText="1"/>
      <protection/>
    </xf>
    <xf numFmtId="0" fontId="59" fillId="0" borderId="12" xfId="92" applyFont="1" applyFill="1" applyBorder="1" applyAlignment="1">
      <alignment horizontal="right" vertical="center" wrapText="1"/>
      <protection/>
    </xf>
    <xf numFmtId="0" fontId="57" fillId="0" borderId="43" xfId="92" applyFont="1" applyFill="1" applyBorder="1" applyAlignment="1">
      <alignment horizontal="center" vertical="center" wrapText="1"/>
      <protection/>
    </xf>
    <xf numFmtId="0" fontId="10" fillId="0" borderId="12" xfId="92" applyFont="1" applyBorder="1" applyAlignment="1">
      <alignment horizontal="right" vertical="center"/>
      <protection/>
    </xf>
    <xf numFmtId="0" fontId="10" fillId="0" borderId="12" xfId="92" applyFont="1" applyFill="1" applyBorder="1" applyAlignment="1">
      <alignment vertical="center"/>
      <protection/>
    </xf>
    <xf numFmtId="0" fontId="62" fillId="0" borderId="12" xfId="92" applyFont="1" applyFill="1" applyBorder="1" applyAlignment="1">
      <alignment horizontal="center" vertical="center" wrapText="1"/>
      <protection/>
    </xf>
    <xf numFmtId="3" fontId="61" fillId="0" borderId="12" xfId="92" applyNumberFormat="1" applyFont="1" applyFill="1" applyBorder="1" applyAlignment="1">
      <alignment horizontal="right" vertical="center"/>
      <protection/>
    </xf>
    <xf numFmtId="3" fontId="61" fillId="0" borderId="12" xfId="92" applyNumberFormat="1" applyFont="1" applyFill="1" applyBorder="1" applyAlignment="1">
      <alignment vertical="center"/>
      <protection/>
    </xf>
    <xf numFmtId="2" fontId="10" fillId="0" borderId="12" xfId="92" applyNumberFormat="1" applyFont="1" applyFill="1" applyBorder="1" applyAlignment="1">
      <alignment vertical="center"/>
      <protection/>
    </xf>
    <xf numFmtId="0" fontId="10" fillId="0" borderId="12" xfId="92" applyFont="1" applyBorder="1" applyAlignment="1">
      <alignment vertical="center"/>
      <protection/>
    </xf>
    <xf numFmtId="0" fontId="13" fillId="0" borderId="12" xfId="92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10" fillId="0" borderId="12" xfId="92" applyFont="1" applyFill="1" applyBorder="1" applyAlignment="1">
      <alignment vertical="center"/>
      <protection/>
    </xf>
    <xf numFmtId="0" fontId="57" fillId="0" borderId="11" xfId="92" applyFont="1" applyFill="1" applyBorder="1" applyAlignment="1">
      <alignment vertical="center" wrapText="1"/>
      <protection/>
    </xf>
    <xf numFmtId="0" fontId="57" fillId="0" borderId="12" xfId="92" applyFont="1" applyFill="1" applyBorder="1" applyAlignment="1">
      <alignment vertical="center" wrapText="1"/>
      <protection/>
    </xf>
    <xf numFmtId="0" fontId="3" fillId="0" borderId="14" xfId="8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92" applyNumberFormat="1" applyFont="1" applyBorder="1" applyAlignment="1">
      <alignment vertical="center"/>
      <protection/>
    </xf>
    <xf numFmtId="0" fontId="10" fillId="0" borderId="12" xfId="92" applyFont="1" applyBorder="1" applyAlignment="1">
      <alignment vertical="center"/>
      <protection/>
    </xf>
    <xf numFmtId="0" fontId="1" fillId="0" borderId="16" xfId="73" applyFont="1" applyFill="1" applyBorder="1" applyAlignment="1">
      <alignment horizontal="left"/>
      <protection/>
    </xf>
    <xf numFmtId="0" fontId="4" fillId="0" borderId="16" xfId="73" applyFont="1" applyFill="1" applyBorder="1" applyAlignment="1">
      <alignment horizontal="left"/>
      <protection/>
    </xf>
    <xf numFmtId="0" fontId="4" fillId="0" borderId="39" xfId="73" applyFont="1" applyFill="1" applyBorder="1" applyAlignment="1">
      <alignment horizontal="left"/>
      <protection/>
    </xf>
    <xf numFmtId="3" fontId="4" fillId="0" borderId="14" xfId="86" applyNumberFormat="1" applyFont="1" applyFill="1" applyBorder="1" applyAlignment="1">
      <alignment horizontal="right"/>
      <protection/>
    </xf>
    <xf numFmtId="0" fontId="1" fillId="0" borderId="16" xfId="86" applyFont="1" applyFill="1" applyBorder="1" applyAlignment="1">
      <alignment horizontal="center"/>
      <protection/>
    </xf>
    <xf numFmtId="0" fontId="2" fillId="0" borderId="39" xfId="73" applyFont="1" applyFill="1" applyBorder="1" applyAlignment="1">
      <alignment horizontal="left"/>
      <protection/>
    </xf>
    <xf numFmtId="0" fontId="4" fillId="0" borderId="10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9" fontId="1" fillId="0" borderId="0" xfId="0" applyNumberFormat="1" applyFont="1" applyBorder="1" applyAlignment="1">
      <alignment/>
    </xf>
    <xf numFmtId="3" fontId="1" fillId="0" borderId="10" xfId="86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46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83" applyFont="1" applyBorder="1" applyAlignment="1">
      <alignment/>
      <protection/>
    </xf>
    <xf numFmtId="0" fontId="3" fillId="0" borderId="12" xfId="83" applyFont="1" applyBorder="1" applyAlignment="1">
      <alignment/>
      <protection/>
    </xf>
    <xf numFmtId="0" fontId="14" fillId="0" borderId="14" xfId="83" applyFont="1" applyBorder="1" applyAlignment="1">
      <alignment/>
      <protection/>
    </xf>
    <xf numFmtId="0" fontId="1" fillId="0" borderId="16" xfId="86" applyFont="1" applyFill="1" applyBorder="1">
      <alignment/>
      <protection/>
    </xf>
    <xf numFmtId="0" fontId="1" fillId="0" borderId="39" xfId="86" applyFont="1" applyFill="1" applyBorder="1">
      <alignment/>
      <protection/>
    </xf>
    <xf numFmtId="0" fontId="2" fillId="0" borderId="39" xfId="86" applyFont="1" applyFill="1" applyBorder="1">
      <alignment/>
      <protection/>
    </xf>
    <xf numFmtId="3" fontId="2" fillId="0" borderId="39" xfId="93" applyNumberFormat="1" applyFont="1" applyFill="1" applyBorder="1" applyAlignment="1">
      <alignment horizontal="right"/>
      <protection/>
    </xf>
    <xf numFmtId="3" fontId="1" fillId="0" borderId="40" xfId="93" applyNumberFormat="1" applyFont="1" applyFill="1" applyBorder="1" applyAlignment="1">
      <alignment horizontal="right"/>
      <protection/>
    </xf>
    <xf numFmtId="3" fontId="2" fillId="0" borderId="16" xfId="93" applyNumberFormat="1" applyFont="1" applyFill="1" applyBorder="1" applyAlignment="1">
      <alignment horizontal="right"/>
      <protection/>
    </xf>
    <xf numFmtId="3" fontId="1" fillId="0" borderId="39" xfId="93" applyNumberFormat="1" applyFont="1" applyFill="1" applyBorder="1" applyAlignment="1">
      <alignment horizontal="right"/>
      <protection/>
    </xf>
    <xf numFmtId="3" fontId="1" fillId="0" borderId="16" xfId="93" applyNumberFormat="1" applyFont="1" applyFill="1" applyBorder="1" applyAlignment="1">
      <alignment horizontal="right"/>
      <protection/>
    </xf>
    <xf numFmtId="3" fontId="4" fillId="0" borderId="16" xfId="93" applyNumberFormat="1" applyFont="1" applyFill="1" applyBorder="1" applyAlignment="1">
      <alignment horizontal="right"/>
      <protection/>
    </xf>
    <xf numFmtId="3" fontId="4" fillId="0" borderId="39" xfId="93" applyNumberFormat="1" applyFont="1" applyFill="1" applyBorder="1" applyAlignment="1">
      <alignment horizontal="right"/>
      <protection/>
    </xf>
    <xf numFmtId="3" fontId="2" fillId="0" borderId="16" xfId="93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1" fillId="0" borderId="0" xfId="83" applyFont="1" applyBorder="1" applyAlignment="1">
      <alignment horizontal="right"/>
      <protection/>
    </xf>
    <xf numFmtId="0" fontId="52" fillId="0" borderId="0" xfId="90" applyFont="1" applyBorder="1" applyAlignment="1">
      <alignment horizontal="center" vertical="center" wrapText="1"/>
      <protection/>
    </xf>
    <xf numFmtId="0" fontId="10" fillId="0" borderId="0" xfId="90" applyBorder="1" applyAlignment="1">
      <alignment horizontal="center" vertical="center"/>
      <protection/>
    </xf>
    <xf numFmtId="0" fontId="49" fillId="0" borderId="0" xfId="90" applyFont="1" applyBorder="1" applyAlignment="1">
      <alignment horizontal="center" vertical="center"/>
      <protection/>
    </xf>
    <xf numFmtId="3" fontId="53" fillId="0" borderId="14" xfId="90" applyNumberFormat="1" applyFont="1" applyBorder="1">
      <alignment/>
      <protection/>
    </xf>
    <xf numFmtId="0" fontId="0" fillId="0" borderId="0" xfId="86" applyFont="1">
      <alignment/>
      <protection/>
    </xf>
    <xf numFmtId="0" fontId="0" fillId="0" borderId="43" xfId="0" applyFont="1" applyFill="1" applyBorder="1" applyAlignment="1">
      <alignment horizontal="center"/>
    </xf>
    <xf numFmtId="3" fontId="2" fillId="16" borderId="10" xfId="86" applyNumberFormat="1" applyFont="1" applyFill="1" applyBorder="1" applyAlignment="1">
      <alignment horizontal="right"/>
      <protection/>
    </xf>
    <xf numFmtId="3" fontId="2" fillId="16" borderId="14" xfId="86" applyNumberFormat="1" applyFont="1" applyFill="1" applyBorder="1" applyAlignment="1">
      <alignment horizontal="right"/>
      <protection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8" fillId="0" borderId="14" xfId="93" applyNumberFormat="1" applyFont="1" applyFill="1" applyBorder="1">
      <alignment/>
      <protection/>
    </xf>
    <xf numFmtId="9" fontId="8" fillId="0" borderId="10" xfId="93" applyNumberFormat="1" applyFont="1" applyFill="1" applyBorder="1">
      <alignment/>
      <protection/>
    </xf>
    <xf numFmtId="9" fontId="9" fillId="0" borderId="12" xfId="103" applyNumberFormat="1" applyFont="1" applyFill="1" applyBorder="1" applyAlignment="1">
      <alignment horizontal="right"/>
    </xf>
    <xf numFmtId="0" fontId="2" fillId="0" borderId="0" xfId="8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90" applyNumberFormat="1" applyFont="1" applyBorder="1">
      <alignment/>
      <protection/>
    </xf>
    <xf numFmtId="3" fontId="1" fillId="0" borderId="14" xfId="86" applyNumberFormat="1" applyFont="1" applyFill="1" applyBorder="1" applyAlignment="1">
      <alignment horizontal="right"/>
      <protection/>
    </xf>
    <xf numFmtId="3" fontId="3" fillId="0" borderId="14" xfId="86" applyNumberFormat="1" applyFont="1" applyFill="1" applyBorder="1" applyAlignment="1">
      <alignment horizontal="right" vertical="center"/>
      <protection/>
    </xf>
    <xf numFmtId="3" fontId="2" fillId="0" borderId="14" xfId="86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11" fillId="0" borderId="14" xfId="86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3" fontId="39" fillId="0" borderId="10" xfId="82" applyNumberFormat="1" applyFont="1" applyBorder="1" applyAlignment="1">
      <alignment vertical="center"/>
      <protection/>
    </xf>
    <xf numFmtId="3" fontId="37" fillId="0" borderId="11" xfId="8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83" applyNumberFormat="1" applyFont="1" applyBorder="1" applyAlignment="1">
      <alignment/>
      <protection/>
    </xf>
    <xf numFmtId="0" fontId="14" fillId="0" borderId="15" xfId="83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8" borderId="12" xfId="92" applyNumberFormat="1" applyFill="1" applyBorder="1" applyAlignment="1">
      <alignment vertical="center"/>
      <protection/>
    </xf>
    <xf numFmtId="3" fontId="10" fillId="0" borderId="0" xfId="92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1" fillId="0" borderId="14" xfId="83" applyFont="1" applyBorder="1" applyAlignment="1">
      <alignment/>
      <protection/>
    </xf>
    <xf numFmtId="3" fontId="1" fillId="18" borderId="24" xfId="83" applyNumberFormat="1" applyFont="1" applyFill="1" applyBorder="1" applyAlignment="1">
      <alignment/>
      <protection/>
    </xf>
    <xf numFmtId="3" fontId="2" fillId="18" borderId="24" xfId="83" applyNumberFormat="1" applyFont="1" applyFill="1" applyBorder="1" applyAlignment="1">
      <alignment/>
      <protection/>
    </xf>
    <xf numFmtId="3" fontId="2" fillId="18" borderId="24" xfId="83" applyNumberFormat="1" applyFont="1" applyFill="1" applyBorder="1" applyAlignment="1">
      <alignment/>
      <protection/>
    </xf>
    <xf numFmtId="3" fontId="2" fillId="18" borderId="48" xfId="83" applyNumberFormat="1" applyFont="1" applyFill="1" applyBorder="1" applyAlignment="1">
      <alignment/>
      <protection/>
    </xf>
    <xf numFmtId="3" fontId="1" fillId="18" borderId="39" xfId="83" applyNumberFormat="1" applyFont="1" applyFill="1" applyBorder="1" applyAlignment="1">
      <alignment/>
      <protection/>
    </xf>
    <xf numFmtId="3" fontId="2" fillId="18" borderId="11" xfId="83" applyNumberFormat="1" applyFont="1" applyFill="1" applyBorder="1" applyAlignment="1">
      <alignment/>
      <protection/>
    </xf>
    <xf numFmtId="3" fontId="1" fillId="18" borderId="12" xfId="83" applyNumberFormat="1" applyFont="1" applyFill="1" applyBorder="1" applyAlignment="1">
      <alignment/>
      <protection/>
    </xf>
    <xf numFmtId="3" fontId="2" fillId="18" borderId="12" xfId="83" applyNumberFormat="1" applyFont="1" applyFill="1" applyBorder="1" applyAlignment="1">
      <alignment/>
      <protection/>
    </xf>
    <xf numFmtId="3" fontId="2" fillId="18" borderId="14" xfId="83" applyNumberFormat="1" applyFont="1" applyFill="1" applyBorder="1" applyAlignment="1">
      <alignment/>
      <protection/>
    </xf>
    <xf numFmtId="3" fontId="11" fillId="18" borderId="15" xfId="83" applyNumberFormat="1" applyFont="1" applyFill="1" applyBorder="1" applyAlignment="1">
      <alignment vertical="center"/>
      <protection/>
    </xf>
    <xf numFmtId="3" fontId="1" fillId="18" borderId="22" xfId="83" applyNumberFormat="1" applyFont="1" applyFill="1" applyBorder="1" applyAlignment="1">
      <alignment/>
      <protection/>
    </xf>
    <xf numFmtId="3" fontId="2" fillId="18" borderId="22" xfId="83" applyNumberFormat="1" applyFont="1" applyFill="1" applyBorder="1" applyAlignment="1">
      <alignment/>
      <protection/>
    </xf>
    <xf numFmtId="3" fontId="1" fillId="18" borderId="15" xfId="83" applyNumberFormat="1" applyFont="1" applyFill="1" applyBorder="1" applyAlignment="1">
      <alignment/>
      <protection/>
    </xf>
    <xf numFmtId="3" fontId="2" fillId="18" borderId="15" xfId="83" applyNumberFormat="1" applyFont="1" applyFill="1" applyBorder="1" applyAlignment="1">
      <alignment/>
      <protection/>
    </xf>
    <xf numFmtId="3" fontId="11" fillId="18" borderId="15" xfId="83" applyNumberFormat="1" applyFont="1" applyFill="1" applyBorder="1" applyAlignment="1">
      <alignment/>
      <protection/>
    </xf>
    <xf numFmtId="3" fontId="1" fillId="18" borderId="14" xfId="83" applyNumberFormat="1" applyFont="1" applyFill="1" applyBorder="1" applyAlignment="1">
      <alignment/>
      <protection/>
    </xf>
    <xf numFmtId="3" fontId="4" fillId="18" borderId="12" xfId="83" applyNumberFormat="1" applyFont="1" applyFill="1" applyBorder="1" applyAlignment="1">
      <alignment/>
      <protection/>
    </xf>
    <xf numFmtId="3" fontId="1" fillId="18" borderId="15" xfId="83" applyNumberFormat="1" applyFont="1" applyFill="1" applyBorder="1" applyAlignment="1">
      <alignment vertical="center"/>
      <protection/>
    </xf>
    <xf numFmtId="0" fontId="2" fillId="18" borderId="19" xfId="83" applyFont="1" applyFill="1" applyBorder="1" applyAlignment="1">
      <alignment/>
      <protection/>
    </xf>
    <xf numFmtId="0" fontId="2" fillId="18" borderId="24" xfId="83" applyFont="1" applyFill="1" applyBorder="1" applyAlignment="1">
      <alignment/>
      <protection/>
    </xf>
    <xf numFmtId="0" fontId="2" fillId="18" borderId="16" xfId="83" applyFont="1" applyFill="1" applyBorder="1" applyAlignment="1">
      <alignment/>
      <protection/>
    </xf>
    <xf numFmtId="3" fontId="1" fillId="18" borderId="33" xfId="83" applyNumberFormat="1" applyFont="1" applyFill="1" applyBorder="1" applyAlignment="1">
      <alignment/>
      <protection/>
    </xf>
    <xf numFmtId="3" fontId="1" fillId="18" borderId="40" xfId="83" applyNumberFormat="1" applyFont="1" applyFill="1" applyBorder="1" applyAlignment="1">
      <alignment vertical="center"/>
      <protection/>
    </xf>
    <xf numFmtId="0" fontId="2" fillId="18" borderId="48" xfId="83" applyFont="1" applyFill="1" applyBorder="1" applyAlignment="1">
      <alignment/>
      <protection/>
    </xf>
    <xf numFmtId="0" fontId="2" fillId="18" borderId="40" xfId="83" applyFont="1" applyFill="1" applyBorder="1" applyAlignment="1">
      <alignment/>
      <protection/>
    </xf>
    <xf numFmtId="3" fontId="3" fillId="18" borderId="40" xfId="83" applyNumberFormat="1" applyFont="1" applyFill="1" applyBorder="1" applyAlignment="1">
      <alignment/>
      <protection/>
    </xf>
    <xf numFmtId="0" fontId="2" fillId="18" borderId="17" xfId="83" applyFont="1" applyFill="1" applyBorder="1" applyAlignment="1">
      <alignment/>
      <protection/>
    </xf>
    <xf numFmtId="0" fontId="1" fillId="18" borderId="40" xfId="83" applyFont="1" applyFill="1" applyBorder="1" applyAlignment="1">
      <alignment/>
      <protection/>
    </xf>
    <xf numFmtId="0" fontId="2" fillId="18" borderId="11" xfId="83" applyFont="1" applyFill="1" applyBorder="1" applyAlignment="1">
      <alignment/>
      <protection/>
    </xf>
    <xf numFmtId="3" fontId="2" fillId="18" borderId="16" xfId="83" applyNumberFormat="1" applyFont="1" applyFill="1" applyBorder="1" applyAlignment="1">
      <alignment/>
      <protection/>
    </xf>
    <xf numFmtId="3" fontId="1" fillId="18" borderId="40" xfId="83" applyNumberFormat="1" applyFont="1" applyFill="1" applyBorder="1" applyAlignment="1">
      <alignment/>
      <protection/>
    </xf>
    <xf numFmtId="3" fontId="2" fillId="18" borderId="19" xfId="83" applyNumberFormat="1" applyFont="1" applyFill="1" applyBorder="1" applyAlignment="1">
      <alignment/>
      <protection/>
    </xf>
    <xf numFmtId="3" fontId="2" fillId="18" borderId="39" xfId="83" applyNumberFormat="1" applyFont="1" applyFill="1" applyBorder="1" applyAlignment="1">
      <alignment/>
      <protection/>
    </xf>
    <xf numFmtId="3" fontId="2" fillId="18" borderId="40" xfId="83" applyNumberFormat="1" applyFont="1" applyFill="1" applyBorder="1" applyAlignment="1">
      <alignment/>
      <protection/>
    </xf>
    <xf numFmtId="3" fontId="1" fillId="18" borderId="11" xfId="83" applyNumberFormat="1" applyFont="1" applyFill="1" applyBorder="1" applyAlignment="1">
      <alignment/>
      <protection/>
    </xf>
    <xf numFmtId="3" fontId="1" fillId="18" borderId="19" xfId="83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83" applyNumberFormat="1" applyFont="1" applyFill="1" applyBorder="1" applyAlignment="1">
      <alignment/>
      <protection/>
    </xf>
    <xf numFmtId="3" fontId="3" fillId="18" borderId="14" xfId="83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83" applyFont="1" applyFill="1" applyBorder="1" applyAlignment="1">
      <alignment/>
      <protection/>
    </xf>
    <xf numFmtId="0" fontId="1" fillId="18" borderId="39" xfId="83" applyFont="1" applyFill="1" applyBorder="1" applyAlignment="1">
      <alignment/>
      <protection/>
    </xf>
    <xf numFmtId="3" fontId="11" fillId="18" borderId="40" xfId="83" applyNumberFormat="1" applyFont="1" applyFill="1" applyBorder="1" applyAlignment="1">
      <alignment vertical="center"/>
      <protection/>
    </xf>
    <xf numFmtId="3" fontId="3" fillId="18" borderId="16" xfId="83" applyNumberFormat="1" applyFont="1" applyFill="1" applyBorder="1" applyAlignment="1">
      <alignment/>
      <protection/>
    </xf>
    <xf numFmtId="3" fontId="1" fillId="18" borderId="24" xfId="83" applyNumberFormat="1" applyFont="1" applyFill="1" applyBorder="1" applyAlignment="1">
      <alignment/>
      <protection/>
    </xf>
    <xf numFmtId="3" fontId="1" fillId="18" borderId="40" xfId="83" applyNumberFormat="1" applyFont="1" applyFill="1" applyBorder="1" applyAlignment="1">
      <alignment/>
      <protection/>
    </xf>
    <xf numFmtId="3" fontId="2" fillId="18" borderId="19" xfId="83" applyNumberFormat="1" applyFont="1" applyFill="1" applyBorder="1" applyAlignment="1">
      <alignment/>
      <protection/>
    </xf>
    <xf numFmtId="3" fontId="2" fillId="18" borderId="48" xfId="83" applyNumberFormat="1" applyFont="1" applyFill="1" applyBorder="1" applyAlignment="1">
      <alignment/>
      <protection/>
    </xf>
    <xf numFmtId="3" fontId="2" fillId="18" borderId="40" xfId="83" applyNumberFormat="1" applyFont="1" applyFill="1" applyBorder="1" applyAlignment="1">
      <alignment/>
      <protection/>
    </xf>
    <xf numFmtId="3" fontId="1" fillId="18" borderId="34" xfId="83" applyNumberFormat="1" applyFont="1" applyFill="1" applyBorder="1" applyAlignment="1">
      <alignment/>
      <protection/>
    </xf>
    <xf numFmtId="3" fontId="1" fillId="18" borderId="23" xfId="83" applyNumberFormat="1" applyFont="1" applyFill="1" applyBorder="1" applyAlignment="1">
      <alignment/>
      <protection/>
    </xf>
    <xf numFmtId="3" fontId="1" fillId="18" borderId="39" xfId="83" applyNumberFormat="1" applyFont="1" applyFill="1" applyBorder="1" applyAlignment="1">
      <alignment/>
      <protection/>
    </xf>
    <xf numFmtId="3" fontId="2" fillId="18" borderId="39" xfId="83" applyNumberFormat="1" applyFont="1" applyFill="1" applyBorder="1" applyAlignment="1">
      <alignment/>
      <protection/>
    </xf>
    <xf numFmtId="3" fontId="2" fillId="18" borderId="17" xfId="83" applyNumberFormat="1" applyFont="1" applyFill="1" applyBorder="1" applyAlignment="1">
      <alignment/>
      <protection/>
    </xf>
    <xf numFmtId="3" fontId="1" fillId="18" borderId="30" xfId="83" applyNumberFormat="1" applyFont="1" applyFill="1" applyBorder="1" applyAlignment="1">
      <alignment/>
      <protection/>
    </xf>
    <xf numFmtId="3" fontId="1" fillId="18" borderId="40" xfId="83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4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40" xfId="93" applyNumberFormat="1" applyFont="1" applyFill="1" applyBorder="1" applyAlignment="1">
      <alignment horizontal="right"/>
      <protection/>
    </xf>
    <xf numFmtId="3" fontId="9" fillId="18" borderId="14" xfId="0" applyNumberFormat="1" applyFont="1" applyFill="1" applyBorder="1" applyAlignment="1">
      <alignment horizontal="right"/>
    </xf>
    <xf numFmtId="3" fontId="9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9" fillId="18" borderId="22" xfId="0" applyNumberFormat="1" applyFont="1" applyFill="1" applyBorder="1" applyAlignment="1">
      <alignment horizontal="right"/>
    </xf>
    <xf numFmtId="3" fontId="9" fillId="18" borderId="33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48" xfId="0" applyNumberFormat="1" applyFont="1" applyFill="1" applyBorder="1" applyAlignment="1">
      <alignment horizontal="right"/>
    </xf>
    <xf numFmtId="3" fontId="9" fillId="18" borderId="40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9" fillId="18" borderId="13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4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0" fillId="18" borderId="12" xfId="0" applyNumberFormat="1" applyFont="1" applyFill="1" applyBorder="1" applyAlignment="1">
      <alignment/>
    </xf>
    <xf numFmtId="3" fontId="35" fillId="18" borderId="11" xfId="92" applyNumberFormat="1" applyFont="1" applyFill="1" applyBorder="1" applyAlignment="1">
      <alignment horizontal="right" vertical="center"/>
      <protection/>
    </xf>
    <xf numFmtId="3" fontId="34" fillId="18" borderId="12" xfId="92" applyNumberFormat="1" applyFont="1" applyFill="1" applyBorder="1" applyAlignment="1">
      <alignment vertical="center"/>
      <protection/>
    </xf>
    <xf numFmtId="3" fontId="35" fillId="18" borderId="12" xfId="92" applyNumberFormat="1" applyFont="1" applyFill="1" applyBorder="1" applyAlignment="1">
      <alignment vertical="center"/>
      <protection/>
    </xf>
    <xf numFmtId="3" fontId="57" fillId="18" borderId="12" xfId="92" applyNumberFormat="1" applyFont="1" applyFill="1" applyBorder="1" applyAlignment="1">
      <alignment vertical="center"/>
      <protection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5" xfId="86" applyNumberFormat="1" applyFont="1" applyFill="1" applyBorder="1" applyAlignment="1">
      <alignment horizontal="right" vertical="center"/>
      <protection/>
    </xf>
    <xf numFmtId="3" fontId="2" fillId="18" borderId="13" xfId="83" applyNumberFormat="1" applyFont="1" applyFill="1" applyBorder="1" applyAlignment="1">
      <alignment/>
      <protection/>
    </xf>
    <xf numFmtId="3" fontId="11" fillId="18" borderId="15" xfId="86" applyNumberFormat="1" applyFont="1" applyFill="1" applyBorder="1" applyAlignment="1">
      <alignment horizontal="right"/>
      <protection/>
    </xf>
    <xf numFmtId="0" fontId="61" fillId="0" borderId="12" xfId="92" applyFont="1" applyFill="1" applyBorder="1" applyAlignment="1">
      <alignment horizontal="right" vertical="center" wrapText="1"/>
      <protection/>
    </xf>
    <xf numFmtId="3" fontId="61" fillId="18" borderId="12" xfId="92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/>
    </xf>
    <xf numFmtId="3" fontId="1" fillId="18" borderId="13" xfId="83" applyNumberFormat="1" applyFont="1" applyFill="1" applyBorder="1" applyAlignment="1">
      <alignment/>
      <protection/>
    </xf>
    <xf numFmtId="3" fontId="2" fillId="18" borderId="10" xfId="103" applyNumberFormat="1" applyFont="1" applyFill="1" applyBorder="1" applyAlignment="1">
      <alignment horizontal="right"/>
    </xf>
    <xf numFmtId="3" fontId="8" fillId="18" borderId="10" xfId="103" applyNumberFormat="1" applyFont="1" applyFill="1" applyBorder="1" applyAlignment="1">
      <alignment horizontal="right"/>
    </xf>
    <xf numFmtId="0" fontId="37" fillId="0" borderId="13" xfId="83" applyFont="1" applyBorder="1" applyAlignment="1">
      <alignment/>
      <protection/>
    </xf>
    <xf numFmtId="3" fontId="37" fillId="0" borderId="36" xfId="82" applyNumberFormat="1" applyFont="1" applyBorder="1">
      <alignment/>
      <protection/>
    </xf>
    <xf numFmtId="0" fontId="37" fillId="0" borderId="0" xfId="82" applyFont="1" applyBorder="1">
      <alignment/>
      <protection/>
    </xf>
    <xf numFmtId="3" fontId="36" fillId="0" borderId="0" xfId="82" applyNumberFormat="1" applyFont="1" applyBorder="1">
      <alignment/>
      <protection/>
    </xf>
    <xf numFmtId="3" fontId="37" fillId="0" borderId="0" xfId="82" applyNumberFormat="1" applyFont="1" applyBorder="1">
      <alignment/>
      <protection/>
    </xf>
    <xf numFmtId="3" fontId="37" fillId="0" borderId="49" xfId="82" applyNumberFormat="1" applyFont="1" applyBorder="1">
      <alignment/>
      <protection/>
    </xf>
    <xf numFmtId="0" fontId="37" fillId="0" borderId="49" xfId="82" applyFont="1" applyBorder="1">
      <alignment/>
      <protection/>
    </xf>
    <xf numFmtId="0" fontId="2" fillId="0" borderId="10" xfId="0" applyFont="1" applyFill="1" applyBorder="1" applyAlignment="1">
      <alignment horizontal="left" vertical="top"/>
    </xf>
    <xf numFmtId="3" fontId="13" fillId="18" borderId="12" xfId="92" applyNumberFormat="1" applyFont="1" applyFill="1" applyBorder="1" applyAlignment="1">
      <alignment vertical="center"/>
      <protection/>
    </xf>
    <xf numFmtId="3" fontId="50" fillId="0" borderId="14" xfId="90" applyNumberFormat="1" applyFont="1" applyBorder="1">
      <alignment/>
      <protection/>
    </xf>
    <xf numFmtId="0" fontId="8" fillId="0" borderId="13" xfId="83" applyFont="1" applyBorder="1" applyAlignment="1">
      <alignment/>
      <protection/>
    </xf>
    <xf numFmtId="3" fontId="8" fillId="0" borderId="21" xfId="103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1" xfId="103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3" fontId="1" fillId="18" borderId="11" xfId="40" applyNumberFormat="1" applyFont="1" applyFill="1" applyBorder="1" applyAlignment="1">
      <alignment horizontal="right"/>
    </xf>
    <xf numFmtId="0" fontId="64" fillId="0" borderId="20" xfId="0" applyFont="1" applyFill="1" applyBorder="1" applyAlignment="1">
      <alignment/>
    </xf>
    <xf numFmtId="0" fontId="65" fillId="0" borderId="20" xfId="0" applyFont="1" applyFill="1" applyBorder="1" applyAlignment="1">
      <alignment vertical="center"/>
    </xf>
    <xf numFmtId="3" fontId="2" fillId="0" borderId="24" xfId="83" applyNumberFormat="1" applyFont="1" applyFill="1" applyBorder="1" applyAlignment="1">
      <alignment/>
      <protection/>
    </xf>
    <xf numFmtId="3" fontId="2" fillId="0" borderId="24" xfId="83" applyNumberFormat="1" applyFont="1" applyFill="1" applyBorder="1" applyAlignment="1">
      <alignment/>
      <protection/>
    </xf>
    <xf numFmtId="0" fontId="1" fillId="0" borderId="15" xfId="86" applyFont="1" applyFill="1" applyBorder="1" applyAlignment="1">
      <alignment horizontal="right"/>
      <protection/>
    </xf>
    <xf numFmtId="3" fontId="8" fillId="0" borderId="39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" fillId="0" borderId="21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8" fillId="18" borderId="12" xfId="0" applyNumberFormat="1" applyFont="1" applyFill="1" applyBorder="1" applyAlignment="1">
      <alignment horizontal="right"/>
    </xf>
    <xf numFmtId="3" fontId="2" fillId="18" borderId="10" xfId="86" applyNumberFormat="1" applyFont="1" applyFill="1" applyBorder="1" applyAlignment="1">
      <alignment horizontal="right"/>
      <protection/>
    </xf>
    <xf numFmtId="9" fontId="2" fillId="0" borderId="14" xfId="86" applyNumberFormat="1" applyFont="1" applyFill="1" applyBorder="1">
      <alignment/>
      <protection/>
    </xf>
    <xf numFmtId="9" fontId="2" fillId="0" borderId="11" xfId="0" applyNumberFormat="1" applyFont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9" fillId="0" borderId="14" xfId="93" applyNumberFormat="1" applyFont="1" applyFill="1" applyBorder="1">
      <alignment/>
      <protection/>
    </xf>
    <xf numFmtId="9" fontId="8" fillId="0" borderId="15" xfId="93" applyNumberFormat="1" applyFont="1" applyFill="1" applyBorder="1">
      <alignment/>
      <protection/>
    </xf>
    <xf numFmtId="9" fontId="9" fillId="0" borderId="15" xfId="93" applyNumberFormat="1" applyFont="1" applyFill="1" applyBorder="1">
      <alignment/>
      <protection/>
    </xf>
    <xf numFmtId="9" fontId="9" fillId="0" borderId="10" xfId="93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3" fontId="37" fillId="0" borderId="13" xfId="82" applyNumberFormat="1" applyFont="1" applyBorder="1">
      <alignment/>
      <protection/>
    </xf>
    <xf numFmtId="0" fontId="4" fillId="0" borderId="21" xfId="0" applyFont="1" applyFill="1" applyBorder="1" applyAlignment="1">
      <alignment horizontal="left"/>
    </xf>
    <xf numFmtId="3" fontId="10" fillId="0" borderId="12" xfId="0" applyNumberFormat="1" applyFont="1" applyBorder="1" applyAlignment="1">
      <alignment/>
    </xf>
    <xf numFmtId="3" fontId="1" fillId="18" borderId="16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 horizontal="center"/>
    </xf>
    <xf numFmtId="3" fontId="4" fillId="18" borderId="39" xfId="0" applyNumberFormat="1" applyFont="1" applyFill="1" applyBorder="1" applyAlignment="1">
      <alignment/>
    </xf>
    <xf numFmtId="3" fontId="9" fillId="18" borderId="16" xfId="0" applyNumberFormat="1" applyFont="1" applyFill="1" applyBorder="1" applyAlignment="1">
      <alignment/>
    </xf>
    <xf numFmtId="3" fontId="43" fillId="18" borderId="16" xfId="0" applyNumberFormat="1" applyFont="1" applyFill="1" applyBorder="1" applyAlignment="1">
      <alignment/>
    </xf>
    <xf numFmtId="3" fontId="43" fillId="18" borderId="39" xfId="0" applyNumberFormat="1" applyFont="1" applyFill="1" applyBorder="1" applyAlignment="1">
      <alignment/>
    </xf>
    <xf numFmtId="3" fontId="9" fillId="18" borderId="4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3" fontId="43" fillId="18" borderId="10" xfId="0" applyNumberFormat="1" applyFont="1" applyFill="1" applyBorder="1" applyAlignment="1">
      <alignment/>
    </xf>
    <xf numFmtId="3" fontId="4" fillId="18" borderId="10" xfId="103" applyNumberFormat="1" applyFont="1" applyFill="1" applyBorder="1" applyAlignment="1">
      <alignment horizontal="right"/>
    </xf>
    <xf numFmtId="3" fontId="43" fillId="18" borderId="10" xfId="103" applyNumberFormat="1" applyFont="1" applyFill="1" applyBorder="1" applyAlignment="1">
      <alignment horizontal="right"/>
    </xf>
    <xf numFmtId="3" fontId="2" fillId="18" borderId="14" xfId="86" applyNumberFormat="1" applyFont="1" applyFill="1" applyBorder="1" applyAlignment="1">
      <alignment horizontal="right"/>
      <protection/>
    </xf>
    <xf numFmtId="3" fontId="1" fillId="0" borderId="10" xfId="86" applyNumberFormat="1" applyFont="1" applyFill="1" applyBorder="1" applyAlignment="1">
      <alignment/>
      <protection/>
    </xf>
    <xf numFmtId="3" fontId="2" fillId="0" borderId="10" xfId="86" applyNumberFormat="1" applyFont="1" applyFill="1" applyBorder="1" applyAlignment="1">
      <alignment/>
      <protection/>
    </xf>
    <xf numFmtId="3" fontId="8" fillId="18" borderId="1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3" fontId="1" fillId="0" borderId="10" xfId="86" applyNumberFormat="1" applyFont="1" applyFill="1" applyBorder="1" applyAlignment="1">
      <alignment horizontal="right"/>
      <protection/>
    </xf>
    <xf numFmtId="0" fontId="9" fillId="0" borderId="11" xfId="83" applyFont="1" applyBorder="1" applyAlignment="1">
      <alignment/>
      <protection/>
    </xf>
    <xf numFmtId="0" fontId="8" fillId="0" borderId="18" xfId="83" applyFont="1" applyBorder="1" applyAlignment="1">
      <alignment/>
      <protection/>
    </xf>
    <xf numFmtId="3" fontId="1" fillId="18" borderId="33" xfId="83" applyNumberFormat="1" applyFont="1" applyFill="1" applyBorder="1" applyAlignment="1">
      <alignment/>
      <protection/>
    </xf>
    <xf numFmtId="0" fontId="39" fillId="0" borderId="18" xfId="83" applyFont="1" applyBorder="1" applyAlignment="1">
      <alignment/>
      <protection/>
    </xf>
    <xf numFmtId="3" fontId="36" fillId="0" borderId="18" xfId="82" applyNumberFormat="1" applyFont="1" applyBorder="1">
      <alignment/>
      <protection/>
    </xf>
    <xf numFmtId="3" fontId="2" fillId="18" borderId="12" xfId="83" applyNumberFormat="1" applyFont="1" applyFill="1" applyBorder="1" applyAlignment="1">
      <alignment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37" fillId="0" borderId="24" xfId="82" applyNumberFormat="1" applyFont="1" applyBorder="1">
      <alignment/>
      <protection/>
    </xf>
    <xf numFmtId="3" fontId="37" fillId="0" borderId="19" xfId="82" applyNumberFormat="1" applyFont="1" applyBorder="1">
      <alignment/>
      <protection/>
    </xf>
    <xf numFmtId="3" fontId="34" fillId="0" borderId="23" xfId="82" applyNumberFormat="1" applyFont="1" applyBorder="1" applyAlignment="1">
      <alignment vertical="center"/>
      <protection/>
    </xf>
    <xf numFmtId="3" fontId="37" fillId="0" borderId="28" xfId="82" applyNumberFormat="1" applyFont="1" applyBorder="1">
      <alignment/>
      <protection/>
    </xf>
    <xf numFmtId="0" fontId="10" fillId="0" borderId="0" xfId="85">
      <alignment/>
      <protection/>
    </xf>
    <xf numFmtId="0" fontId="10" fillId="0" borderId="0" xfId="85" applyAlignment="1">
      <alignment/>
      <protection/>
    </xf>
    <xf numFmtId="0" fontId="10" fillId="0" borderId="0" xfId="79" applyAlignment="1">
      <alignment/>
      <protection/>
    </xf>
    <xf numFmtId="0" fontId="10" fillId="0" borderId="20" xfId="85" applyBorder="1">
      <alignment/>
      <protection/>
    </xf>
    <xf numFmtId="0" fontId="10" fillId="0" borderId="12" xfId="85" applyBorder="1">
      <alignment/>
      <protection/>
    </xf>
    <xf numFmtId="0" fontId="13" fillId="0" borderId="36" xfId="85" applyFont="1" applyBorder="1" applyAlignment="1">
      <alignment/>
      <protection/>
    </xf>
    <xf numFmtId="0" fontId="10" fillId="0" borderId="36" xfId="85" applyBorder="1" applyAlignment="1">
      <alignment/>
      <protection/>
    </xf>
    <xf numFmtId="0" fontId="10" fillId="0" borderId="36" xfId="85" applyBorder="1" applyAlignment="1">
      <alignment horizontal="right" vertical="center"/>
      <protection/>
    </xf>
    <xf numFmtId="0" fontId="10" fillId="0" borderId="0" xfId="85" applyBorder="1" applyAlignment="1">
      <alignment/>
      <protection/>
    </xf>
    <xf numFmtId="0" fontId="13" fillId="0" borderId="0" xfId="85" applyFont="1" applyBorder="1" applyAlignment="1">
      <alignment/>
      <protection/>
    </xf>
    <xf numFmtId="0" fontId="10" fillId="0" borderId="0" xfId="85" applyBorder="1" applyAlignment="1">
      <alignment horizontal="right" vertical="center"/>
      <protection/>
    </xf>
    <xf numFmtId="0" fontId="39" fillId="0" borderId="0" xfId="76" applyFont="1">
      <alignment/>
      <protection/>
    </xf>
    <xf numFmtId="0" fontId="34" fillId="0" borderId="0" xfId="76" applyFont="1" applyAlignment="1">
      <alignment horizontal="center"/>
      <protection/>
    </xf>
    <xf numFmtId="0" fontId="39" fillId="0" borderId="20" xfId="76" applyFont="1" applyBorder="1">
      <alignment/>
      <protection/>
    </xf>
    <xf numFmtId="0" fontId="34" fillId="0" borderId="20" xfId="76" applyFont="1" applyBorder="1" applyAlignment="1">
      <alignment horizontal="right"/>
      <protection/>
    </xf>
    <xf numFmtId="0" fontId="34" fillId="0" borderId="12" xfId="76" applyFont="1" applyBorder="1" applyAlignment="1">
      <alignment horizontal="center" vertical="center"/>
      <protection/>
    </xf>
    <xf numFmtId="0" fontId="34" fillId="0" borderId="24" xfId="76" applyFont="1" applyBorder="1" applyAlignment="1">
      <alignment horizontal="center" vertical="center" wrapText="1"/>
      <protection/>
    </xf>
    <xf numFmtId="0" fontId="34" fillId="0" borderId="12" xfId="76" applyFont="1" applyBorder="1" applyAlignment="1">
      <alignment horizontal="center" vertical="center" wrapText="1"/>
      <protection/>
    </xf>
    <xf numFmtId="0" fontId="34" fillId="0" borderId="12" xfId="76" applyFont="1" applyBorder="1" applyAlignment="1">
      <alignment horizontal="center"/>
      <protection/>
    </xf>
    <xf numFmtId="0" fontId="34" fillId="0" borderId="24" xfId="76" applyFont="1" applyBorder="1" applyAlignment="1">
      <alignment horizontal="center"/>
      <protection/>
    </xf>
    <xf numFmtId="0" fontId="35" fillId="0" borderId="13" xfId="76" applyFont="1" applyBorder="1" applyAlignment="1">
      <alignment horizontal="left" vertical="center" wrapText="1"/>
      <protection/>
    </xf>
    <xf numFmtId="3" fontId="35" fillId="0" borderId="13" xfId="76" applyNumberFormat="1" applyFont="1" applyBorder="1" applyAlignment="1">
      <alignment horizontal="right" vertical="center"/>
      <protection/>
    </xf>
    <xf numFmtId="3" fontId="35" fillId="0" borderId="13" xfId="76" applyNumberFormat="1" applyFont="1" applyBorder="1" applyAlignment="1">
      <alignment horizontal="right" vertical="center" wrapText="1"/>
      <protection/>
    </xf>
    <xf numFmtId="3" fontId="34" fillId="0" borderId="13" xfId="76" applyNumberFormat="1" applyFont="1" applyBorder="1" applyAlignment="1">
      <alignment horizontal="right" vertical="center" wrapText="1"/>
      <protection/>
    </xf>
    <xf numFmtId="0" fontId="35" fillId="0" borderId="12" xfId="76" applyFont="1" applyBorder="1" applyAlignment="1">
      <alignment horizontal="left" vertical="center" wrapText="1"/>
      <protection/>
    </xf>
    <xf numFmtId="3" fontId="35" fillId="0" borderId="12" xfId="76" applyNumberFormat="1" applyFont="1" applyBorder="1" applyAlignment="1">
      <alignment horizontal="right" vertical="center"/>
      <protection/>
    </xf>
    <xf numFmtId="0" fontId="11" fillId="0" borderId="12" xfId="76" applyFont="1" applyBorder="1" applyAlignment="1">
      <alignment horizontal="center" vertical="center" wrapText="1"/>
      <protection/>
    </xf>
    <xf numFmtId="3" fontId="11" fillId="0" borderId="43" xfId="76" applyNumberFormat="1" applyFont="1" applyBorder="1" applyAlignment="1">
      <alignment vertical="center" wrapText="1"/>
      <protection/>
    </xf>
    <xf numFmtId="0" fontId="35" fillId="0" borderId="12" xfId="76" applyFont="1" applyBorder="1" applyAlignment="1">
      <alignment vertical="center" wrapText="1"/>
      <protection/>
    </xf>
    <xf numFmtId="3" fontId="35" fillId="0" borderId="12" xfId="76" applyNumberFormat="1" applyFont="1" applyBorder="1" applyAlignment="1">
      <alignment vertical="center"/>
      <protection/>
    </xf>
    <xf numFmtId="3" fontId="35" fillId="0" borderId="12" xfId="76" applyNumberFormat="1" applyFont="1" applyBorder="1">
      <alignment/>
      <protection/>
    </xf>
    <xf numFmtId="0" fontId="35" fillId="0" borderId="10" xfId="76" applyFont="1" applyBorder="1" applyAlignment="1">
      <alignment vertical="center" wrapText="1"/>
      <protection/>
    </xf>
    <xf numFmtId="0" fontId="45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0" fontId="3" fillId="0" borderId="0" xfId="74" applyFont="1" applyAlignment="1">
      <alignment horizontal="center"/>
      <protection/>
    </xf>
    <xf numFmtId="0" fontId="0" fillId="0" borderId="0" xfId="77" applyAlignment="1">
      <alignment/>
      <protection/>
    </xf>
    <xf numFmtId="0" fontId="0" fillId="0" borderId="0" xfId="74">
      <alignment/>
      <protection/>
    </xf>
    <xf numFmtId="0" fontId="0" fillId="0" borderId="0" xfId="0" applyAlignment="1">
      <alignment vertical="center"/>
    </xf>
    <xf numFmtId="0" fontId="3" fillId="0" borderId="0" xfId="74" applyFont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0" fillId="0" borderId="20" xfId="74" applyBorder="1">
      <alignment/>
      <protection/>
    </xf>
    <xf numFmtId="0" fontId="0" fillId="0" borderId="20" xfId="74" applyFont="1" applyBorder="1" applyAlignment="1">
      <alignment horizontal="right"/>
      <protection/>
    </xf>
    <xf numFmtId="0" fontId="3" fillId="0" borderId="12" xfId="74" applyFont="1" applyBorder="1">
      <alignment/>
      <protection/>
    </xf>
    <xf numFmtId="0" fontId="3" fillId="0" borderId="11" xfId="74" applyFont="1" applyBorder="1" applyAlignment="1">
      <alignment horizontal="center"/>
      <protection/>
    </xf>
    <xf numFmtId="0" fontId="0" fillId="0" borderId="11" xfId="74" applyFont="1" applyBorder="1" applyAlignment="1">
      <alignment horizontal="left"/>
      <protection/>
    </xf>
    <xf numFmtId="3" fontId="0" fillId="0" borderId="11" xfId="74" applyNumberFormat="1" applyFont="1" applyBorder="1" applyAlignment="1">
      <alignment horizontal="right"/>
      <protection/>
    </xf>
    <xf numFmtId="0" fontId="0" fillId="0" borderId="12" xfId="74" applyFont="1" applyBorder="1">
      <alignment/>
      <protection/>
    </xf>
    <xf numFmtId="3" fontId="0" fillId="0" borderId="12" xfId="74" applyNumberFormat="1" applyFont="1" applyBorder="1" applyAlignment="1">
      <alignment horizontal="right"/>
      <protection/>
    </xf>
    <xf numFmtId="0" fontId="66" fillId="0" borderId="12" xfId="74" applyFont="1" applyBorder="1">
      <alignment/>
      <protection/>
    </xf>
    <xf numFmtId="3" fontId="66" fillId="0" borderId="12" xfId="74" applyNumberFormat="1" applyFont="1" applyBorder="1" applyAlignment="1">
      <alignment horizontal="right"/>
      <protection/>
    </xf>
    <xf numFmtId="0" fontId="0" fillId="0" borderId="12" xfId="74" applyFont="1" applyBorder="1">
      <alignment/>
      <protection/>
    </xf>
    <xf numFmtId="0" fontId="0" fillId="0" borderId="12" xfId="74" applyFont="1" applyBorder="1">
      <alignment/>
      <protection/>
    </xf>
    <xf numFmtId="0" fontId="3" fillId="0" borderId="12" xfId="74" applyFont="1" applyFill="1" applyBorder="1">
      <alignment/>
      <protection/>
    </xf>
    <xf numFmtId="3" fontId="3" fillId="0" borderId="12" xfId="74" applyNumberFormat="1" applyFont="1" applyBorder="1">
      <alignment/>
      <protection/>
    </xf>
    <xf numFmtId="3" fontId="3" fillId="0" borderId="12" xfId="74" applyNumberFormat="1" applyFont="1" applyBorder="1">
      <alignment/>
      <protection/>
    </xf>
    <xf numFmtId="0" fontId="47" fillId="0" borderId="12" xfId="74" applyFont="1" applyBorder="1">
      <alignment/>
      <protection/>
    </xf>
    <xf numFmtId="3" fontId="47" fillId="0" borderId="12" xfId="74" applyNumberFormat="1" applyFont="1" applyFill="1" applyBorder="1">
      <alignment/>
      <protection/>
    </xf>
    <xf numFmtId="3" fontId="47" fillId="0" borderId="12" xfId="0" applyNumberFormat="1" applyFont="1" applyBorder="1" applyAlignment="1">
      <alignment/>
    </xf>
    <xf numFmtId="3" fontId="3" fillId="0" borderId="12" xfId="74" applyNumberFormat="1" applyFont="1" applyFill="1" applyBorder="1">
      <alignment/>
      <protection/>
    </xf>
    <xf numFmtId="3" fontId="0" fillId="0" borderId="0" xfId="74" applyNumberFormat="1">
      <alignment/>
      <protection/>
    </xf>
    <xf numFmtId="3" fontId="47" fillId="0" borderId="12" xfId="74" applyNumberFormat="1" applyFont="1" applyBorder="1">
      <alignment/>
      <protection/>
    </xf>
    <xf numFmtId="0" fontId="0" fillId="0" borderId="12" xfId="81" applyFont="1" applyBorder="1" applyAlignment="1">
      <alignment horizontal="right"/>
      <protection/>
    </xf>
    <xf numFmtId="0" fontId="1" fillId="0" borderId="12" xfId="81" applyFont="1" applyBorder="1" applyAlignment="1">
      <alignment/>
      <protection/>
    </xf>
    <xf numFmtId="3" fontId="0" fillId="0" borderId="12" xfId="74" applyNumberFormat="1" applyFont="1" applyFill="1" applyBorder="1">
      <alignment/>
      <protection/>
    </xf>
    <xf numFmtId="0" fontId="0" fillId="0" borderId="0" xfId="74" applyFont="1">
      <alignment/>
      <protection/>
    </xf>
    <xf numFmtId="3" fontId="0" fillId="0" borderId="12" xfId="74" applyNumberFormat="1" applyFont="1" applyBorder="1">
      <alignment/>
      <protection/>
    </xf>
    <xf numFmtId="3" fontId="66" fillId="0" borderId="12" xfId="74" applyNumberFormat="1" applyFont="1" applyBorder="1">
      <alignment/>
      <protection/>
    </xf>
    <xf numFmtId="0" fontId="0" fillId="0" borderId="12" xfId="74" applyFont="1" applyFill="1" applyBorder="1">
      <alignment/>
      <protection/>
    </xf>
    <xf numFmtId="0" fontId="66" fillId="0" borderId="12" xfId="74" applyFont="1" applyFill="1" applyBorder="1">
      <alignment/>
      <protection/>
    </xf>
    <xf numFmtId="0" fontId="3" fillId="0" borderId="12" xfId="74" applyFont="1" applyFill="1" applyBorder="1">
      <alignment/>
      <protection/>
    </xf>
    <xf numFmtId="0" fontId="3" fillId="0" borderId="12" xfId="74" applyFont="1" applyBorder="1">
      <alignment/>
      <protection/>
    </xf>
    <xf numFmtId="0" fontId="2" fillId="0" borderId="12" xfId="74" applyFont="1" applyBorder="1">
      <alignment/>
      <protection/>
    </xf>
    <xf numFmtId="0" fontId="2" fillId="0" borderId="12" xfId="74" applyFont="1" applyFill="1" applyBorder="1">
      <alignment/>
      <protection/>
    </xf>
    <xf numFmtId="3" fontId="2" fillId="0" borderId="12" xfId="74" applyNumberFormat="1" applyFont="1" applyBorder="1">
      <alignment/>
      <protection/>
    </xf>
    <xf numFmtId="3" fontId="0" fillId="0" borderId="12" xfId="74" applyNumberFormat="1" applyFont="1" applyBorder="1">
      <alignment/>
      <protection/>
    </xf>
    <xf numFmtId="0" fontId="2" fillId="0" borderId="12" xfId="81" applyFont="1" applyBorder="1" applyAlignment="1">
      <alignment/>
      <protection/>
    </xf>
    <xf numFmtId="0" fontId="0" fillId="0" borderId="0" xfId="74" applyFont="1">
      <alignment/>
      <protection/>
    </xf>
    <xf numFmtId="0" fontId="0" fillId="0" borderId="12" xfId="74" applyFont="1" applyFill="1" applyBorder="1">
      <alignment/>
      <protection/>
    </xf>
    <xf numFmtId="3" fontId="0" fillId="0" borderId="12" xfId="74" applyNumberFormat="1" applyFont="1" applyFill="1" applyBorder="1">
      <alignment/>
      <protection/>
    </xf>
    <xf numFmtId="0" fontId="0" fillId="0" borderId="12" xfId="74" applyFont="1" applyFill="1" applyBorder="1">
      <alignment/>
      <protection/>
    </xf>
    <xf numFmtId="0" fontId="0" fillId="0" borderId="12" xfId="81" applyFont="1" applyBorder="1" applyAlignment="1">
      <alignment/>
      <protection/>
    </xf>
    <xf numFmtId="0" fontId="2" fillId="0" borderId="12" xfId="81" applyFont="1" applyBorder="1" applyAlignment="1">
      <alignment/>
      <protection/>
    </xf>
    <xf numFmtId="0" fontId="0" fillId="0" borderId="0" xfId="74" applyBorder="1">
      <alignment/>
      <protection/>
    </xf>
    <xf numFmtId="0" fontId="67" fillId="0" borderId="0" xfId="74" applyFont="1">
      <alignment/>
      <protection/>
    </xf>
    <xf numFmtId="0" fontId="3" fillId="0" borderId="12" xfId="81" applyFont="1" applyBorder="1" applyAlignment="1">
      <alignment/>
      <protection/>
    </xf>
    <xf numFmtId="0" fontId="3" fillId="0" borderId="24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0" borderId="12" xfId="0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11" fillId="0" borderId="29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68" fillId="0" borderId="0" xfId="71" applyNumberFormat="1" applyFont="1" applyBorder="1" applyAlignment="1">
      <alignment horizontal="right"/>
      <protection/>
    </xf>
    <xf numFmtId="4" fontId="68" fillId="0" borderId="0" xfId="71" applyNumberFormat="1" applyFont="1" applyBorder="1" applyAlignment="1">
      <alignment horizontal="right"/>
      <protection/>
    </xf>
    <xf numFmtId="0" fontId="68" fillId="0" borderId="0" xfId="71" applyFont="1" applyBorder="1">
      <alignment/>
      <protection/>
    </xf>
    <xf numFmtId="0" fontId="68" fillId="0" borderId="0" xfId="71" applyFont="1" applyBorder="1" applyAlignment="1">
      <alignment horizontal="center"/>
      <protection/>
    </xf>
    <xf numFmtId="0" fontId="69" fillId="0" borderId="0" xfId="71" applyFont="1" applyBorder="1" applyAlignment="1">
      <alignment vertical="center"/>
      <protection/>
    </xf>
    <xf numFmtId="3" fontId="69" fillId="0" borderId="0" xfId="71" applyNumberFormat="1" applyFont="1" applyBorder="1" applyAlignment="1">
      <alignment vertical="center"/>
      <protection/>
    </xf>
    <xf numFmtId="4" fontId="69" fillId="0" borderId="0" xfId="71" applyNumberFormat="1" applyFont="1" applyBorder="1" applyAlignment="1">
      <alignment horizontal="right"/>
      <protection/>
    </xf>
    <xf numFmtId="0" fontId="68" fillId="0" borderId="0" xfId="71" applyFont="1" applyBorder="1" applyAlignment="1">
      <alignment horizontal="center" vertical="center"/>
      <protection/>
    </xf>
    <xf numFmtId="3" fontId="68" fillId="0" borderId="0" xfId="71" applyNumberFormat="1" applyFont="1" applyBorder="1" applyAlignment="1">
      <alignment horizontal="center" vertical="center"/>
      <protection/>
    </xf>
    <xf numFmtId="4" fontId="68" fillId="0" borderId="0" xfId="71" applyNumberFormat="1" applyFont="1" applyBorder="1" applyAlignment="1">
      <alignment horizontal="center"/>
      <protection/>
    </xf>
    <xf numFmtId="0" fontId="69" fillId="0" borderId="40" xfId="71" applyFont="1" applyBorder="1" applyAlignment="1">
      <alignment horizontal="center" vertical="center" wrapText="1"/>
      <protection/>
    </xf>
    <xf numFmtId="0" fontId="69" fillId="0" borderId="51" xfId="71" applyFont="1" applyBorder="1" applyAlignment="1">
      <alignment horizontal="center" vertical="center" wrapText="1"/>
      <protection/>
    </xf>
    <xf numFmtId="3" fontId="69" fillId="0" borderId="15" xfId="71" applyNumberFormat="1" applyFont="1" applyBorder="1" applyAlignment="1">
      <alignment horizontal="center" vertical="center" wrapText="1"/>
      <protection/>
    </xf>
    <xf numFmtId="3" fontId="69" fillId="0" borderId="51" xfId="71" applyNumberFormat="1" applyFont="1" applyBorder="1" applyAlignment="1">
      <alignment horizontal="center" vertical="center" wrapText="1"/>
      <protection/>
    </xf>
    <xf numFmtId="4" fontId="69" fillId="0" borderId="15" xfId="71" applyNumberFormat="1" applyFont="1" applyBorder="1" applyAlignment="1">
      <alignment horizontal="center" vertical="center" wrapText="1"/>
      <protection/>
    </xf>
    <xf numFmtId="0" fontId="68" fillId="0" borderId="0" xfId="71" applyFont="1" applyBorder="1" applyAlignment="1">
      <alignment vertical="center" wrapText="1"/>
      <protection/>
    </xf>
    <xf numFmtId="0" fontId="69" fillId="0" borderId="23" xfId="71" applyFont="1" applyBorder="1" applyAlignment="1">
      <alignment horizontal="center" vertical="center" wrapText="1"/>
      <protection/>
    </xf>
    <xf numFmtId="0" fontId="69" fillId="0" borderId="49" xfId="71" applyFont="1" applyBorder="1" applyAlignment="1">
      <alignment horizontal="left" vertical="center" wrapText="1"/>
      <protection/>
    </xf>
    <xf numFmtId="3" fontId="69" fillId="0" borderId="28" xfId="71" applyNumberFormat="1" applyFont="1" applyBorder="1" applyAlignment="1">
      <alignment horizontal="center" vertical="center" wrapText="1"/>
      <protection/>
    </xf>
    <xf numFmtId="3" fontId="69" fillId="0" borderId="49" xfId="71" applyNumberFormat="1" applyFont="1" applyBorder="1" applyAlignment="1">
      <alignment horizontal="center" vertical="center" wrapText="1"/>
      <protection/>
    </xf>
    <xf numFmtId="4" fontId="69" fillId="0" borderId="28" xfId="71" applyNumberFormat="1" applyFont="1" applyBorder="1" applyAlignment="1">
      <alignment horizontal="center" vertical="center" wrapText="1"/>
      <protection/>
    </xf>
    <xf numFmtId="0" fontId="68" fillId="0" borderId="16" xfId="71" applyFont="1" applyBorder="1" applyAlignment="1">
      <alignment horizontal="center"/>
      <protection/>
    </xf>
    <xf numFmtId="0" fontId="69" fillId="0" borderId="38" xfId="71" applyFont="1" applyBorder="1">
      <alignment/>
      <protection/>
    </xf>
    <xf numFmtId="3" fontId="69" fillId="0" borderId="10" xfId="71" applyNumberFormat="1" applyFont="1" applyBorder="1">
      <alignment/>
      <protection/>
    </xf>
    <xf numFmtId="3" fontId="69" fillId="0" borderId="0" xfId="71" applyNumberFormat="1" applyFont="1" applyBorder="1">
      <alignment/>
      <protection/>
    </xf>
    <xf numFmtId="4" fontId="69" fillId="0" borderId="10" xfId="71" applyNumberFormat="1" applyFont="1" applyBorder="1" applyAlignment="1">
      <alignment horizontal="center"/>
      <protection/>
    </xf>
    <xf numFmtId="0" fontId="68" fillId="0" borderId="12" xfId="71" applyFont="1" applyBorder="1" applyAlignment="1">
      <alignment horizontal="center"/>
      <protection/>
    </xf>
    <xf numFmtId="0" fontId="68" fillId="0" borderId="12" xfId="71" applyFont="1" applyBorder="1">
      <alignment/>
      <protection/>
    </xf>
    <xf numFmtId="3" fontId="68" fillId="0" borderId="12" xfId="71" applyNumberFormat="1" applyFont="1" applyBorder="1">
      <alignment/>
      <protection/>
    </xf>
    <xf numFmtId="4" fontId="68" fillId="0" borderId="12" xfId="71" applyNumberFormat="1" applyFont="1" applyBorder="1" applyAlignment="1">
      <alignment horizontal="center"/>
      <protection/>
    </xf>
    <xf numFmtId="0" fontId="69" fillId="0" borderId="12" xfId="71" applyFont="1" applyBorder="1" applyAlignment="1">
      <alignment horizontal="center"/>
      <protection/>
    </xf>
    <xf numFmtId="0" fontId="69" fillId="0" borderId="12" xfId="71" applyFont="1" applyBorder="1">
      <alignment/>
      <protection/>
    </xf>
    <xf numFmtId="3" fontId="69" fillId="0" borderId="12" xfId="71" applyNumberFormat="1" applyFont="1" applyBorder="1">
      <alignment/>
      <protection/>
    </xf>
    <xf numFmtId="4" fontId="69" fillId="0" borderId="12" xfId="71" applyNumberFormat="1" applyFont="1" applyBorder="1" applyAlignment="1">
      <alignment horizontal="center"/>
      <protection/>
    </xf>
    <xf numFmtId="0" fontId="69" fillId="0" borderId="0" xfId="71" applyFont="1" applyBorder="1">
      <alignment/>
      <protection/>
    </xf>
    <xf numFmtId="0" fontId="69" fillId="0" borderId="12" xfId="71" applyFont="1" applyBorder="1" applyAlignment="1">
      <alignment horizontal="center" vertical="top"/>
      <protection/>
    </xf>
    <xf numFmtId="0" fontId="69" fillId="0" borderId="12" xfId="71" applyFont="1" applyBorder="1" applyAlignment="1">
      <alignment vertical="top" wrapText="1"/>
      <protection/>
    </xf>
    <xf numFmtId="3" fontId="69" fillId="0" borderId="12" xfId="71" applyNumberFormat="1" applyFont="1" applyBorder="1" applyAlignment="1">
      <alignment vertical="top"/>
      <protection/>
    </xf>
    <xf numFmtId="4" fontId="69" fillId="0" borderId="12" xfId="71" applyNumberFormat="1" applyFont="1" applyBorder="1" applyAlignment="1">
      <alignment horizontal="center" vertical="top"/>
      <protection/>
    </xf>
    <xf numFmtId="0" fontId="69" fillId="0" borderId="0" xfId="71" applyFont="1" applyBorder="1" applyAlignment="1">
      <alignment vertical="top"/>
      <protection/>
    </xf>
    <xf numFmtId="0" fontId="68" fillId="0" borderId="12" xfId="71" applyFont="1" applyBorder="1" applyAlignment="1">
      <alignment wrapText="1"/>
      <protection/>
    </xf>
    <xf numFmtId="0" fontId="69" fillId="0" borderId="12" xfId="71" applyFont="1" applyBorder="1" applyAlignment="1">
      <alignment wrapText="1"/>
      <protection/>
    </xf>
    <xf numFmtId="0" fontId="68" fillId="0" borderId="12" xfId="71" applyFont="1" applyBorder="1" applyAlignment="1">
      <alignment horizontal="center" vertical="top"/>
      <protection/>
    </xf>
    <xf numFmtId="0" fontId="68" fillId="0" borderId="12" xfId="71" applyFont="1" applyBorder="1" applyAlignment="1">
      <alignment horizontal="left" wrapText="1" indent="1"/>
      <protection/>
    </xf>
    <xf numFmtId="0" fontId="68" fillId="0" borderId="12" xfId="71" applyFont="1" applyBorder="1" applyAlignment="1">
      <alignment horizontal="center" vertical="center"/>
      <protection/>
    </xf>
    <xf numFmtId="0" fontId="68" fillId="0" borderId="12" xfId="71" applyFont="1" applyBorder="1" applyAlignment="1">
      <alignment horizontal="left" vertical="center" wrapText="1"/>
      <protection/>
    </xf>
    <xf numFmtId="3" fontId="68" fillId="0" borderId="12" xfId="71" applyNumberFormat="1" applyFont="1" applyBorder="1" applyAlignment="1">
      <alignment vertical="center"/>
      <protection/>
    </xf>
    <xf numFmtId="4" fontId="68" fillId="0" borderId="12" xfId="71" applyNumberFormat="1" applyFont="1" applyBorder="1" applyAlignment="1">
      <alignment horizontal="center" vertical="center"/>
      <protection/>
    </xf>
    <xf numFmtId="0" fontId="69" fillId="0" borderId="12" xfId="71" applyFont="1" applyBorder="1" applyAlignment="1">
      <alignment vertical="top"/>
      <protection/>
    </xf>
    <xf numFmtId="0" fontId="69" fillId="0" borderId="12" xfId="71" applyFont="1" applyBorder="1" applyAlignment="1">
      <alignment horizontal="center" vertical="center"/>
      <protection/>
    </xf>
    <xf numFmtId="0" fontId="69" fillId="0" borderId="12" xfId="71" applyFont="1" applyBorder="1" applyAlignment="1">
      <alignment vertical="center"/>
      <protection/>
    </xf>
    <xf numFmtId="3" fontId="69" fillId="0" borderId="12" xfId="71" applyNumberFormat="1" applyFont="1" applyBorder="1" applyAlignment="1">
      <alignment vertical="center"/>
      <protection/>
    </xf>
    <xf numFmtId="4" fontId="69" fillId="0" borderId="12" xfId="71" applyNumberFormat="1" applyFont="1" applyBorder="1" applyAlignment="1">
      <alignment horizontal="center" vertical="center"/>
      <protection/>
    </xf>
    <xf numFmtId="0" fontId="69" fillId="0" borderId="12" xfId="71" applyNumberFormat="1" applyFont="1" applyBorder="1" applyAlignment="1">
      <alignment horizontal="center" vertical="center"/>
      <protection/>
    </xf>
    <xf numFmtId="0" fontId="69" fillId="0" borderId="0" xfId="71" applyNumberFormat="1" applyFont="1" applyBorder="1" applyAlignment="1">
      <alignment vertical="center"/>
      <protection/>
    </xf>
    <xf numFmtId="0" fontId="68" fillId="0" borderId="12" xfId="71" applyFont="1" applyBorder="1" applyAlignment="1">
      <alignment vertical="center"/>
      <protection/>
    </xf>
    <xf numFmtId="3" fontId="68" fillId="0" borderId="12" xfId="71" applyNumberFormat="1" applyFont="1" applyBorder="1" applyAlignment="1">
      <alignment horizontal="right" vertical="center"/>
      <protection/>
    </xf>
    <xf numFmtId="3" fontId="69" fillId="0" borderId="12" xfId="71" applyNumberFormat="1" applyFont="1" applyBorder="1" applyAlignment="1">
      <alignment horizontal="right" vertical="center"/>
      <protection/>
    </xf>
    <xf numFmtId="0" fontId="69" fillId="0" borderId="12" xfId="71" applyFont="1" applyBorder="1" applyAlignment="1">
      <alignment vertical="center" wrapText="1"/>
      <protection/>
    </xf>
    <xf numFmtId="0" fontId="68" fillId="0" borderId="12" xfId="71" applyFont="1" applyBorder="1" applyAlignment="1">
      <alignment horizontal="center" vertical="center" wrapText="1"/>
      <protection/>
    </xf>
    <xf numFmtId="3" fontId="68" fillId="0" borderId="12" xfId="71" applyNumberFormat="1" applyFont="1" applyBorder="1" applyAlignment="1">
      <alignment vertical="center" wrapText="1"/>
      <protection/>
    </xf>
    <xf numFmtId="4" fontId="68" fillId="0" borderId="12" xfId="71" applyNumberFormat="1" applyFont="1" applyBorder="1" applyAlignment="1">
      <alignment horizontal="center" vertical="center" wrapText="1"/>
      <protection/>
    </xf>
    <xf numFmtId="0" fontId="68" fillId="0" borderId="0" xfId="71" applyFont="1" applyBorder="1" applyAlignment="1">
      <alignment horizontal="left" wrapText="1" indent="1"/>
      <protection/>
    </xf>
    <xf numFmtId="0" fontId="68" fillId="0" borderId="12" xfId="71" applyFont="1" applyBorder="1" applyAlignment="1">
      <alignment horizontal="center" vertical="top" wrapText="1"/>
      <protection/>
    </xf>
    <xf numFmtId="3" fontId="68" fillId="0" borderId="12" xfId="71" applyNumberFormat="1" applyFont="1" applyBorder="1" applyAlignment="1">
      <alignment wrapText="1"/>
      <protection/>
    </xf>
    <xf numFmtId="4" fontId="68" fillId="0" borderId="12" xfId="71" applyNumberFormat="1" applyFont="1" applyBorder="1" applyAlignment="1">
      <alignment horizontal="center" wrapText="1"/>
      <protection/>
    </xf>
    <xf numFmtId="0" fontId="69" fillId="0" borderId="12" xfId="71" applyFont="1" applyBorder="1" applyAlignment="1">
      <alignment horizontal="left" wrapText="1"/>
      <protection/>
    </xf>
    <xf numFmtId="3" fontId="69" fillId="0" borderId="12" xfId="71" applyNumberFormat="1" applyFont="1" applyBorder="1" applyAlignment="1">
      <alignment/>
      <protection/>
    </xf>
    <xf numFmtId="0" fontId="69" fillId="0" borderId="12" xfId="71" applyFont="1" applyBorder="1" applyAlignment="1">
      <alignment horizontal="left" vertical="center"/>
      <protection/>
    </xf>
    <xf numFmtId="0" fontId="68" fillId="0" borderId="12" xfId="71" applyFont="1" applyBorder="1" applyAlignment="1">
      <alignment horizontal="left" vertical="center"/>
      <protection/>
    </xf>
    <xf numFmtId="3" fontId="68" fillId="0" borderId="24" xfId="71" applyNumberFormat="1" applyFont="1" applyBorder="1" applyAlignment="1">
      <alignment vertical="center"/>
      <protection/>
    </xf>
    <xf numFmtId="0" fontId="68" fillId="0" borderId="24" xfId="71" applyFont="1" applyBorder="1" applyAlignment="1">
      <alignment horizontal="left" vertical="center"/>
      <protection/>
    </xf>
    <xf numFmtId="0" fontId="69" fillId="0" borderId="24" xfId="71" applyFont="1" applyBorder="1" applyAlignment="1">
      <alignment horizontal="left" vertical="center"/>
      <protection/>
    </xf>
    <xf numFmtId="4" fontId="69" fillId="0" borderId="43" xfId="71" applyNumberFormat="1" applyFont="1" applyBorder="1" applyAlignment="1">
      <alignment horizontal="center" vertical="center"/>
      <protection/>
    </xf>
    <xf numFmtId="0" fontId="69" fillId="0" borderId="52" xfId="71" applyFont="1" applyBorder="1" applyAlignment="1">
      <alignment horizontal="center" vertical="center"/>
      <protection/>
    </xf>
    <xf numFmtId="0" fontId="69" fillId="0" borderId="45" xfId="71" applyNumberFormat="1" applyFont="1" applyBorder="1" applyAlignment="1">
      <alignment vertical="center"/>
      <protection/>
    </xf>
    <xf numFmtId="4" fontId="69" fillId="0" borderId="53" xfId="71" applyNumberFormat="1" applyFont="1" applyBorder="1" applyAlignment="1">
      <alignment horizontal="center" vertical="center"/>
      <protection/>
    </xf>
    <xf numFmtId="3" fontId="68" fillId="0" borderId="0" xfId="71" applyNumberFormat="1" applyFont="1" applyBorder="1">
      <alignment/>
      <protection/>
    </xf>
    <xf numFmtId="4" fontId="68" fillId="0" borderId="0" xfId="71" applyNumberFormat="1" applyFont="1" applyBorder="1">
      <alignment/>
      <protection/>
    </xf>
    <xf numFmtId="0" fontId="70" fillId="0" borderId="0" xfId="72" applyFont="1" applyFill="1" applyBorder="1" applyAlignment="1">
      <alignment horizontal="center" vertical="center"/>
      <protection/>
    </xf>
    <xf numFmtId="0" fontId="68" fillId="0" borderId="0" xfId="72" applyFont="1" applyBorder="1">
      <alignment/>
      <protection/>
    </xf>
    <xf numFmtId="0" fontId="69" fillId="0" borderId="0" xfId="72" applyFont="1" applyBorder="1" applyAlignment="1">
      <alignment vertical="center"/>
      <protection/>
    </xf>
    <xf numFmtId="3" fontId="69" fillId="0" borderId="0" xfId="72" applyNumberFormat="1" applyFont="1" applyBorder="1" applyAlignment="1">
      <alignment vertical="center"/>
      <protection/>
    </xf>
    <xf numFmtId="4" fontId="68" fillId="0" borderId="0" xfId="72" applyNumberFormat="1" applyFont="1" applyBorder="1" applyAlignment="1">
      <alignment horizontal="right"/>
      <protection/>
    </xf>
    <xf numFmtId="0" fontId="68" fillId="0" borderId="0" xfId="72" applyFont="1" applyBorder="1" applyAlignment="1">
      <alignment horizontal="center"/>
      <protection/>
    </xf>
    <xf numFmtId="0" fontId="68" fillId="0" borderId="0" xfId="72" applyFont="1" applyBorder="1" applyAlignment="1">
      <alignment horizontal="center" vertical="center"/>
      <protection/>
    </xf>
    <xf numFmtId="3" fontId="68" fillId="0" borderId="0" xfId="72" applyNumberFormat="1" applyFont="1" applyBorder="1" applyAlignment="1">
      <alignment horizontal="center" vertical="center"/>
      <protection/>
    </xf>
    <xf numFmtId="0" fontId="69" fillId="0" borderId="12" xfId="96" applyFont="1" applyFill="1" applyBorder="1" applyAlignment="1">
      <alignment horizontal="left" vertical="center"/>
      <protection/>
    </xf>
    <xf numFmtId="0" fontId="69" fillId="0" borderId="12" xfId="96" applyFont="1" applyFill="1" applyBorder="1" applyAlignment="1">
      <alignment horizontal="center" vertical="center"/>
      <protection/>
    </xf>
    <xf numFmtId="3" fontId="69" fillId="0" borderId="12" xfId="96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3" fontId="68" fillId="0" borderId="12" xfId="96" applyNumberFormat="1" applyFont="1" applyFill="1" applyBorder="1" applyAlignment="1">
      <alignment horizontal="right" vertical="center" wrapText="1"/>
      <protection/>
    </xf>
    <xf numFmtId="3" fontId="69" fillId="0" borderId="12" xfId="96" applyNumberFormat="1" applyFont="1" applyFill="1" applyBorder="1" applyAlignment="1">
      <alignment horizontal="right" vertical="center"/>
      <protection/>
    </xf>
    <xf numFmtId="3" fontId="69" fillId="0" borderId="12" xfId="96" applyNumberFormat="1" applyFont="1" applyFill="1" applyBorder="1" applyAlignment="1">
      <alignment vertical="center"/>
      <protection/>
    </xf>
    <xf numFmtId="0" fontId="68" fillId="0" borderId="12" xfId="96" applyFont="1" applyFill="1" applyBorder="1" applyAlignment="1">
      <alignment horizontal="center" vertical="center"/>
      <protection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69" fillId="0" borderId="12" xfId="96" applyNumberFormat="1" applyFont="1" applyFill="1" applyBorder="1" applyAlignment="1">
      <alignment horizontal="center" vertical="center" wrapText="1"/>
      <protection/>
    </xf>
    <xf numFmtId="0" fontId="68" fillId="0" borderId="12" xfId="71" applyFont="1" applyBorder="1" applyAlignment="1">
      <alignment horizontal="left" indent="1"/>
      <protection/>
    </xf>
    <xf numFmtId="0" fontId="69" fillId="0" borderId="11" xfId="71" applyFont="1" applyBorder="1" applyAlignment="1">
      <alignment vertical="top" wrapText="1"/>
      <protection/>
    </xf>
    <xf numFmtId="0" fontId="68" fillId="0" borderId="11" xfId="71" applyFont="1" applyBorder="1" applyAlignment="1">
      <alignment vertical="top" wrapText="1"/>
      <protection/>
    </xf>
    <xf numFmtId="0" fontId="68" fillId="0" borderId="12" xfId="71" applyFont="1" applyBorder="1" applyAlignment="1">
      <alignment vertical="center" wrapText="1"/>
      <protection/>
    </xf>
    <xf numFmtId="0" fontId="68" fillId="0" borderId="24" xfId="71" applyFont="1" applyBorder="1" applyAlignment="1">
      <alignment horizontal="left" wrapText="1"/>
      <protection/>
    </xf>
    <xf numFmtId="0" fontId="68" fillId="0" borderId="12" xfId="71" applyFont="1" applyBorder="1" applyAlignment="1">
      <alignment horizontal="left" wrapText="1"/>
      <protection/>
    </xf>
    <xf numFmtId="0" fontId="69" fillId="0" borderId="20" xfId="71" applyFont="1" applyBorder="1" applyAlignment="1">
      <alignment vertical="top" wrapText="1"/>
      <protection/>
    </xf>
    <xf numFmtId="0" fontId="69" fillId="0" borderId="20" xfId="96" applyFont="1" applyFill="1" applyBorder="1" applyAlignment="1">
      <alignment horizontal="center" vertical="center"/>
      <protection/>
    </xf>
    <xf numFmtId="3" fontId="69" fillId="0" borderId="20" xfId="96" applyNumberFormat="1" applyFont="1" applyFill="1" applyBorder="1" applyAlignment="1">
      <alignment horizontal="center" vertical="center"/>
      <protection/>
    </xf>
    <xf numFmtId="3" fontId="69" fillId="0" borderId="20" xfId="96" applyNumberFormat="1" applyFont="1" applyFill="1" applyBorder="1" applyAlignment="1">
      <alignment horizontal="center" vertical="center" wrapText="1"/>
      <protection/>
    </xf>
    <xf numFmtId="3" fontId="69" fillId="0" borderId="0" xfId="96" applyNumberFormat="1" applyFont="1" applyFill="1" applyBorder="1" applyAlignment="1">
      <alignment horizontal="center" vertical="center" wrapText="1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9" fillId="0" borderId="54" xfId="64" applyFont="1" applyBorder="1" applyAlignment="1">
      <alignment vertical="center"/>
      <protection/>
    </xf>
    <xf numFmtId="0" fontId="69" fillId="0" borderId="55" xfId="96" applyFont="1" applyFill="1" applyBorder="1" applyAlignment="1">
      <alignment horizontal="center" vertical="center"/>
      <protection/>
    </xf>
    <xf numFmtId="3" fontId="69" fillId="0" borderId="55" xfId="64" applyNumberFormat="1" applyFont="1" applyBorder="1" applyAlignment="1">
      <alignment vertical="center"/>
      <protection/>
    </xf>
    <xf numFmtId="3" fontId="69" fillId="0" borderId="56" xfId="64" applyNumberFormat="1" applyFont="1" applyBorder="1" applyAlignment="1">
      <alignment vertical="center"/>
      <protection/>
    </xf>
    <xf numFmtId="3" fontId="69" fillId="0" borderId="0" xfId="64" applyNumberFormat="1" applyFont="1" applyBorder="1" applyAlignment="1">
      <alignment vertical="center"/>
      <protection/>
    </xf>
    <xf numFmtId="0" fontId="68" fillId="0" borderId="57" xfId="64" applyFont="1" applyBorder="1" applyAlignment="1">
      <alignment vertical="center"/>
      <protection/>
    </xf>
    <xf numFmtId="0" fontId="68" fillId="0" borderId="58" xfId="96" applyFont="1" applyFill="1" applyBorder="1" applyAlignment="1">
      <alignment horizontal="center" vertical="center"/>
      <protection/>
    </xf>
    <xf numFmtId="3" fontId="68" fillId="0" borderId="58" xfId="64" applyNumberFormat="1" applyFont="1" applyBorder="1" applyAlignment="1">
      <alignment vertical="center"/>
      <protection/>
    </xf>
    <xf numFmtId="3" fontId="68" fillId="0" borderId="59" xfId="64" applyNumberFormat="1" applyFont="1" applyBorder="1" applyAlignment="1">
      <alignment vertical="center"/>
      <protection/>
    </xf>
    <xf numFmtId="3" fontId="68" fillId="0" borderId="0" xfId="64" applyNumberFormat="1" applyFont="1" applyBorder="1" applyAlignment="1">
      <alignment vertical="center"/>
      <protection/>
    </xf>
    <xf numFmtId="0" fontId="68" fillId="0" borderId="60" xfId="64" applyFont="1" applyBorder="1" applyAlignment="1">
      <alignment vertical="center"/>
      <protection/>
    </xf>
    <xf numFmtId="0" fontId="68" fillId="0" borderId="61" xfId="96" applyFont="1" applyFill="1" applyBorder="1" applyAlignment="1">
      <alignment horizontal="center" vertical="center"/>
      <protection/>
    </xf>
    <xf numFmtId="3" fontId="68" fillId="0" borderId="61" xfId="64" applyNumberFormat="1" applyFont="1" applyBorder="1" applyAlignment="1">
      <alignment vertical="center"/>
      <protection/>
    </xf>
    <xf numFmtId="0" fontId="68" fillId="0" borderId="62" xfId="64" applyFont="1" applyBorder="1" applyAlignment="1">
      <alignment vertical="center"/>
      <protection/>
    </xf>
    <xf numFmtId="0" fontId="68" fillId="0" borderId="63" xfId="96" applyFont="1" applyFill="1" applyBorder="1" applyAlignment="1">
      <alignment horizontal="center" vertical="center"/>
      <protection/>
    </xf>
    <xf numFmtId="3" fontId="69" fillId="0" borderId="63" xfId="64" applyNumberFormat="1" applyFont="1" applyBorder="1" applyAlignment="1">
      <alignment vertical="center"/>
      <protection/>
    </xf>
    <xf numFmtId="3" fontId="68" fillId="0" borderId="63" xfId="64" applyNumberFormat="1" applyFont="1" applyBorder="1" applyAlignment="1">
      <alignment vertical="center"/>
      <protection/>
    </xf>
    <xf numFmtId="0" fontId="68" fillId="0" borderId="64" xfId="64" applyFont="1" applyBorder="1" applyAlignment="1">
      <alignment vertical="center"/>
      <protection/>
    </xf>
    <xf numFmtId="0" fontId="68" fillId="0" borderId="65" xfId="96" applyFont="1" applyFill="1" applyBorder="1" applyAlignment="1">
      <alignment horizontal="center" vertical="center"/>
      <protection/>
    </xf>
    <xf numFmtId="3" fontId="68" fillId="0" borderId="65" xfId="64" applyNumberFormat="1" applyFont="1" applyBorder="1" applyAlignment="1">
      <alignment vertical="center"/>
      <protection/>
    </xf>
    <xf numFmtId="3" fontId="69" fillId="0" borderId="65" xfId="64" applyNumberFormat="1" applyFont="1" applyBorder="1" applyAlignment="1">
      <alignment vertical="center"/>
      <protection/>
    </xf>
    <xf numFmtId="3" fontId="68" fillId="0" borderId="66" xfId="64" applyNumberFormat="1" applyFont="1" applyBorder="1" applyAlignment="1">
      <alignment vertical="center"/>
      <protection/>
    </xf>
    <xf numFmtId="0" fontId="69" fillId="0" borderId="54" xfId="64" applyFont="1" applyBorder="1" applyAlignment="1">
      <alignment vertical="center" wrapText="1"/>
      <protection/>
    </xf>
    <xf numFmtId="0" fontId="68" fillId="0" borderId="67" xfId="64" applyFont="1" applyBorder="1" applyAlignment="1">
      <alignment vertical="center"/>
      <protection/>
    </xf>
    <xf numFmtId="0" fontId="68" fillId="0" borderId="66" xfId="96" applyFont="1" applyFill="1" applyBorder="1" applyAlignment="1">
      <alignment horizontal="center" vertical="center"/>
      <protection/>
    </xf>
    <xf numFmtId="3" fontId="68" fillId="0" borderId="68" xfId="64" applyNumberFormat="1" applyFont="1" applyBorder="1" applyAlignment="1">
      <alignment vertical="center"/>
      <protection/>
    </xf>
    <xf numFmtId="0" fontId="69" fillId="4" borderId="55" xfId="64" applyFont="1" applyFill="1" applyBorder="1" applyAlignment="1">
      <alignment vertical="center"/>
      <protection/>
    </xf>
    <xf numFmtId="0" fontId="69" fillId="4" borderId="55" xfId="96" applyFont="1" applyFill="1" applyBorder="1" applyAlignment="1">
      <alignment horizontal="center" vertical="center"/>
      <protection/>
    </xf>
    <xf numFmtId="3" fontId="68" fillId="4" borderId="55" xfId="64" applyNumberFormat="1" applyFont="1" applyFill="1" applyBorder="1" applyAlignment="1">
      <alignment vertical="center"/>
      <protection/>
    </xf>
    <xf numFmtId="3" fontId="68" fillId="4" borderId="56" xfId="64" applyNumberFormat="1" applyFont="1" applyFill="1" applyBorder="1" applyAlignment="1">
      <alignment vertical="center"/>
      <protection/>
    </xf>
    <xf numFmtId="3" fontId="68" fillId="0" borderId="0" xfId="64" applyNumberFormat="1" applyFont="1" applyFill="1" applyBorder="1" applyAlignment="1">
      <alignment vertical="center"/>
      <protection/>
    </xf>
    <xf numFmtId="0" fontId="68" fillId="0" borderId="0" xfId="64" applyFont="1" applyAlignment="1">
      <alignment vertical="center"/>
      <protection/>
    </xf>
    <xf numFmtId="0" fontId="68" fillId="0" borderId="0" xfId="96" applyFont="1" applyFill="1" applyBorder="1" applyAlignment="1">
      <alignment vertical="center"/>
      <protection/>
    </xf>
    <xf numFmtId="3" fontId="68" fillId="0" borderId="0" xfId="64" applyNumberFormat="1" applyFont="1" applyAlignment="1">
      <alignment vertical="center"/>
      <protection/>
    </xf>
    <xf numFmtId="3" fontId="69" fillId="0" borderId="0" xfId="96" applyNumberFormat="1" applyFont="1" applyFill="1" applyBorder="1" applyAlignment="1">
      <alignment horizontal="center" vertical="center"/>
      <protection/>
    </xf>
    <xf numFmtId="3" fontId="68" fillId="0" borderId="69" xfId="64" applyNumberFormat="1" applyFont="1" applyBorder="1" applyAlignment="1">
      <alignment vertical="center"/>
      <protection/>
    </xf>
    <xf numFmtId="3" fontId="69" fillId="4" borderId="55" xfId="64" applyNumberFormat="1" applyFont="1" applyFill="1" applyBorder="1" applyAlignment="1">
      <alignment vertical="center"/>
      <protection/>
    </xf>
    <xf numFmtId="3" fontId="69" fillId="4" borderId="56" xfId="64" applyNumberFormat="1" applyFont="1" applyFill="1" applyBorder="1" applyAlignment="1">
      <alignment vertical="center"/>
      <protection/>
    </xf>
    <xf numFmtId="3" fontId="69" fillId="0" borderId="0" xfId="64" applyNumberFormat="1" applyFont="1" applyFill="1" applyBorder="1" applyAlignment="1">
      <alignment vertical="center"/>
      <protection/>
    </xf>
    <xf numFmtId="3" fontId="69" fillId="18" borderId="56" xfId="64" applyNumberFormat="1" applyFont="1" applyFill="1" applyBorder="1" applyAlignment="1">
      <alignment vertical="center"/>
      <protection/>
    </xf>
    <xf numFmtId="3" fontId="68" fillId="18" borderId="31" xfId="64" applyNumberFormat="1" applyFont="1" applyFill="1" applyBorder="1" applyAlignment="1">
      <alignment vertical="center"/>
      <protection/>
    </xf>
    <xf numFmtId="49" fontId="68" fillId="0" borderId="0" xfId="64" applyNumberFormat="1" applyFont="1" applyBorder="1" applyAlignment="1">
      <alignment vertical="center"/>
      <protection/>
    </xf>
    <xf numFmtId="3" fontId="68" fillId="0" borderId="42" xfId="64" applyNumberFormat="1" applyFont="1" applyBorder="1" applyAlignment="1">
      <alignment vertical="center"/>
      <protection/>
    </xf>
    <xf numFmtId="3" fontId="68" fillId="0" borderId="70" xfId="64" applyNumberFormat="1" applyFont="1" applyBorder="1" applyAlignment="1">
      <alignment vertical="center"/>
      <protection/>
    </xf>
    <xf numFmtId="0" fontId="68" fillId="0" borderId="58" xfId="64" applyFont="1" applyBorder="1" applyAlignment="1">
      <alignment vertical="center"/>
      <protection/>
    </xf>
    <xf numFmtId="0" fontId="69" fillId="0" borderId="58" xfId="64" applyFont="1" applyBorder="1" applyAlignment="1">
      <alignment horizontal="center" vertical="center"/>
      <protection/>
    </xf>
    <xf numFmtId="3" fontId="68" fillId="0" borderId="59" xfId="64" applyNumberFormat="1" applyFont="1" applyFill="1" applyBorder="1" applyAlignment="1">
      <alignment vertical="center"/>
      <protection/>
    </xf>
    <xf numFmtId="0" fontId="68" fillId="0" borderId="65" xfId="64" applyFont="1" applyBorder="1" applyAlignment="1">
      <alignment vertical="center"/>
      <protection/>
    </xf>
    <xf numFmtId="0" fontId="69" fillId="0" borderId="65" xfId="64" applyFont="1" applyBorder="1" applyAlignment="1">
      <alignment horizontal="center" vertical="center"/>
      <protection/>
    </xf>
    <xf numFmtId="3" fontId="68" fillId="0" borderId="69" xfId="64" applyNumberFormat="1" applyFont="1" applyFill="1" applyBorder="1" applyAlignment="1">
      <alignment vertical="center"/>
      <protection/>
    </xf>
    <xf numFmtId="11" fontId="68" fillId="0" borderId="65" xfId="64" applyNumberFormat="1" applyFont="1" applyBorder="1" applyAlignment="1">
      <alignment vertical="center"/>
      <protection/>
    </xf>
    <xf numFmtId="0" fontId="68" fillId="0" borderId="0" xfId="64" applyFont="1" applyFill="1" applyAlignment="1">
      <alignment vertical="center"/>
      <protection/>
    </xf>
    <xf numFmtId="0" fontId="69" fillId="0" borderId="55" xfId="64" applyFont="1" applyBorder="1" applyAlignment="1">
      <alignment horizontal="center" vertical="center"/>
      <protection/>
    </xf>
    <xf numFmtId="3" fontId="69" fillId="0" borderId="55" xfId="64" applyNumberFormat="1" applyFont="1" applyFill="1" applyBorder="1" applyAlignment="1">
      <alignment vertical="center"/>
      <protection/>
    </xf>
    <xf numFmtId="0" fontId="68" fillId="0" borderId="58" xfId="64" applyFont="1" applyBorder="1" applyAlignment="1">
      <alignment horizontal="center" vertical="center"/>
      <protection/>
    </xf>
    <xf numFmtId="3" fontId="68" fillId="0" borderId="58" xfId="64" applyNumberFormat="1" applyFont="1" applyFill="1" applyBorder="1" applyAlignment="1">
      <alignment vertical="center"/>
      <protection/>
    </xf>
    <xf numFmtId="0" fontId="68" fillId="0" borderId="71" xfId="64" applyFont="1" applyBorder="1" applyAlignment="1">
      <alignment vertical="center"/>
      <protection/>
    </xf>
    <xf numFmtId="0" fontId="68" fillId="0" borderId="72" xfId="64" applyFont="1" applyBorder="1" applyAlignment="1">
      <alignment horizontal="center" vertical="center"/>
      <protection/>
    </xf>
    <xf numFmtId="3" fontId="68" fillId="0" borderId="72" xfId="64" applyNumberFormat="1" applyFont="1" applyBorder="1" applyAlignment="1">
      <alignment vertical="center"/>
      <protection/>
    </xf>
    <xf numFmtId="3" fontId="68" fillId="0" borderId="72" xfId="64" applyNumberFormat="1" applyFont="1" applyFill="1" applyBorder="1" applyAlignment="1">
      <alignment vertical="center"/>
      <protection/>
    </xf>
    <xf numFmtId="0" fontId="69" fillId="0" borderId="73" xfId="64" applyFont="1" applyBorder="1" applyAlignment="1">
      <alignment vertical="center"/>
      <protection/>
    </xf>
    <xf numFmtId="0" fontId="69" fillId="0" borderId="74" xfId="64" applyFont="1" applyBorder="1" applyAlignment="1">
      <alignment horizontal="center" vertical="center"/>
      <protection/>
    </xf>
    <xf numFmtId="3" fontId="69" fillId="0" borderId="74" xfId="64" applyNumberFormat="1" applyFont="1" applyBorder="1" applyAlignment="1">
      <alignment vertical="center"/>
      <protection/>
    </xf>
    <xf numFmtId="3" fontId="69" fillId="0" borderId="74" xfId="64" applyNumberFormat="1" applyFont="1" applyFill="1" applyBorder="1" applyAlignment="1">
      <alignment vertical="center"/>
      <protection/>
    </xf>
    <xf numFmtId="0" fontId="69" fillId="4" borderId="54" xfId="64" applyFont="1" applyFill="1" applyBorder="1" applyAlignment="1">
      <alignment vertical="center"/>
      <protection/>
    </xf>
    <xf numFmtId="3" fontId="3" fillId="0" borderId="0" xfId="0" applyNumberFormat="1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3" fontId="71" fillId="0" borderId="12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77" fillId="0" borderId="35" xfId="0" applyFont="1" applyBorder="1" applyAlignment="1">
      <alignment vertical="center"/>
    </xf>
    <xf numFmtId="3" fontId="71" fillId="0" borderId="3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74" fillId="0" borderId="28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8" fillId="0" borderId="29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0" fontId="10" fillId="0" borderId="0" xfId="89">
      <alignment/>
      <protection/>
    </xf>
    <xf numFmtId="0" fontId="10" fillId="0" borderId="20" xfId="89" applyBorder="1">
      <alignment/>
      <protection/>
    </xf>
    <xf numFmtId="0" fontId="13" fillId="0" borderId="20" xfId="89" applyFont="1" applyBorder="1" applyAlignment="1">
      <alignment horizontal="right"/>
      <protection/>
    </xf>
    <xf numFmtId="0" fontId="10" fillId="0" borderId="13" xfId="89" applyBorder="1">
      <alignment/>
      <protection/>
    </xf>
    <xf numFmtId="0" fontId="34" fillId="0" borderId="12" xfId="89" applyFont="1" applyBorder="1" applyAlignment="1">
      <alignment horizontal="center" vertical="center"/>
      <protection/>
    </xf>
    <xf numFmtId="0" fontId="34" fillId="0" borderId="12" xfId="89" applyFont="1" applyFill="1" applyBorder="1" applyAlignment="1">
      <alignment horizontal="center" vertical="center"/>
      <protection/>
    </xf>
    <xf numFmtId="3" fontId="35" fillId="0" borderId="10" xfId="89" applyNumberFormat="1" applyFont="1" applyBorder="1" applyAlignment="1">
      <alignment vertical="center"/>
      <protection/>
    </xf>
    <xf numFmtId="0" fontId="10" fillId="0" borderId="0" xfId="87">
      <alignment/>
      <protection/>
    </xf>
    <xf numFmtId="0" fontId="10" fillId="0" borderId="0" xfId="87" applyAlignment="1">
      <alignment vertical="center"/>
      <protection/>
    </xf>
    <xf numFmtId="0" fontId="13" fillId="0" borderId="0" xfId="87" applyFont="1" applyAlignment="1">
      <alignment horizontal="right"/>
      <protection/>
    </xf>
    <xf numFmtId="0" fontId="10" fillId="0" borderId="0" xfId="87" applyFont="1">
      <alignment/>
      <protection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45" fillId="0" borderId="12" xfId="0" applyNumberFormat="1" applyFont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0" fontId="13" fillId="0" borderId="0" xfId="82" applyFont="1" applyBorder="1" applyAlignment="1">
      <alignment horizontal="center" vertical="center"/>
      <protection/>
    </xf>
    <xf numFmtId="9" fontId="1" fillId="0" borderId="10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8" fillId="0" borderId="12" xfId="103" applyNumberFormat="1" applyFont="1" applyFill="1" applyBorder="1" applyAlignment="1">
      <alignment horizontal="right"/>
    </xf>
    <xf numFmtId="9" fontId="9" fillId="0" borderId="10" xfId="103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1" fillId="0" borderId="14" xfId="86" applyNumberFormat="1" applyFont="1" applyFill="1" applyBorder="1">
      <alignment/>
      <protection/>
    </xf>
    <xf numFmtId="9" fontId="1" fillId="0" borderId="10" xfId="86" applyNumberFormat="1" applyFont="1" applyFill="1" applyBorder="1">
      <alignment/>
      <protection/>
    </xf>
    <xf numFmtId="9" fontId="2" fillId="0" borderId="15" xfId="86" applyNumberFormat="1" applyFont="1" applyFill="1" applyBorder="1">
      <alignment/>
      <protection/>
    </xf>
    <xf numFmtId="9" fontId="1" fillId="0" borderId="15" xfId="86" applyNumberFormat="1" applyFont="1" applyFill="1" applyBorder="1">
      <alignment/>
      <protection/>
    </xf>
    <xf numFmtId="9" fontId="1" fillId="0" borderId="15" xfId="86" applyNumberFormat="1" applyFont="1" applyFill="1" applyBorder="1" applyAlignment="1">
      <alignment vertical="center"/>
      <protection/>
    </xf>
    <xf numFmtId="0" fontId="37" fillId="0" borderId="28" xfId="83" applyFont="1" applyBorder="1" applyAlignment="1">
      <alignment/>
      <protection/>
    </xf>
    <xf numFmtId="0" fontId="37" fillId="0" borderId="12" xfId="82" applyFont="1" applyBorder="1">
      <alignment/>
      <protection/>
    </xf>
    <xf numFmtId="3" fontId="37" fillId="0" borderId="12" xfId="83" applyNumberFormat="1" applyFont="1" applyBorder="1" applyAlignment="1">
      <alignment/>
      <protection/>
    </xf>
    <xf numFmtId="3" fontId="37" fillId="0" borderId="22" xfId="83" applyNumberFormat="1" applyFont="1" applyBorder="1" applyAlignment="1">
      <alignment/>
      <protection/>
    </xf>
    <xf numFmtId="3" fontId="37" fillId="0" borderId="11" xfId="83" applyNumberFormat="1" applyFont="1" applyBorder="1" applyAlignment="1">
      <alignment/>
      <protection/>
    </xf>
    <xf numFmtId="3" fontId="37" fillId="0" borderId="10" xfId="83" applyNumberFormat="1" applyFont="1" applyBorder="1" applyAlignment="1">
      <alignment/>
      <protection/>
    </xf>
    <xf numFmtId="3" fontId="33" fillId="0" borderId="15" xfId="83" applyNumberFormat="1" applyFont="1" applyBorder="1" applyAlignment="1">
      <alignment/>
      <protection/>
    </xf>
    <xf numFmtId="3" fontId="39" fillId="0" borderId="18" xfId="83" applyNumberFormat="1" applyFont="1" applyBorder="1" applyAlignment="1">
      <alignment/>
      <protection/>
    </xf>
    <xf numFmtId="3" fontId="37" fillId="0" borderId="15" xfId="83" applyNumberFormat="1" applyFont="1" applyBorder="1" applyAlignment="1">
      <alignment/>
      <protection/>
    </xf>
    <xf numFmtId="3" fontId="33" fillId="0" borderId="34" xfId="83" applyNumberFormat="1" applyFont="1" applyBorder="1" applyAlignment="1">
      <alignment/>
      <protection/>
    </xf>
    <xf numFmtId="3" fontId="42" fillId="0" borderId="29" xfId="83" applyNumberFormat="1" applyFont="1" applyBorder="1" applyAlignment="1">
      <alignment/>
      <protection/>
    </xf>
    <xf numFmtId="3" fontId="37" fillId="0" borderId="14" xfId="83" applyNumberFormat="1" applyFont="1" applyBorder="1" applyAlignment="1">
      <alignment/>
      <protection/>
    </xf>
    <xf numFmtId="3" fontId="37" fillId="0" borderId="18" xfId="83" applyNumberFormat="1" applyFont="1" applyBorder="1" applyAlignment="1">
      <alignment/>
      <protection/>
    </xf>
    <xf numFmtId="3" fontId="42" fillId="0" borderId="28" xfId="83" applyNumberFormat="1" applyFont="1" applyBorder="1" applyAlignment="1">
      <alignment vertical="center"/>
      <protection/>
    </xf>
    <xf numFmtId="3" fontId="37" fillId="0" borderId="28" xfId="83" applyNumberFormat="1" applyFont="1" applyBorder="1" applyAlignment="1">
      <alignment/>
      <protection/>
    </xf>
    <xf numFmtId="3" fontId="37" fillId="0" borderId="35" xfId="83" applyNumberFormat="1" applyFont="1" applyBorder="1" applyAlignment="1">
      <alignment/>
      <protection/>
    </xf>
    <xf numFmtId="3" fontId="34" fillId="0" borderId="28" xfId="83" applyNumberFormat="1" applyFont="1" applyBorder="1" applyAlignment="1">
      <alignment vertical="center"/>
      <protection/>
    </xf>
    <xf numFmtId="3" fontId="33" fillId="0" borderId="35" xfId="83" applyNumberFormat="1" applyFont="1" applyBorder="1" applyAlignment="1">
      <alignment/>
      <protection/>
    </xf>
    <xf numFmtId="3" fontId="33" fillId="0" borderId="29" xfId="82" applyNumberFormat="1" applyFont="1" applyBorder="1" applyAlignment="1">
      <alignment vertical="center"/>
      <protection/>
    </xf>
    <xf numFmtId="0" fontId="36" fillId="0" borderId="36" xfId="82" applyFont="1" applyBorder="1">
      <alignment/>
      <protection/>
    </xf>
    <xf numFmtId="0" fontId="36" fillId="0" borderId="0" xfId="82" applyFont="1" applyBorder="1">
      <alignment/>
      <protection/>
    </xf>
    <xf numFmtId="0" fontId="37" fillId="0" borderId="36" xfId="82" applyFont="1" applyBorder="1">
      <alignment/>
      <protection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75" xfId="82" applyNumberFormat="1" applyFont="1" applyBorder="1">
      <alignment/>
      <protection/>
    </xf>
    <xf numFmtId="3" fontId="37" fillId="0" borderId="28" xfId="0" applyNumberFormat="1" applyFont="1" applyBorder="1" applyAlignment="1">
      <alignment/>
    </xf>
    <xf numFmtId="3" fontId="35" fillId="0" borderId="24" xfId="76" applyNumberFormat="1" applyFont="1" applyBorder="1" applyAlignment="1">
      <alignment horizontal="right" vertical="center"/>
      <protection/>
    </xf>
    <xf numFmtId="0" fontId="35" fillId="0" borderId="24" xfId="76" applyFont="1" applyBorder="1" applyAlignment="1">
      <alignment horizontal="left" wrapText="1"/>
      <protection/>
    </xf>
    <xf numFmtId="0" fontId="35" fillId="0" borderId="43" xfId="0" applyFont="1" applyBorder="1" applyAlignment="1">
      <alignment horizontal="left" vertical="top" wrapText="1"/>
    </xf>
    <xf numFmtId="9" fontId="2" fillId="0" borderId="12" xfId="83" applyNumberFormat="1" applyFont="1" applyBorder="1" applyAlignment="1">
      <alignment/>
      <protection/>
    </xf>
    <xf numFmtId="9" fontId="1" fillId="0" borderId="11" xfId="83" applyNumberFormat="1" applyFont="1" applyBorder="1" applyAlignment="1">
      <alignment/>
      <protection/>
    </xf>
    <xf numFmtId="9" fontId="2" fillId="0" borderId="22" xfId="83" applyNumberFormat="1" applyFont="1" applyBorder="1" applyAlignment="1">
      <alignment/>
      <protection/>
    </xf>
    <xf numFmtId="9" fontId="1" fillId="0" borderId="15" xfId="83" applyNumberFormat="1" applyFont="1" applyBorder="1" applyAlignment="1">
      <alignment/>
      <protection/>
    </xf>
    <xf numFmtId="9" fontId="2" fillId="0" borderId="14" xfId="83" applyNumberFormat="1" applyFont="1" applyBorder="1" applyAlignment="1">
      <alignment/>
      <protection/>
    </xf>
    <xf numFmtId="9" fontId="1" fillId="0" borderId="22" xfId="83" applyNumberFormat="1" applyFont="1" applyBorder="1" applyAlignment="1">
      <alignment/>
      <protection/>
    </xf>
    <xf numFmtId="9" fontId="4" fillId="0" borderId="12" xfId="83" applyNumberFormat="1" applyFont="1" applyBorder="1" applyAlignment="1">
      <alignment/>
      <protection/>
    </xf>
    <xf numFmtId="9" fontId="1" fillId="0" borderId="15" xfId="83" applyNumberFormat="1" applyFont="1" applyBorder="1" applyAlignment="1">
      <alignment vertical="center"/>
      <protection/>
    </xf>
    <xf numFmtId="9" fontId="1" fillId="0" borderId="18" xfId="83" applyNumberFormat="1" applyFont="1" applyBorder="1" applyAlignment="1">
      <alignment/>
      <protection/>
    </xf>
    <xf numFmtId="9" fontId="1" fillId="0" borderId="14" xfId="83" applyNumberFormat="1" applyFont="1" applyBorder="1" applyAlignment="1">
      <alignment/>
      <protection/>
    </xf>
    <xf numFmtId="9" fontId="2" fillId="0" borderId="11" xfId="83" applyNumberFormat="1" applyFont="1" applyBorder="1" applyAlignment="1">
      <alignment/>
      <protection/>
    </xf>
    <xf numFmtId="3" fontId="4" fillId="18" borderId="24" xfId="83" applyNumberFormat="1" applyFont="1" applyFill="1" applyBorder="1" applyAlignment="1">
      <alignment/>
      <protection/>
    </xf>
    <xf numFmtId="9" fontId="2" fillId="0" borderId="15" xfId="83" applyNumberFormat="1" applyFont="1" applyBorder="1" applyAlignment="1">
      <alignment/>
      <protection/>
    </xf>
    <xf numFmtId="9" fontId="1" fillId="0" borderId="34" xfId="83" applyNumberFormat="1" applyFont="1" applyBorder="1" applyAlignment="1">
      <alignment/>
      <protection/>
    </xf>
    <xf numFmtId="9" fontId="1" fillId="0" borderId="29" xfId="83" applyNumberFormat="1" applyFont="1" applyBorder="1" applyAlignment="1">
      <alignment/>
      <protection/>
    </xf>
    <xf numFmtId="9" fontId="2" fillId="0" borderId="18" xfId="83" applyNumberFormat="1" applyFont="1" applyBorder="1" applyAlignment="1">
      <alignment/>
      <protection/>
    </xf>
    <xf numFmtId="9" fontId="2" fillId="0" borderId="38" xfId="83" applyNumberFormat="1" applyFont="1" applyBorder="1" applyAlignment="1">
      <alignment/>
      <protection/>
    </xf>
    <xf numFmtId="9" fontId="3" fillId="0" borderId="15" xfId="83" applyNumberFormat="1" applyFont="1" applyBorder="1" applyAlignment="1">
      <alignment/>
      <protection/>
    </xf>
    <xf numFmtId="9" fontId="2" fillId="0" borderId="15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8" fillId="0" borderId="11" xfId="83" applyFont="1" applyBorder="1" applyAlignment="1">
      <alignment vertical="center"/>
      <protection/>
    </xf>
    <xf numFmtId="0" fontId="8" fillId="0" borderId="14" xfId="83" applyFont="1" applyBorder="1" applyAlignment="1">
      <alignment vertical="center"/>
      <protection/>
    </xf>
    <xf numFmtId="9" fontId="3" fillId="0" borderId="15" xfId="86" applyNumberFormat="1" applyFont="1" applyFill="1" applyBorder="1">
      <alignment/>
      <protection/>
    </xf>
    <xf numFmtId="9" fontId="11" fillId="0" borderId="14" xfId="86" applyNumberFormat="1" applyFont="1" applyFill="1" applyBorder="1">
      <alignment/>
      <protection/>
    </xf>
    <xf numFmtId="9" fontId="11" fillId="0" borderId="15" xfId="86" applyNumberFormat="1" applyFont="1" applyFill="1" applyBorder="1">
      <alignment/>
      <protection/>
    </xf>
    <xf numFmtId="3" fontId="2" fillId="18" borderId="33" xfId="83" applyNumberFormat="1" applyFont="1" applyFill="1" applyBorder="1" applyAlignment="1">
      <alignment/>
      <protection/>
    </xf>
    <xf numFmtId="0" fontId="0" fillId="0" borderId="1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33" fillId="0" borderId="29" xfId="82" applyFont="1" applyBorder="1" applyAlignment="1">
      <alignment vertical="center" wrapText="1"/>
      <protection/>
    </xf>
    <xf numFmtId="3" fontId="40" fillId="0" borderId="14" xfId="0" applyNumberFormat="1" applyFont="1" applyBorder="1" applyAlignment="1">
      <alignment vertical="center" wrapText="1"/>
    </xf>
    <xf numFmtId="3" fontId="2" fillId="18" borderId="14" xfId="0" applyNumberFormat="1" applyFont="1" applyFill="1" applyBorder="1" applyAlignment="1">
      <alignment/>
    </xf>
    <xf numFmtId="9" fontId="1" fillId="0" borderId="15" xfId="0" applyNumberFormat="1" applyFont="1" applyBorder="1" applyAlignment="1">
      <alignment horizontal="right" vertical="center"/>
    </xf>
    <xf numFmtId="0" fontId="45" fillId="0" borderId="14" xfId="83" applyFont="1" applyBorder="1" applyAlignment="1">
      <alignment/>
      <protection/>
    </xf>
    <xf numFmtId="3" fontId="3" fillId="18" borderId="39" xfId="83" applyNumberFormat="1" applyFont="1" applyFill="1" applyBorder="1" applyAlignment="1">
      <alignment/>
      <protection/>
    </xf>
    <xf numFmtId="0" fontId="72" fillId="0" borderId="12" xfId="92" applyFont="1" applyBorder="1" applyAlignment="1">
      <alignment vertical="center"/>
      <protection/>
    </xf>
    <xf numFmtId="0" fontId="57" fillId="0" borderId="12" xfId="92" applyFont="1" applyBorder="1" applyAlignment="1">
      <alignment vertical="center" wrapText="1"/>
      <protection/>
    </xf>
    <xf numFmtId="0" fontId="10" fillId="0" borderId="12" xfId="92" applyFont="1" applyFill="1" applyBorder="1" applyAlignment="1">
      <alignment vertical="center" wrapText="1"/>
      <protection/>
    </xf>
    <xf numFmtId="0" fontId="10" fillId="0" borderId="12" xfId="92" applyFont="1" applyBorder="1" applyAlignment="1">
      <alignment vertical="center" wrapText="1"/>
      <protection/>
    </xf>
    <xf numFmtId="3" fontId="2" fillId="18" borderId="0" xfId="0" applyNumberFormat="1" applyFont="1" applyFill="1" applyAlignment="1">
      <alignment/>
    </xf>
    <xf numFmtId="9" fontId="2" fillId="18" borderId="12" xfId="0" applyNumberFormat="1" applyFont="1" applyFill="1" applyBorder="1" applyAlignment="1">
      <alignment/>
    </xf>
    <xf numFmtId="9" fontId="2" fillId="18" borderId="22" xfId="0" applyNumberFormat="1" applyFont="1" applyFill="1" applyBorder="1" applyAlignment="1">
      <alignment/>
    </xf>
    <xf numFmtId="9" fontId="2" fillId="18" borderId="11" xfId="0" applyNumberFormat="1" applyFont="1" applyFill="1" applyBorder="1" applyAlignment="1">
      <alignment/>
    </xf>
    <xf numFmtId="3" fontId="1" fillId="18" borderId="15" xfId="0" applyNumberFormat="1" applyFont="1" applyFill="1" applyBorder="1" applyAlignment="1">
      <alignment vertical="center"/>
    </xf>
    <xf numFmtId="3" fontId="34" fillId="0" borderId="29" xfId="82" applyNumberFormat="1" applyFont="1" applyBorder="1">
      <alignment/>
      <protection/>
    </xf>
    <xf numFmtId="3" fontId="34" fillId="0" borderId="28" xfId="82" applyNumberFormat="1" applyFont="1" applyBorder="1">
      <alignment/>
      <protection/>
    </xf>
    <xf numFmtId="9" fontId="1" fillId="18" borderId="15" xfId="0" applyNumberFormat="1" applyFont="1" applyFill="1" applyBorder="1" applyAlignment="1">
      <alignment vertical="center"/>
    </xf>
    <xf numFmtId="9" fontId="4" fillId="0" borderId="12" xfId="0" applyNumberFormat="1" applyFont="1" applyBorder="1" applyAlignment="1">
      <alignment/>
    </xf>
    <xf numFmtId="0" fontId="0" fillId="0" borderId="22" xfId="83" applyFont="1" applyBorder="1" applyAlignment="1">
      <alignment/>
      <protection/>
    </xf>
    <xf numFmtId="3" fontId="2" fillId="0" borderId="32" xfId="86" applyNumberFormat="1" applyFont="1" applyFill="1" applyBorder="1" applyAlignment="1">
      <alignment horizontal="right" vertical="center"/>
      <protection/>
    </xf>
    <xf numFmtId="0" fontId="4" fillId="0" borderId="12" xfId="83" applyFont="1" applyBorder="1" applyAlignment="1">
      <alignment/>
      <protection/>
    </xf>
    <xf numFmtId="3" fontId="37" fillId="0" borderId="76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49" fontId="1" fillId="0" borderId="13" xfId="83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3" fillId="0" borderId="0" xfId="82" applyFont="1" applyBorder="1" applyAlignment="1">
      <alignment horizontal="center" vertical="center"/>
      <protection/>
    </xf>
    <xf numFmtId="0" fontId="13" fillId="0" borderId="0" xfId="82" applyFont="1" applyBorder="1" applyAlignment="1">
      <alignment horizontal="center"/>
      <protection/>
    </xf>
    <xf numFmtId="0" fontId="13" fillId="0" borderId="13" xfId="82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" fillId="0" borderId="0" xfId="83" applyFont="1" applyBorder="1" applyAlignment="1">
      <alignment horizontal="center"/>
      <protection/>
    </xf>
    <xf numFmtId="0" fontId="0" fillId="0" borderId="0" xfId="83" applyAlignment="1">
      <alignment/>
      <protection/>
    </xf>
    <xf numFmtId="0" fontId="0" fillId="0" borderId="0" xfId="0" applyAlignment="1">
      <alignment/>
    </xf>
    <xf numFmtId="0" fontId="1" fillId="0" borderId="13" xfId="83" applyFont="1" applyBorder="1" applyAlignment="1">
      <alignment horizontal="center" vertical="center" wrapText="1"/>
      <protection/>
    </xf>
    <xf numFmtId="0" fontId="1" fillId="0" borderId="11" xfId="83" applyFont="1" applyBorder="1" applyAlignment="1">
      <alignment horizontal="center" vertical="center" wrapText="1"/>
      <protection/>
    </xf>
    <xf numFmtId="0" fontId="1" fillId="0" borderId="13" xfId="83" applyFont="1" applyBorder="1" applyAlignment="1">
      <alignment horizontal="center" vertical="center"/>
      <protection/>
    </xf>
    <xf numFmtId="0" fontId="0" fillId="0" borderId="11" xfId="83" applyBorder="1" applyAlignment="1">
      <alignment horizontal="center" vertical="center"/>
      <protection/>
    </xf>
    <xf numFmtId="3" fontId="1" fillId="0" borderId="13" xfId="8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8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49" fontId="1" fillId="0" borderId="13" xfId="83" applyNumberFormat="1" applyFont="1" applyFill="1" applyBorder="1" applyAlignment="1">
      <alignment horizontal="center" vertical="center" wrapText="1"/>
      <protection/>
    </xf>
    <xf numFmtId="0" fontId="0" fillId="0" borderId="10" xfId="83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2" fontId="1" fillId="0" borderId="0" xfId="86" applyNumberFormat="1" applyFont="1" applyBorder="1" applyAlignment="1">
      <alignment horizontal="center"/>
      <protection/>
    </xf>
    <xf numFmtId="2" fontId="0" fillId="0" borderId="0" xfId="86" applyNumberFormat="1" applyAlignment="1">
      <alignment/>
      <protection/>
    </xf>
    <xf numFmtId="0" fontId="0" fillId="0" borderId="0" xfId="86" applyAlignment="1">
      <alignment/>
      <protection/>
    </xf>
    <xf numFmtId="0" fontId="3" fillId="0" borderId="13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14" xfId="86" applyFont="1" applyFill="1" applyBorder="1" applyAlignment="1">
      <alignment horizontal="center" vertical="center" wrapText="1"/>
      <protection/>
    </xf>
    <xf numFmtId="0" fontId="1" fillId="0" borderId="0" xfId="86" applyFont="1" applyBorder="1" applyAlignment="1">
      <alignment horizontal="center"/>
      <protection/>
    </xf>
    <xf numFmtId="0" fontId="1" fillId="0" borderId="13" xfId="86" applyFont="1" applyFill="1" applyBorder="1" applyAlignment="1">
      <alignment horizontal="center" vertical="center"/>
      <protection/>
    </xf>
    <xf numFmtId="0" fontId="10" fillId="0" borderId="10" xfId="73" applyFill="1" applyBorder="1" applyAlignment="1">
      <alignment horizontal="center" vertical="center"/>
      <protection/>
    </xf>
    <xf numFmtId="0" fontId="10" fillId="0" borderId="14" xfId="73" applyFill="1" applyBorder="1" applyAlignment="1">
      <alignment horizontal="center" vertical="center"/>
      <protection/>
    </xf>
    <xf numFmtId="0" fontId="0" fillId="0" borderId="14" xfId="86" applyFill="1" applyBorder="1" applyAlignment="1">
      <alignment horizontal="center"/>
      <protection/>
    </xf>
    <xf numFmtId="49" fontId="1" fillId="0" borderId="10" xfId="83" applyNumberFormat="1" applyFont="1" applyFill="1" applyBorder="1" applyAlignment="1">
      <alignment horizontal="center" vertical="center" wrapText="1"/>
      <protection/>
    </xf>
    <xf numFmtId="49" fontId="1" fillId="0" borderId="14" xfId="8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0" xfId="9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93" applyFont="1" applyFill="1" applyAlignment="1">
      <alignment horizontal="center" vertical="center"/>
      <protection/>
    </xf>
    <xf numFmtId="0" fontId="14" fillId="0" borderId="0" xfId="9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8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0" fontId="42" fillId="0" borderId="13" xfId="90" applyFont="1" applyBorder="1" applyAlignment="1">
      <alignment horizontal="center" vertical="center" wrapText="1"/>
      <protection/>
    </xf>
    <xf numFmtId="0" fontId="42" fillId="0" borderId="14" xfId="90" applyFont="1" applyBorder="1" applyAlignment="1">
      <alignment horizontal="center" vertical="center" wrapText="1"/>
      <protection/>
    </xf>
    <xf numFmtId="0" fontId="34" fillId="0" borderId="0" xfId="90" applyFont="1" applyAlignment="1">
      <alignment horizontal="center" vertical="center"/>
      <protection/>
    </xf>
    <xf numFmtId="0" fontId="13" fillId="0" borderId="0" xfId="90" applyFont="1" applyAlignment="1">
      <alignment horizontal="center"/>
      <protection/>
    </xf>
    <xf numFmtId="0" fontId="49" fillId="0" borderId="41" xfId="90" applyFont="1" applyBorder="1" applyAlignment="1">
      <alignment horizontal="center" vertical="center"/>
      <protection/>
    </xf>
    <xf numFmtId="0" fontId="49" fillId="0" borderId="16" xfId="90" applyFont="1" applyBorder="1" applyAlignment="1">
      <alignment horizontal="center" vertical="center"/>
      <protection/>
    </xf>
    <xf numFmtId="0" fontId="10" fillId="0" borderId="16" xfId="90" applyBorder="1" applyAlignment="1">
      <alignment horizontal="center" vertical="center"/>
      <protection/>
    </xf>
    <xf numFmtId="0" fontId="10" fillId="0" borderId="39" xfId="90" applyBorder="1" applyAlignment="1">
      <alignment horizontal="center" vertical="center"/>
      <protection/>
    </xf>
    <xf numFmtId="0" fontId="51" fillId="0" borderId="77" xfId="90" applyFont="1" applyBorder="1" applyAlignment="1">
      <alignment horizontal="center" vertical="center" wrapText="1"/>
      <protection/>
    </xf>
    <xf numFmtId="0" fontId="51" fillId="0" borderId="46" xfId="90" applyFont="1" applyBorder="1" applyAlignment="1">
      <alignment horizontal="center" vertical="center" wrapText="1"/>
      <protection/>
    </xf>
    <xf numFmtId="0" fontId="51" fillId="0" borderId="0" xfId="90" applyFont="1" applyBorder="1" applyAlignment="1">
      <alignment horizontal="center" vertical="center" wrapText="1"/>
      <protection/>
    </xf>
    <xf numFmtId="0" fontId="51" fillId="0" borderId="21" xfId="90" applyFont="1" applyBorder="1" applyAlignment="1">
      <alignment horizontal="center" vertical="center" wrapText="1"/>
      <protection/>
    </xf>
    <xf numFmtId="0" fontId="52" fillId="0" borderId="0" xfId="90" applyFont="1" applyBorder="1" applyAlignment="1">
      <alignment horizontal="center" vertical="center" wrapText="1"/>
      <protection/>
    </xf>
    <xf numFmtId="0" fontId="52" fillId="0" borderId="21" xfId="90" applyFont="1" applyBorder="1" applyAlignment="1">
      <alignment horizontal="center" vertical="center" wrapText="1"/>
      <protection/>
    </xf>
    <xf numFmtId="0" fontId="52" fillId="0" borderId="45" xfId="90" applyFont="1" applyBorder="1" applyAlignment="1">
      <alignment horizontal="center" vertical="center" wrapText="1"/>
      <protection/>
    </xf>
    <xf numFmtId="0" fontId="52" fillId="0" borderId="27" xfId="90" applyFont="1" applyBorder="1" applyAlignment="1">
      <alignment horizontal="center" vertical="center" wrapText="1"/>
      <protection/>
    </xf>
    <xf numFmtId="0" fontId="49" fillId="0" borderId="32" xfId="90" applyFont="1" applyBorder="1" applyAlignment="1">
      <alignment horizontal="center" vertical="center"/>
      <protection/>
    </xf>
    <xf numFmtId="0" fontId="49" fillId="0" borderId="10" xfId="9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3" xfId="90" applyFont="1" applyBorder="1" applyAlignment="1">
      <alignment horizontal="center" vertical="center"/>
      <protection/>
    </xf>
    <xf numFmtId="0" fontId="49" fillId="0" borderId="14" xfId="90" applyFont="1" applyBorder="1" applyAlignment="1">
      <alignment horizontal="center" vertical="center"/>
      <protection/>
    </xf>
    <xf numFmtId="0" fontId="42" fillId="0" borderId="17" xfId="90" applyFont="1" applyBorder="1" applyAlignment="1">
      <alignment horizontal="center" vertical="center"/>
      <protection/>
    </xf>
    <xf numFmtId="0" fontId="42" fillId="0" borderId="36" xfId="90" applyFont="1" applyBorder="1" applyAlignment="1">
      <alignment horizontal="center" vertical="center"/>
      <protection/>
    </xf>
    <xf numFmtId="0" fontId="42" fillId="0" borderId="26" xfId="90" applyFont="1" applyBorder="1" applyAlignment="1">
      <alignment horizontal="center" vertical="center"/>
      <protection/>
    </xf>
    <xf numFmtId="0" fontId="42" fillId="0" borderId="39" xfId="90" applyFont="1" applyBorder="1" applyAlignment="1">
      <alignment horizontal="center" vertical="center"/>
      <protection/>
    </xf>
    <xf numFmtId="0" fontId="42" fillId="0" borderId="45" xfId="90" applyFont="1" applyBorder="1" applyAlignment="1">
      <alignment horizontal="center" vertical="center"/>
      <protection/>
    </xf>
    <xf numFmtId="0" fontId="42" fillId="0" borderId="27" xfId="90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90" applyFont="1" applyBorder="1" applyAlignment="1">
      <alignment horizontal="center" vertical="center" wrapText="1"/>
      <protection/>
    </xf>
    <xf numFmtId="0" fontId="49" fillId="0" borderId="46" xfId="90" applyFont="1" applyBorder="1" applyAlignment="1">
      <alignment horizontal="center" vertical="center" wrapText="1"/>
      <protection/>
    </xf>
    <xf numFmtId="0" fontId="49" fillId="0" borderId="16" xfId="90" applyFont="1" applyBorder="1" applyAlignment="1">
      <alignment horizontal="center" vertical="center" wrapText="1"/>
      <protection/>
    </xf>
    <xf numFmtId="0" fontId="49" fillId="0" borderId="21" xfId="90" applyFont="1" applyBorder="1" applyAlignment="1">
      <alignment horizontal="center" vertical="center" wrapText="1"/>
      <protection/>
    </xf>
    <xf numFmtId="0" fontId="10" fillId="0" borderId="16" xfId="90" applyBorder="1" applyAlignment="1">
      <alignment horizontal="center" vertical="center" wrapText="1"/>
      <protection/>
    </xf>
    <xf numFmtId="0" fontId="10" fillId="0" borderId="21" xfId="90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2" fillId="0" borderId="19" xfId="90" applyFont="1" applyBorder="1" applyAlignment="1">
      <alignment horizontal="center" vertical="center"/>
      <protection/>
    </xf>
    <xf numFmtId="0" fontId="42" fillId="0" borderId="42" xfId="90" applyFont="1" applyBorder="1" applyAlignment="1">
      <alignment horizontal="center" vertical="center"/>
      <protection/>
    </xf>
    <xf numFmtId="0" fontId="42" fillId="0" borderId="13" xfId="90" applyFont="1" applyBorder="1" applyAlignment="1">
      <alignment horizontal="center" vertical="center"/>
      <protection/>
    </xf>
    <xf numFmtId="0" fontId="42" fillId="0" borderId="11" xfId="90" applyFont="1" applyBorder="1" applyAlignment="1">
      <alignment horizontal="center" vertical="center"/>
      <protection/>
    </xf>
    <xf numFmtId="0" fontId="45" fillId="0" borderId="0" xfId="75" applyFont="1" applyAlignment="1">
      <alignment horizontal="center" vertical="center"/>
      <protection/>
    </xf>
    <xf numFmtId="0" fontId="13" fillId="0" borderId="0" xfId="94" applyFont="1" applyAlignment="1">
      <alignment horizontal="center" vertical="center"/>
      <protection/>
    </xf>
    <xf numFmtId="0" fontId="13" fillId="0" borderId="13" xfId="94" applyFont="1" applyBorder="1" applyAlignment="1">
      <alignment horizontal="center" vertical="center"/>
      <protection/>
    </xf>
    <xf numFmtId="0" fontId="13" fillId="0" borderId="11" xfId="94" applyFont="1" applyBorder="1" applyAlignment="1">
      <alignment horizontal="center" vertical="center"/>
      <protection/>
    </xf>
    <xf numFmtId="0" fontId="14" fillId="0" borderId="36" xfId="94" applyFont="1" applyBorder="1" applyAlignment="1">
      <alignment horizontal="center" vertical="center"/>
      <protection/>
    </xf>
    <xf numFmtId="0" fontId="14" fillId="0" borderId="20" xfId="94" applyFont="1" applyBorder="1" applyAlignment="1">
      <alignment horizontal="center" vertical="center"/>
      <protection/>
    </xf>
    <xf numFmtId="0" fontId="14" fillId="0" borderId="24" xfId="94" applyFont="1" applyBorder="1" applyAlignment="1">
      <alignment horizontal="center" vertical="center"/>
      <protection/>
    </xf>
    <xf numFmtId="0" fontId="14" fillId="0" borderId="43" xfId="94" applyFont="1" applyBorder="1" applyAlignment="1">
      <alignment horizontal="center" vertical="center"/>
      <protection/>
    </xf>
    <xf numFmtId="0" fontId="13" fillId="0" borderId="13" xfId="85" applyFont="1" applyBorder="1" applyAlignment="1">
      <alignment horizontal="right" vertical="center"/>
      <protection/>
    </xf>
    <xf numFmtId="0" fontId="13" fillId="0" borderId="11" xfId="85" applyFont="1" applyBorder="1" applyAlignment="1">
      <alignment horizontal="right" vertical="center"/>
      <protection/>
    </xf>
    <xf numFmtId="0" fontId="10" fillId="0" borderId="13" xfId="85" applyFont="1" applyBorder="1" applyAlignment="1">
      <alignment/>
      <protection/>
    </xf>
    <xf numFmtId="0" fontId="10" fillId="0" borderId="11" xfId="85" applyBorder="1" applyAlignment="1">
      <alignment/>
      <protection/>
    </xf>
    <xf numFmtId="0" fontId="13" fillId="0" borderId="17" xfId="85" applyFont="1" applyBorder="1" applyAlignment="1">
      <alignment/>
      <protection/>
    </xf>
    <xf numFmtId="0" fontId="13" fillId="0" borderId="36" xfId="85" applyFont="1" applyBorder="1" applyAlignment="1">
      <alignment/>
      <protection/>
    </xf>
    <xf numFmtId="0" fontId="13" fillId="0" borderId="26" xfId="85" applyFont="1" applyBorder="1" applyAlignment="1">
      <alignment/>
      <protection/>
    </xf>
    <xf numFmtId="0" fontId="13" fillId="0" borderId="19" xfId="85" applyFont="1" applyBorder="1" applyAlignment="1">
      <alignment/>
      <protection/>
    </xf>
    <xf numFmtId="0" fontId="13" fillId="0" borderId="20" xfId="85" applyFont="1" applyBorder="1" applyAlignment="1">
      <alignment/>
      <protection/>
    </xf>
    <xf numFmtId="0" fontId="13" fillId="0" borderId="42" xfId="85" applyFont="1" applyBorder="1" applyAlignment="1">
      <alignment/>
      <protection/>
    </xf>
    <xf numFmtId="0" fontId="10" fillId="0" borderId="13" xfId="85" applyBorder="1" applyAlignment="1">
      <alignment horizontal="right" vertical="center"/>
      <protection/>
    </xf>
    <xf numFmtId="0" fontId="10" fillId="0" borderId="11" xfId="85" applyBorder="1" applyAlignment="1">
      <alignment horizontal="right" vertical="center"/>
      <protection/>
    </xf>
    <xf numFmtId="0" fontId="10" fillId="0" borderId="10" xfId="85" applyFont="1" applyBorder="1" applyAlignment="1">
      <alignment/>
      <protection/>
    </xf>
    <xf numFmtId="0" fontId="10" fillId="0" borderId="17" xfId="85" applyFont="1" applyBorder="1" applyAlignment="1">
      <alignment/>
      <protection/>
    </xf>
    <xf numFmtId="0" fontId="10" fillId="0" borderId="36" xfId="85" applyBorder="1" applyAlignment="1">
      <alignment/>
      <protection/>
    </xf>
    <xf numFmtId="0" fontId="10" fillId="0" borderId="26" xfId="85" applyBorder="1" applyAlignment="1">
      <alignment/>
      <protection/>
    </xf>
    <xf numFmtId="0" fontId="10" fillId="0" borderId="19" xfId="85" applyBorder="1" applyAlignment="1">
      <alignment/>
      <protection/>
    </xf>
    <xf numFmtId="0" fontId="10" fillId="0" borderId="20" xfId="85" applyBorder="1" applyAlignment="1">
      <alignment/>
      <protection/>
    </xf>
    <xf numFmtId="0" fontId="10" fillId="0" borderId="42" xfId="85" applyBorder="1" applyAlignment="1">
      <alignment/>
      <protection/>
    </xf>
    <xf numFmtId="0" fontId="10" fillId="0" borderId="0" xfId="85" applyFont="1" applyBorder="1" applyAlignment="1">
      <alignment wrapText="1"/>
      <protection/>
    </xf>
    <xf numFmtId="0" fontId="10" fillId="0" borderId="20" xfId="85" applyBorder="1" applyAlignment="1">
      <alignment wrapText="1"/>
      <protection/>
    </xf>
    <xf numFmtId="0" fontId="10" fillId="0" borderId="13" xfId="85" applyFont="1" applyBorder="1" applyAlignment="1">
      <alignment wrapText="1"/>
      <protection/>
    </xf>
    <xf numFmtId="0" fontId="10" fillId="0" borderId="11" xfId="85" applyBorder="1" applyAlignment="1">
      <alignment wrapText="1"/>
      <protection/>
    </xf>
    <xf numFmtId="0" fontId="13" fillId="0" borderId="0" xfId="85" applyFont="1" applyAlignment="1">
      <alignment horizontal="center"/>
      <protection/>
    </xf>
    <xf numFmtId="0" fontId="3" fillId="0" borderId="0" xfId="78" applyFont="1" applyAlignment="1">
      <alignment horizontal="center"/>
      <protection/>
    </xf>
    <xf numFmtId="0" fontId="10" fillId="0" borderId="0" xfId="85" applyAlignment="1">
      <alignment/>
      <protection/>
    </xf>
    <xf numFmtId="0" fontId="13" fillId="0" borderId="13" xfId="85" applyFont="1" applyBorder="1" applyAlignment="1">
      <alignment vertical="center"/>
      <protection/>
    </xf>
    <xf numFmtId="0" fontId="13" fillId="0" borderId="10" xfId="85" applyFont="1" applyBorder="1" applyAlignment="1">
      <alignment vertical="center"/>
      <protection/>
    </xf>
    <xf numFmtId="0" fontId="13" fillId="0" borderId="11" xfId="85" applyFont="1" applyBorder="1" applyAlignment="1">
      <alignment vertical="center"/>
      <protection/>
    </xf>
    <xf numFmtId="0" fontId="13" fillId="0" borderId="17" xfId="85" applyFont="1" applyBorder="1" applyAlignment="1">
      <alignment vertical="center" wrapText="1"/>
      <protection/>
    </xf>
    <xf numFmtId="0" fontId="13" fillId="0" borderId="36" xfId="85" applyFont="1" applyBorder="1" applyAlignment="1">
      <alignment vertical="center" wrapText="1"/>
      <protection/>
    </xf>
    <xf numFmtId="0" fontId="13" fillId="0" borderId="26" xfId="85" applyFont="1" applyBorder="1" applyAlignment="1">
      <alignment vertical="center" wrapText="1"/>
      <protection/>
    </xf>
    <xf numFmtId="0" fontId="13" fillId="0" borderId="16" xfId="85" applyFont="1" applyBorder="1" applyAlignment="1">
      <alignment vertical="center" wrapText="1"/>
      <protection/>
    </xf>
    <xf numFmtId="0" fontId="13" fillId="0" borderId="0" xfId="85" applyFont="1" applyBorder="1" applyAlignment="1">
      <alignment vertical="center" wrapText="1"/>
      <protection/>
    </xf>
    <xf numFmtId="0" fontId="13" fillId="0" borderId="21" xfId="85" applyFont="1" applyBorder="1" applyAlignment="1">
      <alignment vertical="center" wrapText="1"/>
      <protection/>
    </xf>
    <xf numFmtId="0" fontId="10" fillId="0" borderId="19" xfId="85" applyBorder="1" applyAlignment="1">
      <alignment wrapText="1"/>
      <protection/>
    </xf>
    <xf numFmtId="0" fontId="10" fillId="0" borderId="42" xfId="85" applyBorder="1" applyAlignment="1">
      <alignment wrapText="1"/>
      <protection/>
    </xf>
    <xf numFmtId="0" fontId="13" fillId="0" borderId="13" xfId="85" applyFont="1" applyBorder="1" applyAlignment="1">
      <alignment vertical="center" wrapText="1"/>
      <protection/>
    </xf>
    <xf numFmtId="0" fontId="10" fillId="0" borderId="10" xfId="85" applyBorder="1" applyAlignment="1">
      <alignment wrapText="1"/>
      <protection/>
    </xf>
    <xf numFmtId="0" fontId="13" fillId="0" borderId="24" xfId="85" applyFont="1" applyBorder="1" applyAlignment="1">
      <alignment horizontal="center"/>
      <protection/>
    </xf>
    <xf numFmtId="0" fontId="13" fillId="0" borderId="50" xfId="85" applyFont="1" applyBorder="1" applyAlignment="1">
      <alignment horizontal="center"/>
      <protection/>
    </xf>
    <xf numFmtId="0" fontId="10" fillId="0" borderId="50" xfId="85" applyBorder="1" applyAlignment="1">
      <alignment horizontal="center"/>
      <protection/>
    </xf>
    <xf numFmtId="0" fontId="13" fillId="0" borderId="43" xfId="85" applyFont="1" applyBorder="1" applyAlignment="1">
      <alignment horizontal="center"/>
      <protection/>
    </xf>
    <xf numFmtId="0" fontId="10" fillId="0" borderId="10" xfId="85" applyFont="1" applyBorder="1" applyAlignment="1">
      <alignment wrapText="1"/>
      <protection/>
    </xf>
    <xf numFmtId="0" fontId="3" fillId="0" borderId="0" xfId="88" applyFont="1" applyAlignment="1">
      <alignment horizontal="center"/>
      <protection/>
    </xf>
    <xf numFmtId="0" fontId="34" fillId="0" borderId="0" xfId="76" applyFont="1" applyAlignment="1">
      <alignment horizontal="center"/>
      <protection/>
    </xf>
    <xf numFmtId="0" fontId="34" fillId="0" borderId="0" xfId="76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" fillId="0" borderId="0" xfId="74" applyFont="1" applyAlignment="1">
      <alignment horizontal="center"/>
      <protection/>
    </xf>
    <xf numFmtId="0" fontId="0" fillId="0" borderId="0" xfId="77" applyAlignment="1">
      <alignment/>
      <protection/>
    </xf>
    <xf numFmtId="0" fontId="3" fillId="0" borderId="0" xfId="74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74" applyFont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top"/>
    </xf>
    <xf numFmtId="0" fontId="69" fillId="0" borderId="0" xfId="71" applyFont="1" applyBorder="1" applyAlignment="1">
      <alignment horizontal="center"/>
      <protection/>
    </xf>
    <xf numFmtId="0" fontId="69" fillId="0" borderId="0" xfId="71" applyFont="1" applyBorder="1" applyAlignment="1">
      <alignment horizontal="center" vertical="center"/>
      <protection/>
    </xf>
    <xf numFmtId="0" fontId="70" fillId="0" borderId="0" xfId="71" applyFont="1" applyFill="1" applyBorder="1" applyAlignment="1">
      <alignment horizontal="center" vertical="center"/>
      <protection/>
    </xf>
    <xf numFmtId="0" fontId="69" fillId="4" borderId="54" xfId="64" applyFont="1" applyFill="1" applyBorder="1" applyAlignment="1">
      <alignment horizontal="center" vertical="center"/>
      <protection/>
    </xf>
    <xf numFmtId="0" fontId="69" fillId="4" borderId="51" xfId="64" applyFont="1" applyFill="1" applyBorder="1" applyAlignment="1">
      <alignment horizontal="center" vertical="center"/>
      <protection/>
    </xf>
    <xf numFmtId="0" fontId="69" fillId="4" borderId="56" xfId="64" applyFont="1" applyFill="1" applyBorder="1" applyAlignment="1">
      <alignment horizontal="center" vertical="center"/>
      <protection/>
    </xf>
    <xf numFmtId="0" fontId="69" fillId="0" borderId="63" xfId="96" applyFont="1" applyFill="1" applyBorder="1" applyAlignment="1">
      <alignment horizontal="center" vertical="center"/>
      <protection/>
    </xf>
    <xf numFmtId="0" fontId="69" fillId="0" borderId="66" xfId="96" applyFont="1" applyFill="1" applyBorder="1" applyAlignment="1">
      <alignment horizontal="center" vertical="center"/>
      <protection/>
    </xf>
    <xf numFmtId="0" fontId="69" fillId="0" borderId="63" xfId="96" applyFont="1" applyFill="1" applyBorder="1" applyAlignment="1">
      <alignment horizontal="center" vertical="center" wrapText="1"/>
      <protection/>
    </xf>
    <xf numFmtId="3" fontId="69" fillId="0" borderId="63" xfId="96" applyNumberFormat="1" applyFont="1" applyFill="1" applyBorder="1" applyAlignment="1">
      <alignment horizontal="center" vertical="center" wrapText="1"/>
      <protection/>
    </xf>
    <xf numFmtId="3" fontId="69" fillId="0" borderId="66" xfId="96" applyNumberFormat="1" applyFont="1" applyFill="1" applyBorder="1" applyAlignment="1">
      <alignment horizontal="center" vertical="center"/>
      <protection/>
    </xf>
    <xf numFmtId="3" fontId="69" fillId="0" borderId="70" xfId="96" applyNumberFormat="1" applyFont="1" applyFill="1" applyBorder="1" applyAlignment="1">
      <alignment horizontal="center" vertical="center" wrapText="1"/>
      <protection/>
    </xf>
    <xf numFmtId="3" fontId="69" fillId="0" borderId="68" xfId="96" applyNumberFormat="1" applyFont="1" applyFill="1" applyBorder="1" applyAlignment="1">
      <alignment horizontal="center" vertical="center"/>
      <protection/>
    </xf>
    <xf numFmtId="0" fontId="69" fillId="0" borderId="62" xfId="96" applyFont="1" applyFill="1" applyBorder="1" applyAlignment="1">
      <alignment horizontal="center" vertical="center"/>
      <protection/>
    </xf>
    <xf numFmtId="0" fontId="69" fillId="0" borderId="67" xfId="96" applyFont="1" applyFill="1" applyBorder="1" applyAlignment="1">
      <alignment horizontal="center" vertical="center"/>
      <protection/>
    </xf>
    <xf numFmtId="3" fontId="69" fillId="0" borderId="63" xfId="96" applyNumberFormat="1" applyFont="1" applyFill="1" applyBorder="1" applyAlignment="1">
      <alignment horizontal="center" vertical="center"/>
      <protection/>
    </xf>
    <xf numFmtId="3" fontId="69" fillId="0" borderId="68" xfId="96" applyNumberFormat="1" applyFont="1" applyFill="1" applyBorder="1" applyAlignment="1">
      <alignment horizontal="center" vertical="center" wrapText="1"/>
      <protection/>
    </xf>
    <xf numFmtId="0" fontId="69" fillId="0" borderId="0" xfId="72" applyFont="1" applyBorder="1" applyAlignment="1">
      <alignment horizontal="center" vertical="center"/>
      <protection/>
    </xf>
    <xf numFmtId="0" fontId="70" fillId="0" borderId="0" xfId="72" applyFont="1" applyFill="1" applyBorder="1" applyAlignment="1">
      <alignment horizontal="center" vertical="center"/>
      <protection/>
    </xf>
    <xf numFmtId="0" fontId="69" fillId="0" borderId="78" xfId="96" applyFont="1" applyFill="1" applyBorder="1" applyAlignment="1">
      <alignment horizontal="center" vertical="center"/>
      <protection/>
    </xf>
    <xf numFmtId="0" fontId="69" fillId="0" borderId="18" xfId="96" applyFont="1" applyFill="1" applyBorder="1" applyAlignment="1">
      <alignment horizontal="center" vertical="center" wrapText="1"/>
      <protection/>
    </xf>
    <xf numFmtId="0" fontId="69" fillId="0" borderId="35" xfId="96" applyFont="1" applyFill="1" applyBorder="1" applyAlignment="1">
      <alignment horizontal="center" vertical="center"/>
      <protection/>
    </xf>
    <xf numFmtId="3" fontId="69" fillId="0" borderId="18" xfId="96" applyNumberFormat="1" applyFont="1" applyFill="1" applyBorder="1" applyAlignment="1">
      <alignment horizontal="center" vertical="center" wrapText="1"/>
      <protection/>
    </xf>
    <xf numFmtId="3" fontId="69" fillId="0" borderId="35" xfId="96" applyNumberFormat="1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 horizontal="center" wrapText="1"/>
    </xf>
    <xf numFmtId="3" fontId="34" fillId="0" borderId="13" xfId="89" applyNumberFormat="1" applyFont="1" applyBorder="1" applyAlignment="1">
      <alignment vertical="center"/>
      <protection/>
    </xf>
    <xf numFmtId="3" fontId="34" fillId="0" borderId="11" xfId="89" applyNumberFormat="1" applyFont="1" applyBorder="1" applyAlignment="1">
      <alignment vertical="center"/>
      <protection/>
    </xf>
    <xf numFmtId="3" fontId="35" fillId="0" borderId="13" xfId="89" applyNumberFormat="1" applyFont="1" applyBorder="1" applyAlignment="1">
      <alignment vertical="center"/>
      <protection/>
    </xf>
    <xf numFmtId="3" fontId="35" fillId="0" borderId="11" xfId="89" applyNumberFormat="1" applyFont="1" applyBorder="1" applyAlignment="1">
      <alignment vertical="center"/>
      <protection/>
    </xf>
    <xf numFmtId="0" fontId="34" fillId="0" borderId="24" xfId="89" applyFont="1" applyBorder="1" applyAlignment="1">
      <alignment vertical="center" wrapText="1"/>
      <protection/>
    </xf>
    <xf numFmtId="0" fontId="34" fillId="0" borderId="50" xfId="89" applyFont="1" applyBorder="1" applyAlignment="1">
      <alignment vertical="center" wrapText="1"/>
      <protection/>
    </xf>
    <xf numFmtId="0" fontId="34" fillId="0" borderId="43" xfId="89" applyFont="1" applyBorder="1" applyAlignment="1">
      <alignment vertical="center" wrapText="1"/>
      <protection/>
    </xf>
    <xf numFmtId="0" fontId="35" fillId="0" borderId="24" xfId="89" applyFont="1" applyFill="1" applyBorder="1" applyAlignment="1">
      <alignment vertical="center" wrapText="1"/>
      <protection/>
    </xf>
    <xf numFmtId="0" fontId="35" fillId="0" borderId="50" xfId="89" applyFont="1" applyFill="1" applyBorder="1" applyAlignment="1">
      <alignment vertical="center" wrapText="1"/>
      <protection/>
    </xf>
    <xf numFmtId="0" fontId="35" fillId="0" borderId="43" xfId="89" applyFont="1" applyFill="1" applyBorder="1" applyAlignment="1">
      <alignment vertical="center" wrapText="1"/>
      <protection/>
    </xf>
    <xf numFmtId="3" fontId="35" fillId="0" borderId="13" xfId="89" applyNumberFormat="1" applyFont="1" applyFill="1" applyBorder="1" applyAlignment="1">
      <alignment vertical="center"/>
      <protection/>
    </xf>
    <xf numFmtId="3" fontId="35" fillId="0" borderId="11" xfId="89" applyNumberFormat="1" applyFont="1" applyFill="1" applyBorder="1" applyAlignment="1">
      <alignment vertical="center"/>
      <protection/>
    </xf>
    <xf numFmtId="0" fontId="35" fillId="0" borderId="24" xfId="89" applyFont="1" applyBorder="1" applyAlignment="1">
      <alignment vertical="center" wrapText="1"/>
      <protection/>
    </xf>
    <xf numFmtId="0" fontId="35" fillId="0" borderId="50" xfId="89" applyFont="1" applyBorder="1" applyAlignment="1">
      <alignment vertical="center" wrapText="1"/>
      <protection/>
    </xf>
    <xf numFmtId="0" fontId="35" fillId="0" borderId="43" xfId="89" applyFont="1" applyBorder="1" applyAlignment="1">
      <alignment vertical="center" wrapText="1"/>
      <protection/>
    </xf>
    <xf numFmtId="0" fontId="42" fillId="0" borderId="0" xfId="89" applyFont="1" applyAlignment="1">
      <alignment horizontal="center" vertical="center"/>
      <protection/>
    </xf>
    <xf numFmtId="0" fontId="42" fillId="0" borderId="0" xfId="89" applyFont="1" applyAlignment="1">
      <alignment horizontal="center"/>
      <protection/>
    </xf>
    <xf numFmtId="0" fontId="34" fillId="0" borderId="12" xfId="89" applyFont="1" applyBorder="1" applyAlignment="1">
      <alignment vertical="center" wrapText="1"/>
      <protection/>
    </xf>
    <xf numFmtId="0" fontId="13" fillId="0" borderId="50" xfId="89" applyFont="1" applyBorder="1" applyAlignment="1">
      <alignment horizontal="center" vertical="center"/>
      <protection/>
    </xf>
    <xf numFmtId="0" fontId="13" fillId="0" borderId="43" xfId="89" applyFont="1" applyBorder="1" applyAlignment="1">
      <alignment horizontal="center" vertical="center"/>
      <protection/>
    </xf>
    <xf numFmtId="0" fontId="57" fillId="0" borderId="13" xfId="92" applyFont="1" applyFill="1" applyBorder="1" applyAlignment="1">
      <alignment horizontal="center" vertical="center" wrapText="1"/>
      <protection/>
    </xf>
    <xf numFmtId="0" fontId="13" fillId="0" borderId="13" xfId="9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7" fillId="0" borderId="13" xfId="92" applyFont="1" applyBorder="1" applyAlignment="1">
      <alignment horizontal="center" vertical="center" wrapText="1"/>
      <protection/>
    </xf>
    <xf numFmtId="0" fontId="57" fillId="0" borderId="11" xfId="92" applyFont="1" applyBorder="1" applyAlignment="1">
      <alignment horizontal="center" vertical="center" wrapText="1"/>
      <protection/>
    </xf>
    <xf numFmtId="0" fontId="57" fillId="0" borderId="26" xfId="92" applyFont="1" applyBorder="1" applyAlignment="1">
      <alignment horizontal="center" vertical="center" wrapText="1"/>
      <protection/>
    </xf>
    <xf numFmtId="0" fontId="57" fillId="0" borderId="42" xfId="92" applyFont="1" applyBorder="1" applyAlignment="1">
      <alignment horizontal="center" vertical="center" wrapText="1"/>
      <protection/>
    </xf>
    <xf numFmtId="0" fontId="57" fillId="0" borderId="24" xfId="92" applyFont="1" applyBorder="1" applyAlignment="1">
      <alignment horizontal="center" vertical="center" wrapText="1"/>
      <protection/>
    </xf>
    <xf numFmtId="0" fontId="57" fillId="0" borderId="43" xfId="92" applyFont="1" applyBorder="1" applyAlignment="1">
      <alignment horizontal="center" vertical="center" wrapText="1"/>
      <protection/>
    </xf>
    <xf numFmtId="0" fontId="48" fillId="0" borderId="0" xfId="92" applyFont="1" applyAlignment="1">
      <alignment horizontal="center" vertical="center"/>
      <protection/>
    </xf>
    <xf numFmtId="0" fontId="55" fillId="0" borderId="0" xfId="92" applyFont="1" applyAlignment="1">
      <alignment horizontal="center" vertical="center"/>
      <protection/>
    </xf>
    <xf numFmtId="49" fontId="1" fillId="0" borderId="13" xfId="8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50" xfId="92" applyFont="1" applyBorder="1" applyAlignment="1">
      <alignment horizontal="center" vertical="center" wrapText="1"/>
      <protection/>
    </xf>
    <xf numFmtId="0" fontId="57" fillId="0" borderId="17" xfId="92" applyFont="1" applyBorder="1" applyAlignment="1">
      <alignment horizontal="center" vertical="center" wrapText="1"/>
      <protection/>
    </xf>
    <xf numFmtId="0" fontId="57" fillId="0" borderId="19" xfId="92" applyFont="1" applyBorder="1" applyAlignment="1">
      <alignment horizontal="center" vertical="center" wrapText="1"/>
      <protection/>
    </xf>
    <xf numFmtId="0" fontId="10" fillId="0" borderId="11" xfId="92" applyBorder="1" applyAlignment="1">
      <alignment horizontal="center" vertical="center" wrapText="1"/>
      <protection/>
    </xf>
    <xf numFmtId="0" fontId="57" fillId="0" borderId="12" xfId="92" applyFont="1" applyFill="1" applyBorder="1" applyAlignment="1">
      <alignment horizontal="center" vertical="center" wrapText="1"/>
      <protection/>
    </xf>
    <xf numFmtId="0" fontId="57" fillId="0" borderId="11" xfId="92" applyFont="1" applyFill="1" applyBorder="1" applyAlignment="1">
      <alignment horizontal="center" vertical="center" wrapText="1"/>
      <protection/>
    </xf>
    <xf numFmtId="0" fontId="13" fillId="0" borderId="0" xfId="92" applyFont="1" applyAlignment="1">
      <alignment horizontal="center" vertical="center" wrapText="1"/>
      <protection/>
    </xf>
    <xf numFmtId="0" fontId="56" fillId="0" borderId="0" xfId="92" applyFont="1" applyAlignment="1">
      <alignment horizontal="center" vertical="center"/>
      <protection/>
    </xf>
    <xf numFmtId="0" fontId="56" fillId="0" borderId="0" xfId="92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34" fillId="0" borderId="38" xfId="87" applyFont="1" applyBorder="1" applyAlignment="1">
      <alignment vertical="center" wrapText="1"/>
      <protection/>
    </xf>
    <xf numFmtId="0" fontId="34" fillId="0" borderId="12" xfId="87" applyFont="1" applyBorder="1" applyAlignment="1">
      <alignment vertical="center" wrapText="1"/>
      <protection/>
    </xf>
    <xf numFmtId="0" fontId="34" fillId="0" borderId="35" xfId="87" applyFont="1" applyBorder="1" applyAlignment="1">
      <alignment vertical="center" wrapText="1"/>
      <protection/>
    </xf>
    <xf numFmtId="3" fontId="34" fillId="0" borderId="38" xfId="87" applyNumberFormat="1" applyFont="1" applyBorder="1" applyAlignment="1">
      <alignment vertical="center"/>
      <protection/>
    </xf>
    <xf numFmtId="3" fontId="34" fillId="0" borderId="12" xfId="87" applyNumberFormat="1" applyFont="1" applyBorder="1" applyAlignment="1">
      <alignment vertical="center"/>
      <protection/>
    </xf>
    <xf numFmtId="3" fontId="34" fillId="0" borderId="35" xfId="87" applyNumberFormat="1" applyFont="1" applyBorder="1" applyAlignment="1">
      <alignment vertical="center"/>
      <protection/>
    </xf>
    <xf numFmtId="0" fontId="35" fillId="0" borderId="12" xfId="87" applyFont="1" applyBorder="1" applyAlignment="1">
      <alignment vertical="center" wrapText="1"/>
      <protection/>
    </xf>
    <xf numFmtId="49" fontId="35" fillId="0" borderId="13" xfId="87" applyNumberFormat="1" applyFont="1" applyBorder="1" applyAlignment="1">
      <alignment horizontal="center" vertical="center"/>
      <protection/>
    </xf>
    <xf numFmtId="49" fontId="35" fillId="0" borderId="10" xfId="87" applyNumberFormat="1" applyFont="1" applyBorder="1" applyAlignment="1">
      <alignment horizontal="center" vertical="center"/>
      <protection/>
    </xf>
    <xf numFmtId="49" fontId="35" fillId="0" borderId="11" xfId="87" applyNumberFormat="1" applyFont="1" applyBorder="1" applyAlignment="1">
      <alignment horizontal="center" vertical="center"/>
      <protection/>
    </xf>
    <xf numFmtId="3" fontId="35" fillId="0" borderId="12" xfId="87" applyNumberFormat="1" applyFont="1" applyBorder="1" applyAlignment="1">
      <alignment vertical="center"/>
      <protection/>
    </xf>
    <xf numFmtId="3" fontId="35" fillId="0" borderId="13" xfId="87" applyNumberFormat="1" applyFont="1" applyBorder="1" applyAlignment="1">
      <alignment horizontal="right" vertical="center"/>
      <protection/>
    </xf>
    <xf numFmtId="3" fontId="35" fillId="0" borderId="10" xfId="87" applyNumberFormat="1" applyFont="1" applyBorder="1" applyAlignment="1">
      <alignment horizontal="right" vertical="center"/>
      <protection/>
    </xf>
    <xf numFmtId="3" fontId="35" fillId="0" borderId="11" xfId="87" applyNumberFormat="1" applyFont="1" applyBorder="1" applyAlignment="1">
      <alignment horizontal="right" vertical="center"/>
      <protection/>
    </xf>
    <xf numFmtId="0" fontId="13" fillId="0" borderId="0" xfId="87" applyFont="1" applyAlignment="1">
      <alignment horizontal="center" vertical="center"/>
      <protection/>
    </xf>
    <xf numFmtId="0" fontId="13" fillId="0" borderId="0" xfId="8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87" applyFont="1" applyBorder="1" applyAlignment="1">
      <alignment horizontal="center" vertical="center"/>
      <protection/>
    </xf>
    <xf numFmtId="0" fontId="34" fillId="0" borderId="12" xfId="87" applyFont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3" xfId="45"/>
    <cellStyle name="Ezres 3 2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ál 2" xfId="61"/>
    <cellStyle name="Normál 2 2" xfId="62"/>
    <cellStyle name="Normál 2_mellékletek 2012  évi zárás_küldeni" xfId="63"/>
    <cellStyle name="Normál 3" xfId="64"/>
    <cellStyle name="Normál 3 2" xfId="65"/>
    <cellStyle name="Normál 4" xfId="66"/>
    <cellStyle name="Normál 4 2" xfId="67"/>
    <cellStyle name="Normál 5" xfId="68"/>
    <cellStyle name="Normál 6" xfId="69"/>
    <cellStyle name="Normál 7" xfId="70"/>
    <cellStyle name="Normál_08_A_rszámadás 6.4. sz. mellékletek vagyonkimutatás" xfId="71"/>
    <cellStyle name="Normál_08_A_rszámadás 6.4. sz. mellékletek vagyonkimutatás 2" xfId="72"/>
    <cellStyle name="Normál_2.sz. melléklet javított" xfId="73"/>
    <cellStyle name="Normál_2006évvégeteljesítés" xfId="74"/>
    <cellStyle name="Normál_2007eredetiköltségvetés" xfId="75"/>
    <cellStyle name="Normál_2007zárszámadásjan18" xfId="76"/>
    <cellStyle name="Normál_2008éviI-XII.hóteljfebr11" xfId="77"/>
    <cellStyle name="Normál_2008évivéglegesköltségvetésfebr13" xfId="78"/>
    <cellStyle name="Normál_20097-11-igmellékelt" xfId="79"/>
    <cellStyle name="Normál_2010koltsegvetesjan13" xfId="80"/>
    <cellStyle name="Normál_2011évivéglegesteljesítésápr21" xfId="81"/>
    <cellStyle name="Normál_2011müködésifelhalmérlegfebr17" xfId="82"/>
    <cellStyle name="Normál_2012éviköltségvetésjan19este" xfId="83"/>
    <cellStyle name="Normál_2012éviköltségvetésjan19este 2" xfId="84"/>
    <cellStyle name="Normál_2012létszám tábla 2" xfId="85"/>
    <cellStyle name="Normál_2014.évi költségvetés tervezés jan11" xfId="86"/>
    <cellStyle name="Normál_3évsaját bevétel-2013 2" xfId="87"/>
    <cellStyle name="Normál_7-2009-2008évizárszámadásjavított" xfId="88"/>
    <cellStyle name="Normál_Adósságállomány 2" xfId="89"/>
    <cellStyle name="Normál_eus tábla" xfId="90"/>
    <cellStyle name="Normal_KARSZJ3" xfId="91"/>
    <cellStyle name="Normál_Kötelző feladatok" xfId="92"/>
    <cellStyle name="Normál_közterület" xfId="93"/>
    <cellStyle name="Normál_közvetett támogatás" xfId="94"/>
    <cellStyle name="Normal_KTRSZJ" xfId="95"/>
    <cellStyle name="Normál_vagyonkimutatás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Százalék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externalLink" Target="externalLinks/externalLink14.xml" /><Relationship Id="rId46" Type="http://schemas.openxmlformats.org/officeDocument/2006/relationships/externalLink" Target="externalLinks/externalLink15.xml" /><Relationship Id="rId47" Type="http://schemas.openxmlformats.org/officeDocument/2006/relationships/externalLink" Target="externalLinks/externalLink16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romhanyi.ildiko\AppData\Local\Microsoft\Windows\Temporary%20Internet%20Files\Content.Outlook\DZC902RY\Vagyonm&#233;rleg_2014%20(5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romhanyi.ildiko\Documents\Dokumentumok\2013&#233;vi%20z&#225;r&#225;ssal%20kapcsolatos\13-2014%20(V.20.)%20-%202013%20&#233;vi%20z&#225;rsz&#225;mad&#225;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romhanyi.ildiko\Documents\Dokumentumok\2014%20&#233;vi%20z&#225;rsz&#225;mad&#225;s\17-2015.%20(V.26.)%20z&#225;rsz&#225;mad&#225;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zpucsek\AppData\Local\Temp\1412kr_1_19_melle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 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"/>
      <sheetName val="9mell."/>
      <sheetName val="10mell"/>
      <sheetName val="11mell"/>
      <sheetName val="12mell "/>
      <sheetName val="13mell"/>
      <sheetName val="14mell"/>
      <sheetName val="15mell"/>
      <sheetName val="16.mell"/>
      <sheetName val="17.mell "/>
      <sheetName val="18.mell"/>
      <sheetName val="19.mell"/>
      <sheetName val="20.mell"/>
      <sheetName val="21.mell"/>
      <sheetName val="22.mell"/>
      <sheetName val="23.mell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."/>
      <sheetName val="9.mell. "/>
      <sheetName val="10mell"/>
      <sheetName val="11mell"/>
      <sheetName val="12mell"/>
      <sheetName val="13mell"/>
      <sheetName val="14mell"/>
      <sheetName val="15mell"/>
      <sheetName val="16mell"/>
      <sheetName val="17mell"/>
      <sheetName val="18mell"/>
      <sheetName val="19mell"/>
      <sheetName val="20mell"/>
      <sheetName val="21mell"/>
      <sheetName val="22mell"/>
      <sheetName val="23mell"/>
      <sheetName val="Munk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B34">
      <selection activeCell="C47" sqref="C47:E47"/>
    </sheetView>
  </sheetViews>
  <sheetFormatPr defaultColWidth="9.125" defaultRowHeight="12.75"/>
  <cols>
    <col min="1" max="1" width="59.875" style="103" customWidth="1"/>
    <col min="2" max="5" width="11.50390625" style="103" customWidth="1"/>
    <col min="6" max="6" width="51.875" style="103" customWidth="1"/>
    <col min="7" max="7" width="11.50390625" style="103" customWidth="1"/>
    <col min="8" max="9" width="11.125" style="103" customWidth="1"/>
    <col min="10" max="10" width="11.50390625" style="103" customWidth="1"/>
    <col min="11" max="16384" width="9.125" style="103" customWidth="1"/>
  </cols>
  <sheetData>
    <row r="1" spans="1:8" ht="12.75">
      <c r="A1" s="1489" t="s">
        <v>311</v>
      </c>
      <c r="B1" s="1489"/>
      <c r="C1" s="1489"/>
      <c r="D1" s="1489"/>
      <c r="E1" s="1489"/>
      <c r="F1" s="1489"/>
      <c r="G1" s="1489"/>
      <c r="H1" s="1489"/>
    </row>
    <row r="2" spans="1:8" ht="12.75">
      <c r="A2" s="1488" t="s">
        <v>312</v>
      </c>
      <c r="B2" s="1488"/>
      <c r="C2" s="1488"/>
      <c r="D2" s="1488"/>
      <c r="E2" s="1488"/>
      <c r="F2" s="1488"/>
      <c r="G2" s="1488"/>
      <c r="H2" s="1488"/>
    </row>
    <row r="3" spans="1:10" ht="12.75" customHeight="1">
      <c r="A3" s="197"/>
      <c r="B3" s="197"/>
      <c r="C3" s="197"/>
      <c r="D3" s="197"/>
      <c r="E3" s="197"/>
      <c r="F3" s="197"/>
      <c r="G3" s="1386"/>
      <c r="H3" s="788"/>
      <c r="I3" s="788"/>
      <c r="J3" s="788" t="s">
        <v>410</v>
      </c>
    </row>
    <row r="4" spans="1:10" ht="12.75" customHeight="1">
      <c r="A4" s="1490" t="s">
        <v>531</v>
      </c>
      <c r="B4" s="1486" t="s">
        <v>1338</v>
      </c>
      <c r="C4" s="1486" t="s">
        <v>803</v>
      </c>
      <c r="D4" s="1486" t="s">
        <v>847</v>
      </c>
      <c r="E4" s="1486" t="s">
        <v>1350</v>
      </c>
      <c r="F4" s="1490" t="s">
        <v>532</v>
      </c>
      <c r="G4" s="1486" t="s">
        <v>1338</v>
      </c>
      <c r="H4" s="1486" t="s">
        <v>803</v>
      </c>
      <c r="I4" s="1486" t="s">
        <v>847</v>
      </c>
      <c r="J4" s="1486" t="s">
        <v>1350</v>
      </c>
    </row>
    <row r="5" spans="1:10" ht="24.75" customHeight="1" thickBot="1">
      <c r="A5" s="1491"/>
      <c r="B5" s="1487"/>
      <c r="C5" s="1487"/>
      <c r="D5" s="1487"/>
      <c r="E5" s="1487"/>
      <c r="F5" s="1491"/>
      <c r="G5" s="1487"/>
      <c r="H5" s="1487"/>
      <c r="I5" s="1487"/>
      <c r="J5" s="1487"/>
    </row>
    <row r="6" spans="1:10" s="158" customFormat="1" ht="12" thickTop="1">
      <c r="A6" s="173"/>
      <c r="B6" s="176"/>
      <c r="C6" s="207"/>
      <c r="D6" s="207"/>
      <c r="E6" s="207"/>
      <c r="F6" s="176" t="s">
        <v>533</v>
      </c>
      <c r="G6" s="1075">
        <v>3241929</v>
      </c>
      <c r="H6" s="174">
        <f>SUM('1c.mell '!C147)</f>
        <v>3382005</v>
      </c>
      <c r="I6" s="174">
        <f>SUM('1c.mell '!D147)</f>
        <v>3534078</v>
      </c>
      <c r="J6" s="174">
        <f>SUM('1c.mell '!E147)</f>
        <v>3417311</v>
      </c>
    </row>
    <row r="7" spans="1:10" s="158" customFormat="1" ht="11.25">
      <c r="A7" s="257" t="s">
        <v>433</v>
      </c>
      <c r="B7" s="1403">
        <v>1542704</v>
      </c>
      <c r="C7" s="166">
        <f>SUM('1b.mell '!C242)</f>
        <v>1453009</v>
      </c>
      <c r="D7" s="166">
        <f>SUM('1b.mell '!D242)</f>
        <v>1560039</v>
      </c>
      <c r="E7" s="166">
        <f>SUM('1b.mell '!E242)</f>
        <v>1560039</v>
      </c>
      <c r="F7" s="177" t="s">
        <v>583</v>
      </c>
      <c r="G7" s="1425">
        <v>923789</v>
      </c>
      <c r="H7" s="174">
        <f>SUM('1c.mell '!C148)</f>
        <v>975134</v>
      </c>
      <c r="I7" s="174">
        <f>SUM('1c.mell '!D148)</f>
        <v>1035477</v>
      </c>
      <c r="J7" s="174">
        <f>SUM('1c.mell '!E148)</f>
        <v>966160</v>
      </c>
    </row>
    <row r="8" spans="1:10" s="158" customFormat="1" ht="11.25">
      <c r="A8" s="257" t="s">
        <v>437</v>
      </c>
      <c r="B8" s="1403"/>
      <c r="C8" s="166">
        <f>SUM('1b.mell '!C16)</f>
        <v>0</v>
      </c>
      <c r="D8" s="166">
        <f>SUM('1b.mell '!D16)</f>
        <v>59</v>
      </c>
      <c r="E8" s="166">
        <f>SUM('1b.mell '!E16)</f>
        <v>59</v>
      </c>
      <c r="F8" s="165" t="s">
        <v>534</v>
      </c>
      <c r="G8" s="1075">
        <v>5141553</v>
      </c>
      <c r="H8" s="174">
        <f>SUM('1c.mell '!C149)</f>
        <v>5214909</v>
      </c>
      <c r="I8" s="166">
        <f>SUM('1c.mell '!D149)</f>
        <v>5747404</v>
      </c>
      <c r="J8" s="166">
        <f>SUM('1c.mell '!E149)</f>
        <v>5093897</v>
      </c>
    </row>
    <row r="9" spans="1:10" s="158" customFormat="1" ht="12" thickBot="1">
      <c r="A9" s="258" t="s">
        <v>1438</v>
      </c>
      <c r="B9" s="1404">
        <v>60700</v>
      </c>
      <c r="C9" s="266">
        <f>SUM('1b.mell '!C244)</f>
        <v>10000</v>
      </c>
      <c r="D9" s="266">
        <f>SUM('1b.mell '!D244)</f>
        <v>69635</v>
      </c>
      <c r="E9" s="266">
        <f>SUM('1b.mell '!E244)</f>
        <v>69635</v>
      </c>
      <c r="F9" s="165" t="s">
        <v>314</v>
      </c>
      <c r="G9" s="1075">
        <v>215815</v>
      </c>
      <c r="H9" s="174">
        <f>SUM('1c.mell '!C150)</f>
        <v>221512</v>
      </c>
      <c r="I9" s="174">
        <f>SUM('1c.mell '!D150)</f>
        <v>267208</v>
      </c>
      <c r="J9" s="174">
        <f>SUM('1c.mell '!E150)</f>
        <v>233465</v>
      </c>
    </row>
    <row r="10" spans="1:10" s="158" customFormat="1" ht="12" thickBot="1">
      <c r="A10" s="259" t="s">
        <v>438</v>
      </c>
      <c r="B10" s="267">
        <f>SUM(B7:B9)</f>
        <v>1603404</v>
      </c>
      <c r="C10" s="267">
        <f>SUM(C7:C9)</f>
        <v>1463009</v>
      </c>
      <c r="D10" s="267">
        <f>SUM(D7:D9)</f>
        <v>1629733</v>
      </c>
      <c r="E10" s="267">
        <f>SUM(E7:E9)</f>
        <v>1629733</v>
      </c>
      <c r="F10" s="165" t="s">
        <v>313</v>
      </c>
      <c r="G10" s="1075">
        <v>889255</v>
      </c>
      <c r="H10" s="174">
        <f>SUM('1c.mell '!C151)</f>
        <v>1138153</v>
      </c>
      <c r="I10" s="1046">
        <f>SUM('1c.mell '!D151)</f>
        <v>1516595</v>
      </c>
      <c r="J10" s="1046">
        <f>SUM('1c.mell '!E151)</f>
        <v>1036953</v>
      </c>
    </row>
    <row r="11" spans="1:10" s="158" customFormat="1" ht="11.25">
      <c r="A11" s="201" t="s">
        <v>439</v>
      </c>
      <c r="B11" s="1405">
        <v>3433024</v>
      </c>
      <c r="C11" s="174">
        <f>SUM('1b.mell '!C246)</f>
        <v>3310000</v>
      </c>
      <c r="D11" s="174">
        <f>SUM('1b.mell '!D246)</f>
        <v>3310000</v>
      </c>
      <c r="E11" s="174">
        <f>SUM('1b.mell '!E246)</f>
        <v>3548194</v>
      </c>
      <c r="F11" s="167"/>
      <c r="G11" s="1420"/>
      <c r="H11" s="998"/>
      <c r="I11" s="998"/>
      <c r="J11" s="168"/>
    </row>
    <row r="12" spans="1:10" s="158" customFormat="1" ht="11.25">
      <c r="A12" s="201" t="s">
        <v>440</v>
      </c>
      <c r="B12" s="1405">
        <v>4209731</v>
      </c>
      <c r="C12" s="174">
        <f>SUM('1b.mell '!C247)</f>
        <v>4197124</v>
      </c>
      <c r="D12" s="174">
        <f>SUM('1b.mell '!D247)</f>
        <v>4256015</v>
      </c>
      <c r="E12" s="174">
        <f>SUM('1b.mell '!E247)</f>
        <v>4298718</v>
      </c>
      <c r="F12" s="286"/>
      <c r="G12" s="1421"/>
      <c r="H12" s="1001"/>
      <c r="I12" s="1001"/>
      <c r="J12" s="218"/>
    </row>
    <row r="13" spans="1:10" s="158" customFormat="1" ht="12" thickBot="1">
      <c r="A13" s="258" t="s">
        <v>94</v>
      </c>
      <c r="B13" s="1406">
        <v>412494</v>
      </c>
      <c r="C13" s="174">
        <f>SUM('1b.mell '!C248)</f>
        <v>371116</v>
      </c>
      <c r="D13" s="174">
        <f>SUM('1b.mell '!D248)</f>
        <v>328545</v>
      </c>
      <c r="E13" s="174">
        <f>SUM('1b.mell '!E248)</f>
        <v>368601</v>
      </c>
      <c r="F13" s="286"/>
      <c r="G13" s="1421"/>
      <c r="H13" s="1001"/>
      <c r="I13" s="1001"/>
      <c r="J13" s="218"/>
    </row>
    <row r="14" spans="1:10" s="158" customFormat="1" ht="13.5" thickBot="1">
      <c r="A14" s="260" t="s">
        <v>447</v>
      </c>
      <c r="B14" s="1407">
        <f>SUM(B11:B13)</f>
        <v>8055249</v>
      </c>
      <c r="C14" s="267">
        <f>SUM(C11:C13)</f>
        <v>7878240</v>
      </c>
      <c r="D14" s="267">
        <f>SUM(D11:D13)</f>
        <v>7894560</v>
      </c>
      <c r="E14" s="267">
        <f>SUM(E11:E13)</f>
        <v>8215513</v>
      </c>
      <c r="F14" s="286"/>
      <c r="G14" s="1421"/>
      <c r="H14" s="1001"/>
      <c r="I14" s="1001"/>
      <c r="J14" s="218"/>
    </row>
    <row r="15" spans="1:10" s="158" customFormat="1" ht="12.75">
      <c r="A15" s="1069" t="s">
        <v>1439</v>
      </c>
      <c r="B15" s="1408">
        <v>56</v>
      </c>
      <c r="C15" s="1070"/>
      <c r="D15" s="274">
        <f>SUM('1b.mell '!D250)</f>
        <v>133</v>
      </c>
      <c r="E15" s="274">
        <f>SUM('1b.mell '!E250)</f>
        <v>133</v>
      </c>
      <c r="F15" s="286"/>
      <c r="G15" s="1421"/>
      <c r="H15" s="1001"/>
      <c r="I15" s="1001"/>
      <c r="J15" s="218"/>
    </row>
    <row r="16" spans="1:10" s="158" customFormat="1" ht="11.25">
      <c r="A16" s="201" t="s">
        <v>448</v>
      </c>
      <c r="B16" s="1405">
        <v>1395485</v>
      </c>
      <c r="C16" s="174">
        <f>SUM('1b.mell '!C251)</f>
        <v>1334865</v>
      </c>
      <c r="D16" s="174">
        <f>SUM('1b.mell '!D251)</f>
        <v>1393660</v>
      </c>
      <c r="E16" s="174">
        <f>SUM('1b.mell '!E251)</f>
        <v>1494604</v>
      </c>
      <c r="F16" s="286"/>
      <c r="G16" s="1421"/>
      <c r="H16" s="1001"/>
      <c r="I16" s="1001"/>
      <c r="J16" s="218"/>
    </row>
    <row r="17" spans="1:10" s="158" customFormat="1" ht="11.25">
      <c r="A17" s="257" t="s">
        <v>449</v>
      </c>
      <c r="B17" s="1405">
        <v>268998</v>
      </c>
      <c r="C17" s="174">
        <f>SUM('1b.mell '!C252)</f>
        <v>274059</v>
      </c>
      <c r="D17" s="174">
        <f>SUM('1b.mell '!D252)</f>
        <v>247366</v>
      </c>
      <c r="E17" s="174">
        <f>SUM('1b.mell '!E252)</f>
        <v>250894</v>
      </c>
      <c r="F17" s="286"/>
      <c r="G17" s="1421"/>
      <c r="H17" s="1001"/>
      <c r="I17" s="1001"/>
      <c r="J17" s="218"/>
    </row>
    <row r="18" spans="1:10" s="158" customFormat="1" ht="11.25">
      <c r="A18" s="257" t="s">
        <v>302</v>
      </c>
      <c r="B18" s="1405">
        <v>20000</v>
      </c>
      <c r="C18" s="174">
        <f>SUM('1b.mell '!C253)</f>
        <v>20000</v>
      </c>
      <c r="D18" s="174">
        <f>SUM('1b.mell '!D253)</f>
        <v>0</v>
      </c>
      <c r="E18" s="174">
        <f>SUM('1b.mell '!E253)</f>
        <v>0</v>
      </c>
      <c r="F18" s="286"/>
      <c r="G18" s="1421"/>
      <c r="H18" s="1001"/>
      <c r="I18" s="1001"/>
      <c r="J18" s="218"/>
    </row>
    <row r="19" spans="1:10" s="158" customFormat="1" ht="11.25">
      <c r="A19" s="257" t="s">
        <v>452</v>
      </c>
      <c r="B19" s="1405">
        <v>211803</v>
      </c>
      <c r="C19" s="174">
        <f>SUM('1b.mell '!C254)</f>
        <v>206162</v>
      </c>
      <c r="D19" s="174">
        <f>SUM('1b.mell '!D254)</f>
        <v>194767</v>
      </c>
      <c r="E19" s="174">
        <f>SUM('1b.mell '!E254)</f>
        <v>194767</v>
      </c>
      <c r="F19" s="286"/>
      <c r="G19" s="1421"/>
      <c r="H19" s="1001"/>
      <c r="I19" s="1001"/>
      <c r="J19" s="218"/>
    </row>
    <row r="20" spans="1:10" s="158" customFormat="1" ht="11.25">
      <c r="A20" s="257" t="s">
        <v>453</v>
      </c>
      <c r="B20" s="1405">
        <v>490483</v>
      </c>
      <c r="C20" s="174">
        <f>SUM('1b.mell '!C255)</f>
        <v>493620</v>
      </c>
      <c r="D20" s="174">
        <f>SUM('1b.mell '!D255)</f>
        <v>492156</v>
      </c>
      <c r="E20" s="174">
        <f>SUM('1b.mell '!E255)</f>
        <v>523508</v>
      </c>
      <c r="F20" s="159"/>
      <c r="G20" s="999"/>
      <c r="H20" s="999"/>
      <c r="I20" s="999"/>
      <c r="J20" s="163"/>
    </row>
    <row r="21" spans="1:10" s="158" customFormat="1" ht="11.25">
      <c r="A21" s="201" t="s">
        <v>454</v>
      </c>
      <c r="B21" s="1405">
        <v>11445</v>
      </c>
      <c r="C21" s="174">
        <f>SUM('1b.mell '!C256)</f>
        <v>0</v>
      </c>
      <c r="D21" s="174">
        <f>SUM('1b.mell '!D256)</f>
        <v>12367</v>
      </c>
      <c r="E21" s="174">
        <f>SUM('1b.mell '!E256)</f>
        <v>12367</v>
      </c>
      <c r="F21" s="159"/>
      <c r="G21" s="999"/>
      <c r="H21" s="999"/>
      <c r="I21" s="999"/>
      <c r="J21" s="163"/>
    </row>
    <row r="22" spans="1:10" s="158" customFormat="1" ht="11.25">
      <c r="A22" s="201" t="s">
        <v>1440</v>
      </c>
      <c r="B22" s="1405">
        <v>39297</v>
      </c>
      <c r="C22" s="174">
        <f>SUM('1b.mell '!C257)</f>
        <v>40100</v>
      </c>
      <c r="D22" s="174">
        <f>SUM('1b.mell '!D257)</f>
        <v>8827</v>
      </c>
      <c r="E22" s="174">
        <f>SUM('1b.mell '!E257)</f>
        <v>8836</v>
      </c>
      <c r="F22" s="159"/>
      <c r="G22" s="999"/>
      <c r="H22" s="999"/>
      <c r="I22" s="999"/>
      <c r="J22" s="163"/>
    </row>
    <row r="23" spans="1:10" s="158" customFormat="1" ht="11.25">
      <c r="A23" s="997" t="s">
        <v>1456</v>
      </c>
      <c r="B23" s="1403"/>
      <c r="C23" s="174"/>
      <c r="D23" s="174">
        <f>SUM('1b.mell '!D258)</f>
        <v>24000</v>
      </c>
      <c r="E23" s="174">
        <f>SUM('1b.mell '!E258)</f>
        <v>24000</v>
      </c>
      <c r="F23" s="159"/>
      <c r="G23" s="999"/>
      <c r="H23" s="999"/>
      <c r="I23" s="999"/>
      <c r="J23" s="163"/>
    </row>
    <row r="24" spans="1:10" s="158" customFormat="1" ht="12" thickBot="1">
      <c r="A24" s="258" t="s">
        <v>455</v>
      </c>
      <c r="B24" s="1406">
        <v>82079</v>
      </c>
      <c r="C24" s="174">
        <f>SUM('1b.mell '!C259)</f>
        <v>26700</v>
      </c>
      <c r="D24" s="174">
        <f>SUM('1b.mell '!D259)</f>
        <v>633483</v>
      </c>
      <c r="E24" s="174">
        <f>SUM('1b.mell '!E259)</f>
        <v>649070</v>
      </c>
      <c r="F24" s="159"/>
      <c r="G24" s="999"/>
      <c r="H24" s="999"/>
      <c r="I24" s="999"/>
      <c r="J24" s="163"/>
    </row>
    <row r="25" spans="1:10" s="158" customFormat="1" ht="13.5" thickBot="1">
      <c r="A25" s="260" t="s">
        <v>582</v>
      </c>
      <c r="B25" s="1407">
        <f>SUM(B15:B24)</f>
        <v>2519646</v>
      </c>
      <c r="C25" s="1407">
        <f>SUM(C15:C24)</f>
        <v>2395506</v>
      </c>
      <c r="D25" s="267">
        <f>SUM(D15:D24)</f>
        <v>3006759</v>
      </c>
      <c r="E25" s="267">
        <f>SUM(E15:E24)</f>
        <v>3158179</v>
      </c>
      <c r="F25" s="159"/>
      <c r="G25" s="999"/>
      <c r="H25" s="999"/>
      <c r="I25" s="999"/>
      <c r="J25" s="163"/>
    </row>
    <row r="26" spans="1:10" s="158" customFormat="1" ht="12" thickBot="1">
      <c r="A26" s="261" t="s">
        <v>456</v>
      </c>
      <c r="B26" s="1409">
        <v>11454</v>
      </c>
      <c r="C26" s="268">
        <f>SUM('1b.mell '!C261)</f>
        <v>0</v>
      </c>
      <c r="D26" s="268">
        <f>SUM('1b.mell '!D261)</f>
        <v>9313</v>
      </c>
      <c r="E26" s="268">
        <f>SUM('1b.mell '!E261)</f>
        <v>34313</v>
      </c>
      <c r="F26" s="159"/>
      <c r="G26" s="999"/>
      <c r="H26" s="999"/>
      <c r="I26" s="999"/>
      <c r="J26" s="163"/>
    </row>
    <row r="27" spans="1:10" s="158" customFormat="1" ht="13.5" thickBot="1">
      <c r="A27" s="262" t="s">
        <v>457</v>
      </c>
      <c r="B27" s="1410">
        <f>SUM(B26)</f>
        <v>11454</v>
      </c>
      <c r="C27" s="276">
        <f>SUM(C26)</f>
        <v>0</v>
      </c>
      <c r="D27" s="276">
        <f>SUM(D26)</f>
        <v>9313</v>
      </c>
      <c r="E27" s="276">
        <f>SUM(E26)</f>
        <v>34313</v>
      </c>
      <c r="F27" s="160"/>
      <c r="G27" s="1003"/>
      <c r="H27" s="1003"/>
      <c r="I27" s="1003"/>
      <c r="J27" s="164"/>
    </row>
    <row r="28" spans="1:10" s="158" customFormat="1" ht="15.75" thickBot="1" thickTop="1">
      <c r="A28" s="263" t="s">
        <v>278</v>
      </c>
      <c r="B28" s="1411">
        <f>SUM(B27,B25,B14,B10)</f>
        <v>12189753</v>
      </c>
      <c r="C28" s="1477">
        <f>SUM(C27,C25,C14,C10)</f>
        <v>11736755</v>
      </c>
      <c r="D28" s="1477">
        <f>SUM(D27,D25,D14,D10)</f>
        <v>12540365</v>
      </c>
      <c r="E28" s="1477">
        <f>SUM(E27,E25,E14,E10)</f>
        <v>13037738</v>
      </c>
      <c r="F28" s="181" t="s">
        <v>271</v>
      </c>
      <c r="G28" s="1076">
        <f>SUM(G6:G10)</f>
        <v>10412341</v>
      </c>
      <c r="H28" s="1477">
        <f>SUM(H6:H10)</f>
        <v>10931713</v>
      </c>
      <c r="I28" s="1478">
        <f>SUM(I6:I10)</f>
        <v>12100762</v>
      </c>
      <c r="J28" s="1478">
        <f>SUM(J6:J10)</f>
        <v>10747786</v>
      </c>
    </row>
    <row r="29" spans="1:10" s="158" customFormat="1" ht="12" thickTop="1">
      <c r="A29" s="201" t="s">
        <v>458</v>
      </c>
      <c r="B29" s="1405">
        <v>8837</v>
      </c>
      <c r="C29" s="174">
        <f>SUM('1b.mell '!C264)</f>
        <v>0</v>
      </c>
      <c r="D29" s="174">
        <f>SUM('1b.mell '!D264)</f>
        <v>6878</v>
      </c>
      <c r="E29" s="174">
        <f>SUM('1b.mell '!E264)</f>
        <v>6878</v>
      </c>
      <c r="F29" s="159"/>
      <c r="G29" s="999"/>
      <c r="H29" s="284"/>
      <c r="I29" s="284"/>
      <c r="J29" s="284"/>
    </row>
    <row r="30" spans="1:10" s="158" customFormat="1" ht="11.25">
      <c r="A30" s="257" t="s">
        <v>459</v>
      </c>
      <c r="B30" s="1403">
        <v>1318514</v>
      </c>
      <c r="C30" s="166">
        <f>SUM('1b.mell '!C265)</f>
        <v>50000</v>
      </c>
      <c r="D30" s="166">
        <f>SUM('1b.mell '!D265)</f>
        <v>22962</v>
      </c>
      <c r="E30" s="166">
        <f>SUM('1b.mell '!E265)</f>
        <v>22962</v>
      </c>
      <c r="F30" s="161" t="s">
        <v>472</v>
      </c>
      <c r="G30" s="1074">
        <v>660044</v>
      </c>
      <c r="H30" s="166">
        <f>SUM('1c.mell '!C154)</f>
        <v>557254</v>
      </c>
      <c r="I30" s="166">
        <f>SUM('1c.mell '!D154)</f>
        <v>999983</v>
      </c>
      <c r="J30" s="166">
        <f>SUM('1c.mell '!E154)</f>
        <v>787870</v>
      </c>
    </row>
    <row r="31" spans="1:10" s="158" customFormat="1" ht="11.25">
      <c r="A31" s="257" t="s">
        <v>460</v>
      </c>
      <c r="B31" s="1403">
        <v>853651</v>
      </c>
      <c r="C31" s="166">
        <f>SUM('1b.mell '!C266)</f>
        <v>481070</v>
      </c>
      <c r="D31" s="166">
        <f>SUM('1b.mell '!D266)</f>
        <v>435039</v>
      </c>
      <c r="E31" s="166">
        <f>SUM('1b.mell '!E266)</f>
        <v>435039</v>
      </c>
      <c r="F31" s="269" t="s">
        <v>473</v>
      </c>
      <c r="G31" s="1075">
        <v>3154610</v>
      </c>
      <c r="H31" s="166">
        <f>SUM('1c.mell '!C155)</f>
        <v>1680073</v>
      </c>
      <c r="I31" s="166">
        <f>SUM('1c.mell '!D155)</f>
        <v>3210231</v>
      </c>
      <c r="J31" s="166">
        <f>SUM('1c.mell '!E155)</f>
        <v>1116890</v>
      </c>
    </row>
    <row r="32" spans="1:10" s="158" customFormat="1" ht="11.25">
      <c r="A32" s="257" t="s">
        <v>753</v>
      </c>
      <c r="B32" s="1403"/>
      <c r="C32" s="166"/>
      <c r="D32" s="166"/>
      <c r="E32" s="166"/>
      <c r="F32" s="161" t="s">
        <v>771</v>
      </c>
      <c r="G32" s="1074">
        <v>685352</v>
      </c>
      <c r="H32" s="166">
        <f>SUM('1c.mell '!C156)</f>
        <v>938285</v>
      </c>
      <c r="I32" s="166">
        <f>SUM('1c.mell '!D156)</f>
        <v>1328984</v>
      </c>
      <c r="J32" s="166">
        <f>SUM('1c.mell '!E156)</f>
        <v>898472</v>
      </c>
    </row>
    <row r="33" spans="1:10" s="158" customFormat="1" ht="12" thickBot="1">
      <c r="A33" s="265" t="s">
        <v>482</v>
      </c>
      <c r="B33" s="1412">
        <v>49943</v>
      </c>
      <c r="C33" s="278">
        <f>SUM('1b.mell '!C267)</f>
        <v>0</v>
      </c>
      <c r="D33" s="278">
        <f>SUM('1b.mell '!D267)</f>
        <v>18</v>
      </c>
      <c r="E33" s="278">
        <f>SUM('1b.mell '!E267)</f>
        <v>18</v>
      </c>
      <c r="F33" s="162"/>
      <c r="G33" s="1422"/>
      <c r="H33" s="998"/>
      <c r="I33" s="998"/>
      <c r="J33" s="168"/>
    </row>
    <row r="34" spans="1:10" s="158" customFormat="1" ht="13.5" thickBot="1">
      <c r="A34" s="260" t="s">
        <v>461</v>
      </c>
      <c r="B34" s="1407">
        <f>SUM(B29:B33)</f>
        <v>2230945</v>
      </c>
      <c r="C34" s="267">
        <f>SUM(C29:C33)</f>
        <v>531070</v>
      </c>
      <c r="D34" s="267">
        <f>SUM(D29:D33)</f>
        <v>464897</v>
      </c>
      <c r="E34" s="267">
        <f>SUM(E29:E33)</f>
        <v>464897</v>
      </c>
      <c r="F34" s="159"/>
      <c r="G34" s="999"/>
      <c r="H34" s="999"/>
      <c r="I34" s="999"/>
      <c r="J34" s="163"/>
    </row>
    <row r="35" spans="1:10" s="158" customFormat="1" ht="11.25">
      <c r="A35" s="201" t="s">
        <v>462</v>
      </c>
      <c r="B35" s="1405">
        <v>1169463</v>
      </c>
      <c r="C35" s="274">
        <f>SUM('1b.mell '!C269)</f>
        <v>1255000</v>
      </c>
      <c r="D35" s="274">
        <f>SUM('1b.mell '!D269)</f>
        <v>1167108</v>
      </c>
      <c r="E35" s="274">
        <f>SUM('1b.mell '!E269)</f>
        <v>1363985</v>
      </c>
      <c r="F35" s="159"/>
      <c r="G35" s="999"/>
      <c r="H35" s="999"/>
      <c r="I35" s="999"/>
      <c r="J35" s="163"/>
    </row>
    <row r="36" spans="1:10" s="158" customFormat="1" ht="11.25">
      <c r="A36" s="257" t="s">
        <v>469</v>
      </c>
      <c r="B36" s="1403">
        <v>961</v>
      </c>
      <c r="C36" s="166"/>
      <c r="D36" s="166">
        <f>SUM('1b.mell '!F271)</f>
        <v>0</v>
      </c>
      <c r="E36" s="166">
        <f>SUM('1b.mell '!E271)</f>
        <v>283</v>
      </c>
      <c r="F36" s="159"/>
      <c r="G36" s="999"/>
      <c r="H36" s="999"/>
      <c r="I36" s="999"/>
      <c r="J36" s="163"/>
    </row>
    <row r="37" spans="1:10" s="158" customFormat="1" ht="12" thickBot="1">
      <c r="A37" s="265" t="s">
        <v>1449</v>
      </c>
      <c r="B37" s="1412"/>
      <c r="C37" s="266">
        <f>SUM('1b.mell '!C270)</f>
        <v>1000</v>
      </c>
      <c r="D37" s="266">
        <f>SUM('1b.mell '!D270)</f>
        <v>1100</v>
      </c>
      <c r="E37" s="266">
        <f>SUM('1b.mell '!E270)</f>
        <v>1100</v>
      </c>
      <c r="F37" s="159"/>
      <c r="G37" s="999"/>
      <c r="H37" s="999"/>
      <c r="I37" s="999"/>
      <c r="J37" s="163"/>
    </row>
    <row r="38" spans="1:10" s="158" customFormat="1" ht="13.5" thickBot="1">
      <c r="A38" s="260" t="s">
        <v>465</v>
      </c>
      <c r="B38" s="1407">
        <f>SUM(B35:B37)</f>
        <v>1170424</v>
      </c>
      <c r="C38" s="267">
        <f>SUM(C35:C37)</f>
        <v>1256000</v>
      </c>
      <c r="D38" s="267">
        <f>SUM(D35:D37)</f>
        <v>1168208</v>
      </c>
      <c r="E38" s="267">
        <f>SUM(E35:E37)</f>
        <v>1365368</v>
      </c>
      <c r="F38" s="286"/>
      <c r="G38" s="1421"/>
      <c r="H38" s="1000"/>
      <c r="I38" s="1000"/>
      <c r="J38" s="277"/>
    </row>
    <row r="39" spans="1:10" s="158" customFormat="1" ht="12.75" customHeight="1">
      <c r="A39" s="264" t="s">
        <v>1451</v>
      </c>
      <c r="B39" s="1413">
        <v>30183</v>
      </c>
      <c r="C39" s="274">
        <f>SUM('1b.mell '!C273)</f>
        <v>31500</v>
      </c>
      <c r="D39" s="274">
        <f>SUM('1b.mell '!D273)</f>
        <v>22070</v>
      </c>
      <c r="E39" s="274">
        <f>SUM('1b.mell '!E273)</f>
        <v>26381</v>
      </c>
      <c r="F39" s="287"/>
      <c r="G39" s="1423"/>
      <c r="H39" s="999"/>
      <c r="I39" s="999"/>
      <c r="J39" s="163"/>
    </row>
    <row r="40" spans="1:10" s="158" customFormat="1" ht="12.75" customHeight="1" thickBot="1">
      <c r="A40" s="265" t="s">
        <v>466</v>
      </c>
      <c r="B40" s="1412">
        <v>4630</v>
      </c>
      <c r="C40" s="266">
        <f>SUM('1b.mell '!C274+'1b.mell '!C275)</f>
        <v>0</v>
      </c>
      <c r="D40" s="266">
        <f>SUM('1b.mell '!D274+'1b.mell '!D275)</f>
        <v>7208</v>
      </c>
      <c r="E40" s="266">
        <f>SUM('1b.mell '!E274+'1b.mell '!E275)</f>
        <v>9061</v>
      </c>
      <c r="F40" s="287"/>
      <c r="G40" s="1423"/>
      <c r="H40" s="1001"/>
      <c r="I40" s="1001"/>
      <c r="J40" s="218"/>
    </row>
    <row r="41" spans="1:10" s="158" customFormat="1" ht="13.5" thickBot="1">
      <c r="A41" s="262" t="s">
        <v>467</v>
      </c>
      <c r="B41" s="1410">
        <f>SUM(B39:B40)</f>
        <v>34813</v>
      </c>
      <c r="C41" s="276">
        <f>SUM(C39:C40)</f>
        <v>31500</v>
      </c>
      <c r="D41" s="276">
        <f>SUM(D39:D40)</f>
        <v>29278</v>
      </c>
      <c r="E41" s="276">
        <f>SUM(E39:E40)</f>
        <v>35442</v>
      </c>
      <c r="F41" s="288"/>
      <c r="G41" s="1424"/>
      <c r="H41" s="1002"/>
      <c r="I41" s="1002"/>
      <c r="J41" s="169"/>
    </row>
    <row r="42" spans="1:10" s="158" customFormat="1" ht="20.25" customHeight="1" thickBot="1" thickTop="1">
      <c r="A42" s="275" t="s">
        <v>279</v>
      </c>
      <c r="B42" s="1414">
        <f>SUM(B41,B38,B34)</f>
        <v>3436182</v>
      </c>
      <c r="C42" s="180">
        <f>SUM(C41,C38,C34)</f>
        <v>1818570</v>
      </c>
      <c r="D42" s="180">
        <f>SUM(D41,D38,D34)</f>
        <v>1662383</v>
      </c>
      <c r="E42" s="180">
        <f>SUM(E41,E38,E34)</f>
        <v>1865707</v>
      </c>
      <c r="F42" s="183" t="s">
        <v>277</v>
      </c>
      <c r="G42" s="1076">
        <f>SUM(G30:G41)</f>
        <v>4500006</v>
      </c>
      <c r="H42" s="180">
        <f>SUM(H30:H41)</f>
        <v>3175612</v>
      </c>
      <c r="I42" s="180">
        <f>SUM(I30:I41)</f>
        <v>5539198</v>
      </c>
      <c r="J42" s="180">
        <f>SUM(J30:J41)</f>
        <v>2803232</v>
      </c>
    </row>
    <row r="43" spans="1:10" s="158" customFormat="1" ht="12.75" customHeight="1" thickTop="1">
      <c r="A43" s="201" t="s">
        <v>1441</v>
      </c>
      <c r="B43" s="1405">
        <v>1331515</v>
      </c>
      <c r="C43" s="300">
        <f>SUM('1b.mell '!C278)</f>
        <v>0</v>
      </c>
      <c r="D43" s="300">
        <f>SUM('1b.mell '!D278)</f>
        <v>1949271</v>
      </c>
      <c r="E43" s="300">
        <f>SUM('1b.mell '!E278)</f>
        <v>1949271</v>
      </c>
      <c r="F43" s="257"/>
      <c r="G43" s="201"/>
      <c r="H43" s="300"/>
      <c r="I43" s="300"/>
      <c r="J43" s="300"/>
    </row>
    <row r="44" spans="1:10" s="158" customFormat="1" ht="12.75" customHeight="1">
      <c r="A44" s="257" t="s">
        <v>1442</v>
      </c>
      <c r="B44" s="1406">
        <v>46251</v>
      </c>
      <c r="C44" s="818"/>
      <c r="D44" s="818">
        <f>SUM('1b.mell '!D280)</f>
        <v>45604</v>
      </c>
      <c r="E44" s="818">
        <f>SUM('1b.mell '!E280)</f>
        <v>45604</v>
      </c>
      <c r="F44" s="257" t="s">
        <v>1446</v>
      </c>
      <c r="G44" s="1405">
        <v>38195</v>
      </c>
      <c r="H44" s="819"/>
      <c r="I44" s="819">
        <f>SUM('1c.mell '!D159)</f>
        <v>91856</v>
      </c>
      <c r="J44" s="819">
        <f>SUM('1c.mell '!E159)</f>
        <v>46251</v>
      </c>
    </row>
    <row r="45" spans="1:10" s="158" customFormat="1" ht="12.75" customHeight="1">
      <c r="A45" s="257" t="s">
        <v>1481</v>
      </c>
      <c r="B45" s="1403">
        <v>5625131</v>
      </c>
      <c r="C45" s="166">
        <f>SUM('1b.mell '!C279)</f>
        <v>5881759</v>
      </c>
      <c r="D45" s="166">
        <f>SUM('1b.mell '!D279)</f>
        <v>5997132</v>
      </c>
      <c r="E45" s="166">
        <f>SUM('1b.mell '!E279)</f>
        <v>5852423</v>
      </c>
      <c r="F45" s="1402" t="s">
        <v>1497</v>
      </c>
      <c r="G45" s="292">
        <v>5625131</v>
      </c>
      <c r="H45" s="166">
        <f>SUM('1c.mell '!C158)</f>
        <v>5881759</v>
      </c>
      <c r="I45" s="166">
        <f>SUM('1c.mell '!D158)</f>
        <v>5997132</v>
      </c>
      <c r="J45" s="166">
        <f>SUM('1c.mell '!E158)</f>
        <v>5852423</v>
      </c>
    </row>
    <row r="46" spans="1:10" s="158" customFormat="1" ht="12.75" customHeight="1" thickBot="1">
      <c r="A46" s="1401" t="s">
        <v>1444</v>
      </c>
      <c r="B46" s="1415">
        <v>18100000</v>
      </c>
      <c r="C46" s="1077"/>
      <c r="D46" s="1077"/>
      <c r="E46" s="1077">
        <v>27400000</v>
      </c>
      <c r="F46" s="285" t="s">
        <v>1447</v>
      </c>
      <c r="G46" s="290">
        <v>18100000</v>
      </c>
      <c r="H46" s="292"/>
      <c r="I46" s="292"/>
      <c r="J46" s="292">
        <v>27400000</v>
      </c>
    </row>
    <row r="47" spans="1:10" s="158" customFormat="1" ht="15" thickBot="1" thickTop="1">
      <c r="A47" s="179" t="s">
        <v>272</v>
      </c>
      <c r="B47" s="180">
        <f>SUM(B43:B46)</f>
        <v>25102897</v>
      </c>
      <c r="C47" s="1478">
        <f>SUM(C43:C45)</f>
        <v>5881759</v>
      </c>
      <c r="D47" s="1478">
        <f>SUM(D43:D45)</f>
        <v>7992007</v>
      </c>
      <c r="E47" s="1478">
        <f>SUM(E43:E46)</f>
        <v>35247298</v>
      </c>
      <c r="F47" s="179" t="s">
        <v>273</v>
      </c>
      <c r="G47" s="180">
        <f>SUM(G44:G46)</f>
        <v>23763326</v>
      </c>
      <c r="H47" s="1477">
        <f>SUM(H43:H45)</f>
        <v>5881759</v>
      </c>
      <c r="I47" s="1477">
        <f>SUM(I43:I45)</f>
        <v>6088988</v>
      </c>
      <c r="J47" s="1477">
        <f>SUM(J44:J46)</f>
        <v>33298674</v>
      </c>
    </row>
    <row r="48" spans="1:10" s="158" customFormat="1" ht="12" thickTop="1">
      <c r="A48" s="257" t="s">
        <v>1441</v>
      </c>
      <c r="B48" s="1403">
        <v>1502305</v>
      </c>
      <c r="C48" s="166">
        <f>SUM('1b.mell '!C283)</f>
        <v>600000</v>
      </c>
      <c r="D48" s="166">
        <f>SUM('1b.mell '!D283)</f>
        <v>1582193</v>
      </c>
      <c r="E48" s="166">
        <f>SUM('1b.mell '!E283)</f>
        <v>1582193</v>
      </c>
      <c r="F48" s="269" t="s">
        <v>1445</v>
      </c>
      <c r="G48" s="1075">
        <v>24000</v>
      </c>
      <c r="H48" s="174">
        <f>SUM('1c.mell '!C162)</f>
        <v>48000</v>
      </c>
      <c r="I48" s="174">
        <f>SUM('1c.mell '!D162)</f>
        <v>48000</v>
      </c>
      <c r="J48" s="174">
        <f>SUM('1c.mell '!E162)</f>
        <v>48000</v>
      </c>
    </row>
    <row r="49" spans="1:10" s="158" customFormat="1" ht="12" thickBot="1">
      <c r="A49" s="289" t="s">
        <v>1443</v>
      </c>
      <c r="B49" s="1416">
        <v>87489</v>
      </c>
      <c r="C49" s="290">
        <f>SUM('1b.mell '!C284)</f>
        <v>145000</v>
      </c>
      <c r="D49" s="290">
        <f>SUM('1b.mell '!D284)</f>
        <v>173806</v>
      </c>
      <c r="E49" s="290">
        <f>SUM('1b.mell '!E284)</f>
        <v>163816</v>
      </c>
      <c r="F49" s="1484" t="s">
        <v>1448</v>
      </c>
      <c r="G49" s="1485">
        <v>87489</v>
      </c>
      <c r="H49" s="1426">
        <f>SUM('1c.mell '!C163)</f>
        <v>145000</v>
      </c>
      <c r="I49" s="290">
        <f>SUM('1c.mell '!D163)</f>
        <v>173806</v>
      </c>
      <c r="J49" s="290">
        <f>SUM('1c.mell '!E163)</f>
        <v>163816</v>
      </c>
    </row>
    <row r="50" spans="1:10" s="158" customFormat="1" ht="16.5" customHeight="1" thickBot="1" thickTop="1">
      <c r="A50" s="291" t="s">
        <v>468</v>
      </c>
      <c r="B50" s="1417">
        <f>SUM(B48:B49)</f>
        <v>1589794</v>
      </c>
      <c r="C50" s="1417">
        <f>SUM(C48:C49)</f>
        <v>745000</v>
      </c>
      <c r="D50" s="1417">
        <f>SUM(D48:D49)</f>
        <v>1755999</v>
      </c>
      <c r="E50" s="1417">
        <f>SUM(E48:E49)</f>
        <v>1746009</v>
      </c>
      <c r="F50" s="181" t="s">
        <v>252</v>
      </c>
      <c r="G50" s="180">
        <f>SUM(G48:G49)</f>
        <v>111489</v>
      </c>
      <c r="H50" s="293">
        <f>SUM(H48:H49)</f>
        <v>193000</v>
      </c>
      <c r="I50" s="293">
        <f>SUM(I48:I49)</f>
        <v>221806</v>
      </c>
      <c r="J50" s="293">
        <f>SUM(J48:J49)</f>
        <v>211816</v>
      </c>
    </row>
    <row r="51" spans="1:10" s="158" customFormat="1" ht="13.5" thickBot="1" thickTop="1">
      <c r="A51" s="279"/>
      <c r="B51" s="1418"/>
      <c r="C51" s="280"/>
      <c r="D51" s="280"/>
      <c r="E51" s="280"/>
      <c r="F51" s="294"/>
      <c r="G51" s="1427"/>
      <c r="H51" s="1426"/>
      <c r="I51" s="290"/>
      <c r="J51" s="290"/>
    </row>
    <row r="52" spans="1:10" s="158" customFormat="1" ht="24.75" customHeight="1" thickBot="1" thickTop="1">
      <c r="A52" s="1462" t="s">
        <v>1495</v>
      </c>
      <c r="B52" s="1419">
        <f>SUM(B42+B28+B44+B43+B48)</f>
        <v>18506006</v>
      </c>
      <c r="C52" s="182">
        <f>SUM(C28+C42+C48+C43)</f>
        <v>14155325</v>
      </c>
      <c r="D52" s="182">
        <f>SUM(D28+D42+D48+D43+D44)</f>
        <v>17779816</v>
      </c>
      <c r="E52" s="182">
        <f>SUM(E28+E42+E48+E43+E44)</f>
        <v>18480513</v>
      </c>
      <c r="F52" s="1462" t="s">
        <v>1450</v>
      </c>
      <c r="G52" s="1419">
        <f>SUM(G28+G42+G44+G48)</f>
        <v>14974542</v>
      </c>
      <c r="H52" s="182">
        <f>SUM(H28+H42+H48+H43)</f>
        <v>14155325</v>
      </c>
      <c r="I52" s="182">
        <f>SUM(I28+I42+I48+I44)</f>
        <v>17779816</v>
      </c>
      <c r="J52" s="182">
        <f>SUM(J28+J42+J48+J44)</f>
        <v>13645269</v>
      </c>
    </row>
    <row r="53" spans="1:2" ht="14.25" thickTop="1">
      <c r="A53" s="157"/>
      <c r="B53" s="157"/>
    </row>
    <row r="54" spans="1:2" ht="13.5">
      <c r="A54" s="157"/>
      <c r="B54" s="157"/>
    </row>
    <row r="55" spans="1:2" ht="13.5">
      <c r="A55" s="157"/>
      <c r="B55" s="157"/>
    </row>
  </sheetData>
  <sheetProtection/>
  <mergeCells count="12">
    <mergeCell ref="A1:H1"/>
    <mergeCell ref="H4:H5"/>
    <mergeCell ref="A4:A5"/>
    <mergeCell ref="F4:F5"/>
    <mergeCell ref="D4:D5"/>
    <mergeCell ref="J4:J5"/>
    <mergeCell ref="I4:I5"/>
    <mergeCell ref="C4:C5"/>
    <mergeCell ref="A2:H2"/>
    <mergeCell ref="E4:E5"/>
    <mergeCell ref="B4:B5"/>
    <mergeCell ref="G4:G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3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showZeros="0" zoomScalePageLayoutView="0" workbookViewId="0" topLeftCell="A31">
      <selection activeCell="B53" sqref="B53"/>
    </sheetView>
  </sheetViews>
  <sheetFormatPr defaultColWidth="9.125" defaultRowHeight="12.75"/>
  <cols>
    <col min="1" max="1" width="6.125" style="41" customWidth="1"/>
    <col min="2" max="2" width="52.00390625" style="41" customWidth="1"/>
    <col min="3" max="5" width="13.125" style="20" customWidth="1"/>
    <col min="6" max="6" width="9.875" style="227" customWidth="1"/>
    <col min="7" max="7" width="40.50390625" style="41" customWidth="1"/>
    <col min="8" max="16384" width="9.125" style="41" customWidth="1"/>
  </cols>
  <sheetData>
    <row r="1" spans="1:8" s="39" customFormat="1" ht="12">
      <c r="A1" s="1549" t="s">
        <v>372</v>
      </c>
      <c r="B1" s="1494"/>
      <c r="C1" s="1494"/>
      <c r="D1" s="1494"/>
      <c r="E1" s="1494"/>
      <c r="F1" s="1494"/>
      <c r="G1" s="1494"/>
      <c r="H1" s="85"/>
    </row>
    <row r="2" spans="1:8" s="39" customFormat="1" ht="12">
      <c r="A2" s="1541" t="s">
        <v>751</v>
      </c>
      <c r="B2" s="1542"/>
      <c r="C2" s="1542"/>
      <c r="D2" s="1542"/>
      <c r="E2" s="1542"/>
      <c r="F2" s="1542"/>
      <c r="G2" s="1542"/>
      <c r="H2" s="64"/>
    </row>
    <row r="3" spans="1:6" s="39" customFormat="1" ht="9.75" customHeight="1">
      <c r="A3" s="32"/>
      <c r="B3" s="32"/>
      <c r="C3" s="65"/>
      <c r="D3" s="65"/>
      <c r="E3" s="65"/>
      <c r="F3" s="226"/>
    </row>
    <row r="4" spans="1:7" s="39" customFormat="1" ht="11.25">
      <c r="A4" s="578"/>
      <c r="B4" s="578"/>
      <c r="C4" s="579"/>
      <c r="D4" s="579"/>
      <c r="E4" s="579"/>
      <c r="F4" s="580"/>
      <c r="G4" s="438" t="s">
        <v>410</v>
      </c>
    </row>
    <row r="5" spans="1:7" ht="12" customHeight="1">
      <c r="A5" s="522"/>
      <c r="B5" s="534"/>
      <c r="C5" s="1507" t="s">
        <v>803</v>
      </c>
      <c r="D5" s="1507" t="s">
        <v>847</v>
      </c>
      <c r="E5" s="1507" t="s">
        <v>1359</v>
      </c>
      <c r="F5" s="1550" t="s">
        <v>1290</v>
      </c>
      <c r="G5" s="440" t="s">
        <v>367</v>
      </c>
    </row>
    <row r="6" spans="1:7" ht="12" customHeight="1">
      <c r="A6" s="77" t="s">
        <v>507</v>
      </c>
      <c r="B6" s="536" t="s">
        <v>366</v>
      </c>
      <c r="C6" s="1508"/>
      <c r="D6" s="1508"/>
      <c r="E6" s="1508"/>
      <c r="F6" s="1551"/>
      <c r="G6" s="77" t="s">
        <v>368</v>
      </c>
    </row>
    <row r="7" spans="1:7" s="39" customFormat="1" ht="12.75" customHeight="1" thickBot="1">
      <c r="A7" s="77"/>
      <c r="B7" s="400"/>
      <c r="C7" s="1509"/>
      <c r="D7" s="1509"/>
      <c r="E7" s="1509"/>
      <c r="F7" s="1552"/>
      <c r="G7" s="400"/>
    </row>
    <row r="8" spans="1:7" s="39" customFormat="1" ht="11.25">
      <c r="A8" s="401" t="s">
        <v>388</v>
      </c>
      <c r="B8" s="401" t="s">
        <v>389</v>
      </c>
      <c r="C8" s="440" t="s">
        <v>390</v>
      </c>
      <c r="D8" s="440" t="s">
        <v>391</v>
      </c>
      <c r="E8" s="440" t="s">
        <v>392</v>
      </c>
      <c r="F8" s="440" t="s">
        <v>251</v>
      </c>
      <c r="G8" s="440" t="s">
        <v>605</v>
      </c>
    </row>
    <row r="9" spans="1:7" s="39" customFormat="1" ht="12.75">
      <c r="A9" s="489"/>
      <c r="B9" s="581" t="s">
        <v>498</v>
      </c>
      <c r="C9" s="445"/>
      <c r="D9" s="445"/>
      <c r="E9" s="445"/>
      <c r="F9" s="527"/>
      <c r="G9" s="484"/>
    </row>
    <row r="10" spans="1:7" ht="11.25">
      <c r="A10" s="77"/>
      <c r="B10" s="543" t="s">
        <v>484</v>
      </c>
      <c r="C10" s="582"/>
      <c r="D10" s="582"/>
      <c r="E10" s="582"/>
      <c r="F10" s="583"/>
      <c r="G10" s="392"/>
    </row>
    <row r="11" spans="1:7" ht="12">
      <c r="A11" s="466">
        <v>5011</v>
      </c>
      <c r="B11" s="584" t="s">
        <v>402</v>
      </c>
      <c r="C11" s="75"/>
      <c r="D11" s="75"/>
      <c r="E11" s="75"/>
      <c r="F11" s="586"/>
      <c r="G11" s="550"/>
    </row>
    <row r="12" spans="1:7" ht="11.25">
      <c r="A12" s="489">
        <v>5010</v>
      </c>
      <c r="B12" s="1009" t="s">
        <v>403</v>
      </c>
      <c r="C12" s="311"/>
      <c r="D12" s="311"/>
      <c r="E12" s="311"/>
      <c r="F12" s="802"/>
      <c r="G12" s="76"/>
    </row>
    <row r="13" spans="1:7" s="39" customFormat="1" ht="11.25">
      <c r="A13" s="77"/>
      <c r="B13" s="566" t="s">
        <v>491</v>
      </c>
      <c r="C13" s="1011"/>
      <c r="D13" s="995"/>
      <c r="E13" s="995"/>
      <c r="F13" s="586"/>
      <c r="G13" s="558"/>
    </row>
    <row r="14" spans="1:7" ht="11.25">
      <c r="A14" s="466">
        <v>5021</v>
      </c>
      <c r="B14" s="584" t="s">
        <v>180</v>
      </c>
      <c r="C14" s="1008"/>
      <c r="D14" s="996">
        <v>31560</v>
      </c>
      <c r="E14" s="996"/>
      <c r="F14" s="586">
        <f>SUM(E14/D14)</f>
        <v>0</v>
      </c>
      <c r="G14" s="392"/>
    </row>
    <row r="15" spans="1:7" ht="11.25">
      <c r="A15" s="466">
        <v>5023</v>
      </c>
      <c r="B15" s="820" t="s">
        <v>821</v>
      </c>
      <c r="C15" s="1008"/>
      <c r="D15" s="996">
        <v>33664</v>
      </c>
      <c r="E15" s="996"/>
      <c r="F15" s="586">
        <f aca="true" t="shared" si="0" ref="F15:F54">SUM(E15/D15)</f>
        <v>0</v>
      </c>
      <c r="G15" s="392"/>
    </row>
    <row r="16" spans="1:7" s="39" customFormat="1" ht="11.25">
      <c r="A16" s="489">
        <v>5020</v>
      </c>
      <c r="B16" s="804" t="s">
        <v>403</v>
      </c>
      <c r="C16" s="1012"/>
      <c r="D16" s="949">
        <f>SUM(D14:D15)</f>
        <v>65224</v>
      </c>
      <c r="E16" s="949">
        <f>SUM(E14:E15)</f>
        <v>0</v>
      </c>
      <c r="F16" s="1392">
        <f t="shared" si="0"/>
        <v>0</v>
      </c>
      <c r="G16" s="555"/>
    </row>
    <row r="17" spans="1:7" s="39" customFormat="1" ht="12" customHeight="1">
      <c r="A17" s="77"/>
      <c r="B17" s="587" t="s">
        <v>267</v>
      </c>
      <c r="C17" s="1011"/>
      <c r="D17" s="995"/>
      <c r="E17" s="995"/>
      <c r="F17" s="586"/>
      <c r="G17" s="558"/>
    </row>
    <row r="18" spans="1:7" s="39" customFormat="1" ht="12" customHeight="1">
      <c r="A18" s="388">
        <v>5031</v>
      </c>
      <c r="B18" s="554" t="s">
        <v>792</v>
      </c>
      <c r="C18" s="1011">
        <v>1000</v>
      </c>
      <c r="D18" s="995">
        <f>SUM(D19:D20)</f>
        <v>1000</v>
      </c>
      <c r="E18" s="995">
        <f>SUM(E19:E20)</f>
        <v>191</v>
      </c>
      <c r="F18" s="586">
        <f t="shared" si="0"/>
        <v>0.191</v>
      </c>
      <c r="G18" s="547"/>
    </row>
    <row r="19" spans="1:7" s="39" customFormat="1" ht="12" customHeight="1">
      <c r="A19" s="388"/>
      <c r="B19" s="1047" t="s">
        <v>534</v>
      </c>
      <c r="C19" s="1011"/>
      <c r="D19" s="1058">
        <v>191</v>
      </c>
      <c r="E19" s="1058">
        <v>191</v>
      </c>
      <c r="F19" s="586">
        <f t="shared" si="0"/>
        <v>1</v>
      </c>
      <c r="G19" s="547"/>
    </row>
    <row r="20" spans="1:7" s="39" customFormat="1" ht="12" customHeight="1">
      <c r="A20" s="388"/>
      <c r="B20" s="1047" t="s">
        <v>472</v>
      </c>
      <c r="C20" s="1011"/>
      <c r="D20" s="1058">
        <v>809</v>
      </c>
      <c r="E20" s="1058"/>
      <c r="F20" s="586">
        <f t="shared" si="0"/>
        <v>0</v>
      </c>
      <c r="G20" s="547"/>
    </row>
    <row r="21" spans="1:7" s="39" customFormat="1" ht="12" customHeight="1">
      <c r="A21" s="388">
        <v>5032</v>
      </c>
      <c r="B21" s="1021" t="s">
        <v>831</v>
      </c>
      <c r="C21" s="1011"/>
      <c r="D21" s="995">
        <v>4623</v>
      </c>
      <c r="E21" s="995">
        <v>4623</v>
      </c>
      <c r="F21" s="586">
        <f t="shared" si="0"/>
        <v>1</v>
      </c>
      <c r="G21" s="547"/>
    </row>
    <row r="22" spans="1:7" ht="11.25">
      <c r="A22" s="466">
        <v>5033</v>
      </c>
      <c r="B22" s="1010" t="s">
        <v>232</v>
      </c>
      <c r="C22" s="75">
        <v>30000</v>
      </c>
      <c r="D22" s="996">
        <f>SUM(D23:D24)</f>
        <v>30000</v>
      </c>
      <c r="E22" s="996">
        <f>SUM(E23:E24)</f>
        <v>19859</v>
      </c>
      <c r="F22" s="586">
        <f t="shared" si="0"/>
        <v>0.6619666666666667</v>
      </c>
      <c r="G22" s="590"/>
    </row>
    <row r="23" spans="1:7" ht="12">
      <c r="A23" s="466"/>
      <c r="B23" s="1047" t="s">
        <v>534</v>
      </c>
      <c r="C23" s="75"/>
      <c r="D23" s="1059">
        <v>4244</v>
      </c>
      <c r="E23" s="1059">
        <v>4244</v>
      </c>
      <c r="F23" s="586">
        <f t="shared" si="0"/>
        <v>1</v>
      </c>
      <c r="G23" s="590"/>
    </row>
    <row r="24" spans="1:7" ht="12">
      <c r="A24" s="466"/>
      <c r="B24" s="1047" t="s">
        <v>472</v>
      </c>
      <c r="C24" s="75"/>
      <c r="D24" s="1059">
        <v>25756</v>
      </c>
      <c r="E24" s="1059">
        <v>15615</v>
      </c>
      <c r="F24" s="586">
        <f t="shared" si="0"/>
        <v>0.6062665010094735</v>
      </c>
      <c r="G24" s="590"/>
    </row>
    <row r="25" spans="1:7" ht="11.25">
      <c r="A25" s="466">
        <v>5037</v>
      </c>
      <c r="B25" s="589" t="s">
        <v>842</v>
      </c>
      <c r="C25" s="75"/>
      <c r="D25" s="996">
        <v>698</v>
      </c>
      <c r="E25" s="996">
        <v>698</v>
      </c>
      <c r="F25" s="586">
        <f t="shared" si="0"/>
        <v>1</v>
      </c>
      <c r="G25" s="588"/>
    </row>
    <row r="26" spans="1:7" ht="12">
      <c r="A26" s="466"/>
      <c r="B26" s="1022" t="s">
        <v>534</v>
      </c>
      <c r="C26" s="75"/>
      <c r="D26" s="1059">
        <v>698</v>
      </c>
      <c r="E26" s="1059">
        <v>698</v>
      </c>
      <c r="F26" s="586">
        <f t="shared" si="0"/>
        <v>1</v>
      </c>
      <c r="G26" s="588"/>
    </row>
    <row r="27" spans="1:7" ht="11.25">
      <c r="A27" s="466">
        <v>5038</v>
      </c>
      <c r="B27" s="584" t="s">
        <v>1360</v>
      </c>
      <c r="C27" s="75"/>
      <c r="D27" s="996">
        <f>SUM(D28:D32)</f>
        <v>491611</v>
      </c>
      <c r="E27" s="996">
        <f>SUM(E28:E32)</f>
        <v>488665</v>
      </c>
      <c r="F27" s="586">
        <f t="shared" si="0"/>
        <v>0.9940074571154836</v>
      </c>
      <c r="G27" s="590"/>
    </row>
    <row r="28" spans="1:7" ht="12">
      <c r="A28" s="466"/>
      <c r="B28" s="1022" t="s">
        <v>772</v>
      </c>
      <c r="C28" s="75"/>
      <c r="D28" s="1059">
        <v>7312</v>
      </c>
      <c r="E28" s="1059">
        <v>7312</v>
      </c>
      <c r="F28" s="586">
        <f t="shared" si="0"/>
        <v>1</v>
      </c>
      <c r="G28" s="590"/>
    </row>
    <row r="29" spans="1:7" ht="12">
      <c r="A29" s="466"/>
      <c r="B29" s="1022" t="s">
        <v>773</v>
      </c>
      <c r="C29" s="75"/>
      <c r="D29" s="1059">
        <v>1963</v>
      </c>
      <c r="E29" s="1059">
        <v>1963</v>
      </c>
      <c r="F29" s="586">
        <f t="shared" si="0"/>
        <v>1</v>
      </c>
      <c r="G29" s="590"/>
    </row>
    <row r="30" spans="1:7" ht="12">
      <c r="A30" s="466"/>
      <c r="B30" s="1022" t="s">
        <v>534</v>
      </c>
      <c r="C30" s="75"/>
      <c r="D30" s="1059">
        <v>9184</v>
      </c>
      <c r="E30" s="1059">
        <v>9051</v>
      </c>
      <c r="F30" s="586">
        <f t="shared" si="0"/>
        <v>0.9855182926829268</v>
      </c>
      <c r="G30" s="590"/>
    </row>
    <row r="31" spans="1:7" ht="12">
      <c r="A31" s="466"/>
      <c r="B31" s="1022" t="s">
        <v>472</v>
      </c>
      <c r="C31" s="75"/>
      <c r="D31" s="1059">
        <v>472852</v>
      </c>
      <c r="E31" s="1059">
        <v>470039</v>
      </c>
      <c r="F31" s="586">
        <f t="shared" si="0"/>
        <v>0.9940509926996185</v>
      </c>
      <c r="G31" s="590"/>
    </row>
    <row r="32" spans="1:7" ht="12">
      <c r="A32" s="466"/>
      <c r="B32" s="1022" t="s">
        <v>642</v>
      </c>
      <c r="C32" s="75"/>
      <c r="D32" s="1059">
        <v>300</v>
      </c>
      <c r="E32" s="1059">
        <v>300</v>
      </c>
      <c r="F32" s="586">
        <f t="shared" si="0"/>
        <v>1</v>
      </c>
      <c r="G32" s="590"/>
    </row>
    <row r="33" spans="1:7" ht="11.25">
      <c r="A33" s="466">
        <v>5039</v>
      </c>
      <c r="B33" s="584" t="s">
        <v>739</v>
      </c>
      <c r="C33" s="75">
        <v>35000</v>
      </c>
      <c r="D33" s="996">
        <v>35000</v>
      </c>
      <c r="E33" s="996"/>
      <c r="F33" s="586">
        <f t="shared" si="0"/>
        <v>0</v>
      </c>
      <c r="G33" s="590"/>
    </row>
    <row r="34" spans="1:7" ht="12" customHeight="1">
      <c r="A34" s="466">
        <v>5040</v>
      </c>
      <c r="B34" s="584" t="s">
        <v>768</v>
      </c>
      <c r="C34" s="75">
        <v>10522</v>
      </c>
      <c r="D34" s="996">
        <v>10522</v>
      </c>
      <c r="E34" s="996"/>
      <c r="F34" s="586">
        <f t="shared" si="0"/>
        <v>0</v>
      </c>
      <c r="G34" s="590"/>
    </row>
    <row r="35" spans="1:7" ht="11.25">
      <c r="A35" s="466">
        <v>5041</v>
      </c>
      <c r="B35" s="584" t="s">
        <v>816</v>
      </c>
      <c r="C35" s="75"/>
      <c r="D35" s="996">
        <v>2000</v>
      </c>
      <c r="E35" s="996">
        <v>1998</v>
      </c>
      <c r="F35" s="586">
        <f t="shared" si="0"/>
        <v>0.999</v>
      </c>
      <c r="G35" s="590"/>
    </row>
    <row r="36" spans="1:7" ht="11.25">
      <c r="A36" s="466">
        <v>5042</v>
      </c>
      <c r="B36" s="584" t="s">
        <v>838</v>
      </c>
      <c r="C36" s="75"/>
      <c r="D36" s="996">
        <v>1000</v>
      </c>
      <c r="E36" s="996"/>
      <c r="F36" s="586">
        <f t="shared" si="0"/>
        <v>0</v>
      </c>
      <c r="G36" s="590"/>
    </row>
    <row r="37" spans="1:7" ht="12" customHeight="1">
      <c r="A37" s="489">
        <v>5050</v>
      </c>
      <c r="B37" s="585" t="s">
        <v>403</v>
      </c>
      <c r="C37" s="311">
        <f>SUM(C18:C34)</f>
        <v>76522</v>
      </c>
      <c r="D37" s="949">
        <f>SUM(D18+D21+D22+D25+D27+D33+D34+D35+D36)</f>
        <v>576454</v>
      </c>
      <c r="E37" s="949">
        <f>SUM(E18+E21+E22+E25+E27+E33+E34+E35+E36)</f>
        <v>516034</v>
      </c>
      <c r="F37" s="802">
        <f t="shared" si="0"/>
        <v>0.8951867798644818</v>
      </c>
      <c r="G37" s="555"/>
    </row>
    <row r="38" spans="1:7" ht="12" customHeight="1">
      <c r="A38" s="522"/>
      <c r="B38" s="821" t="s">
        <v>837</v>
      </c>
      <c r="C38" s="315"/>
      <c r="D38" s="950"/>
      <c r="E38" s="949"/>
      <c r="F38" s="1392"/>
      <c r="G38" s="822"/>
    </row>
    <row r="39" spans="1:7" ht="12" customHeight="1">
      <c r="A39" s="1023">
        <v>5061</v>
      </c>
      <c r="B39" s="1024" t="s">
        <v>758</v>
      </c>
      <c r="C39" s="1025">
        <v>10000</v>
      </c>
      <c r="D39" s="1026"/>
      <c r="E39" s="946"/>
      <c r="F39" s="586"/>
      <c r="G39" s="822"/>
    </row>
    <row r="40" spans="1:7" ht="12" customHeight="1">
      <c r="A40" s="545">
        <v>5062</v>
      </c>
      <c r="B40" s="1027" t="s">
        <v>839</v>
      </c>
      <c r="C40" s="303"/>
      <c r="D40" s="946">
        <v>6864</v>
      </c>
      <c r="E40" s="946"/>
      <c r="F40" s="586">
        <f t="shared" si="0"/>
        <v>0</v>
      </c>
      <c r="G40" s="1028"/>
    </row>
    <row r="41" spans="1:7" ht="12" customHeight="1">
      <c r="A41" s="489">
        <v>5060</v>
      </c>
      <c r="B41" s="585" t="s">
        <v>403</v>
      </c>
      <c r="C41" s="311">
        <f>SUM(C39)</f>
        <v>10000</v>
      </c>
      <c r="D41" s="949">
        <f>SUM(D40:D40)</f>
        <v>6864</v>
      </c>
      <c r="E41" s="949">
        <f>SUM(E40:E40)</f>
        <v>0</v>
      </c>
      <c r="F41" s="1392">
        <f t="shared" si="0"/>
        <v>0</v>
      </c>
      <c r="G41" s="555"/>
    </row>
    <row r="42" spans="1:7" ht="15.75" customHeight="1">
      <c r="A42" s="383"/>
      <c r="B42" s="823" t="s">
        <v>499</v>
      </c>
      <c r="C42" s="313">
        <f>SUM(C37+C16+C12+C41)</f>
        <v>86522</v>
      </c>
      <c r="D42" s="903">
        <f>SUM(D37+D16+D12+D41)</f>
        <v>648542</v>
      </c>
      <c r="E42" s="903">
        <f>SUM(E37+E16+E12+E41)</f>
        <v>516034</v>
      </c>
      <c r="F42" s="802">
        <f t="shared" si="0"/>
        <v>0.7956832402527516</v>
      </c>
      <c r="G42" s="571"/>
    </row>
    <row r="43" spans="1:7" ht="11.25">
      <c r="A43" s="77"/>
      <c r="B43" s="573" t="s">
        <v>281</v>
      </c>
      <c r="C43" s="591"/>
      <c r="D43" s="591"/>
      <c r="E43" s="591"/>
      <c r="F43" s="586"/>
      <c r="G43" s="392"/>
    </row>
    <row r="44" spans="1:7" ht="11.25">
      <c r="A44" s="77"/>
      <c r="B44" s="392" t="s">
        <v>326</v>
      </c>
      <c r="C44" s="303"/>
      <c r="D44" s="303">
        <f>SUM(D28)</f>
        <v>7312</v>
      </c>
      <c r="E44" s="303">
        <f>SUM(E28)</f>
        <v>7312</v>
      </c>
      <c r="F44" s="586">
        <f t="shared" si="0"/>
        <v>1</v>
      </c>
      <c r="G44" s="392"/>
    </row>
    <row r="45" spans="1:7" ht="11.25">
      <c r="A45" s="77"/>
      <c r="B45" s="574" t="s">
        <v>320</v>
      </c>
      <c r="C45" s="303"/>
      <c r="D45" s="303">
        <f>SUM(D29)</f>
        <v>1963</v>
      </c>
      <c r="E45" s="303">
        <f>SUM(E29)</f>
        <v>1963</v>
      </c>
      <c r="F45" s="586">
        <f t="shared" si="0"/>
        <v>1</v>
      </c>
      <c r="G45" s="392"/>
    </row>
    <row r="46" spans="1:7" ht="12" customHeight="1">
      <c r="A46" s="388"/>
      <c r="B46" s="574" t="s">
        <v>321</v>
      </c>
      <c r="C46" s="574"/>
      <c r="D46" s="574">
        <f>SUM(D30+D19+D23+D25)</f>
        <v>14317</v>
      </c>
      <c r="E46" s="574">
        <f>SUM(E30+E19+E23+E25)</f>
        <v>14184</v>
      </c>
      <c r="F46" s="586">
        <f t="shared" si="0"/>
        <v>0.9907103443458826</v>
      </c>
      <c r="G46" s="392"/>
    </row>
    <row r="47" spans="1:7" ht="12" customHeight="1">
      <c r="A47" s="388"/>
      <c r="B47" s="574" t="s">
        <v>522</v>
      </c>
      <c r="C47" s="393"/>
      <c r="D47" s="393"/>
      <c r="E47" s="393"/>
      <c r="F47" s="586"/>
      <c r="G47" s="392"/>
    </row>
    <row r="48" spans="1:7" ht="12" customHeight="1">
      <c r="A48" s="388"/>
      <c r="B48" s="575" t="s">
        <v>271</v>
      </c>
      <c r="C48" s="592">
        <f>SUM(C44:C47)</f>
        <v>0</v>
      </c>
      <c r="D48" s="592">
        <f>SUM(D44:D47)</f>
        <v>23592</v>
      </c>
      <c r="E48" s="592">
        <f>SUM(E44:E47)</f>
        <v>23459</v>
      </c>
      <c r="F48" s="1393">
        <f t="shared" si="0"/>
        <v>0.994362495761275</v>
      </c>
      <c r="G48" s="392"/>
    </row>
    <row r="49" spans="1:7" ht="12" customHeight="1">
      <c r="A49" s="388"/>
      <c r="B49" s="576" t="s">
        <v>282</v>
      </c>
      <c r="C49" s="393"/>
      <c r="D49" s="393"/>
      <c r="E49" s="393"/>
      <c r="F49" s="586"/>
      <c r="G49" s="392"/>
    </row>
    <row r="50" spans="1:7" ht="12" customHeight="1">
      <c r="A50" s="388"/>
      <c r="B50" s="574" t="s">
        <v>475</v>
      </c>
      <c r="C50" s="393"/>
      <c r="D50" s="393">
        <f>SUM(D32)</f>
        <v>300</v>
      </c>
      <c r="E50" s="393">
        <f>SUM(E32)</f>
        <v>300</v>
      </c>
      <c r="F50" s="586">
        <f t="shared" si="0"/>
        <v>1</v>
      </c>
      <c r="G50" s="392"/>
    </row>
    <row r="51" spans="1:7" ht="12" customHeight="1">
      <c r="A51" s="388"/>
      <c r="B51" s="574" t="s">
        <v>1484</v>
      </c>
      <c r="C51" s="393">
        <f>SUM(C37+C16+C12+C41)-C46-C44-C45-C52-C50</f>
        <v>86522</v>
      </c>
      <c r="D51" s="393">
        <f>SUM(D37+D16+D12+D41)-D46-D44-D45-D52-D50</f>
        <v>624650</v>
      </c>
      <c r="E51" s="393">
        <f>SUM(E37+E16+E12+E41)-E46-E44-E45-E52-E50</f>
        <v>492275</v>
      </c>
      <c r="F51" s="586">
        <f t="shared" si="0"/>
        <v>0.7880813255423037</v>
      </c>
      <c r="G51" s="392"/>
    </row>
    <row r="52" spans="1:7" ht="12" customHeight="1">
      <c r="A52" s="388"/>
      <c r="B52" s="574" t="s">
        <v>556</v>
      </c>
      <c r="C52" s="393"/>
      <c r="D52" s="393"/>
      <c r="E52" s="393"/>
      <c r="F52" s="586"/>
      <c r="G52" s="392"/>
    </row>
    <row r="53" spans="1:7" ht="12" customHeight="1">
      <c r="A53" s="564"/>
      <c r="B53" s="312" t="s">
        <v>277</v>
      </c>
      <c r="C53" s="409">
        <f>SUM(C50:C52)</f>
        <v>86522</v>
      </c>
      <c r="D53" s="409">
        <f>SUM(D50:D52)</f>
        <v>624950</v>
      </c>
      <c r="E53" s="409">
        <f>SUM(E50:E52)</f>
        <v>492575</v>
      </c>
      <c r="F53" s="1393">
        <f t="shared" si="0"/>
        <v>0.7881830546443716</v>
      </c>
      <c r="G53" s="389"/>
    </row>
    <row r="54" spans="1:7" ht="12" customHeight="1">
      <c r="A54" s="593"/>
      <c r="B54" s="555" t="s">
        <v>325</v>
      </c>
      <c r="C54" s="594">
        <f>SUM(C37+C16+C12+C41)</f>
        <v>86522</v>
      </c>
      <c r="D54" s="594">
        <f>SUM(D37+D16+D12+D41)</f>
        <v>648542</v>
      </c>
      <c r="E54" s="594">
        <f>SUM(E37+E16+E12+E41)</f>
        <v>516034</v>
      </c>
      <c r="F54" s="802">
        <f t="shared" si="0"/>
        <v>0.7956832402527516</v>
      </c>
      <c r="G54" s="76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D6" sqref="D6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1.00390625" style="60" customWidth="1"/>
    <col min="5" max="16384" width="9.125" style="60" customWidth="1"/>
  </cols>
  <sheetData>
    <row r="1" spans="1:4" ht="12.75" customHeight="1">
      <c r="A1" s="1553" t="s">
        <v>324</v>
      </c>
      <c r="B1" s="1553"/>
      <c r="C1" s="1553"/>
      <c r="D1" s="1553"/>
    </row>
    <row r="2" ht="12">
      <c r="B2" s="61"/>
    </row>
    <row r="3" spans="1:4" s="57" customFormat="1" ht="12.75" customHeight="1">
      <c r="A3" s="1559" t="s">
        <v>752</v>
      </c>
      <c r="B3" s="1559"/>
      <c r="C3" s="1559"/>
      <c r="D3" s="1559"/>
    </row>
    <row r="4" s="57" customFormat="1" ht="12.75"/>
    <row r="5" s="57" customFormat="1" ht="12.75"/>
    <row r="6" spans="3:4" s="57" customFormat="1" ht="12.75">
      <c r="C6" s="295"/>
      <c r="D6" s="295" t="s">
        <v>604</v>
      </c>
    </row>
    <row r="7" spans="1:4" s="57" customFormat="1" ht="12.75" customHeight="1">
      <c r="A7" s="1554" t="s">
        <v>507</v>
      </c>
      <c r="B7" s="1554" t="s">
        <v>387</v>
      </c>
      <c r="C7" s="1486" t="s">
        <v>803</v>
      </c>
      <c r="D7" s="1486" t="s">
        <v>847</v>
      </c>
    </row>
    <row r="8" spans="1:4" s="57" customFormat="1" ht="12.75">
      <c r="A8" s="1557"/>
      <c r="B8" s="1555"/>
      <c r="C8" s="1539"/>
      <c r="D8" s="1539"/>
    </row>
    <row r="9" spans="1:4" s="57" customFormat="1" ht="13.5" thickBot="1">
      <c r="A9" s="1558"/>
      <c r="B9" s="1556"/>
      <c r="C9" s="1506"/>
      <c r="D9" s="1506"/>
    </row>
    <row r="10" spans="1:4" s="57" customFormat="1" ht="12.75">
      <c r="A10" s="71" t="s">
        <v>388</v>
      </c>
      <c r="B10" s="71" t="s">
        <v>389</v>
      </c>
      <c r="C10" s="71" t="s">
        <v>390</v>
      </c>
      <c r="D10" s="71" t="s">
        <v>391</v>
      </c>
    </row>
    <row r="11" spans="1:4" s="57" customFormat="1" ht="12.75">
      <c r="A11" s="12"/>
      <c r="B11" s="12"/>
      <c r="C11" s="67"/>
      <c r="D11" s="67"/>
    </row>
    <row r="12" spans="1:4" s="28" customFormat="1" ht="12.75">
      <c r="A12" s="17">
        <v>6110</v>
      </c>
      <c r="B12" s="15" t="s">
        <v>268</v>
      </c>
      <c r="C12" s="910">
        <v>78000</v>
      </c>
      <c r="D12" s="910">
        <v>237879</v>
      </c>
    </row>
    <row r="13" spans="1:4" ht="12">
      <c r="A13" s="58"/>
      <c r="B13" s="59"/>
      <c r="C13" s="951"/>
      <c r="D13" s="951"/>
    </row>
    <row r="14" spans="1:4" s="28" customFormat="1" ht="12.75">
      <c r="A14" s="17">
        <v>6120</v>
      </c>
      <c r="B14" s="15" t="s">
        <v>270</v>
      </c>
      <c r="C14" s="910">
        <f>SUM(C15:C16)</f>
        <v>21183</v>
      </c>
      <c r="D14" s="910">
        <f>SUM(D15:D17)</f>
        <v>197586</v>
      </c>
    </row>
    <row r="15" spans="1:4" s="28" customFormat="1" ht="12.75">
      <c r="A15" s="58">
        <v>6121</v>
      </c>
      <c r="B15" s="59" t="s">
        <v>563</v>
      </c>
      <c r="C15" s="951">
        <v>17000</v>
      </c>
      <c r="D15" s="951"/>
    </row>
    <row r="16" spans="1:4" ht="12">
      <c r="A16" s="154">
        <v>6125</v>
      </c>
      <c r="B16" s="155" t="s">
        <v>564</v>
      </c>
      <c r="C16" s="952">
        <v>4183</v>
      </c>
      <c r="D16" s="952"/>
    </row>
    <row r="17" spans="1:4" ht="12">
      <c r="A17" s="215">
        <v>6126</v>
      </c>
      <c r="B17" s="1048" t="s">
        <v>843</v>
      </c>
      <c r="C17" s="953"/>
      <c r="D17" s="953">
        <v>197586</v>
      </c>
    </row>
    <row r="18" spans="1:4" ht="12">
      <c r="A18" s="58"/>
      <c r="B18" s="59"/>
      <c r="C18" s="59"/>
      <c r="D18" s="59"/>
    </row>
    <row r="19" spans="1:4" s="28" customFormat="1" ht="12.75">
      <c r="A19" s="17">
        <v>6100</v>
      </c>
      <c r="B19" s="15" t="s">
        <v>374</v>
      </c>
      <c r="C19" s="15">
        <f>SUM(C12+C14)</f>
        <v>99183</v>
      </c>
      <c r="D19" s="15">
        <f>SUM(D12+D14)</f>
        <v>435465</v>
      </c>
    </row>
    <row r="22" ht="12.75">
      <c r="A22" s="623"/>
    </row>
    <row r="23" ht="12.75">
      <c r="A23" s="623"/>
    </row>
  </sheetData>
  <sheetProtection/>
  <mergeCells count="6">
    <mergeCell ref="A1:D1"/>
    <mergeCell ref="D7:D9"/>
    <mergeCell ref="C7:C9"/>
    <mergeCell ref="B7:B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6">
      <selection activeCell="B36" sqref="B36:C47"/>
    </sheetView>
  </sheetViews>
  <sheetFormatPr defaultColWidth="9.125" defaultRowHeight="12.75"/>
  <cols>
    <col min="1" max="1" width="6.875" style="624" customWidth="1"/>
    <col min="2" max="2" width="10.125" style="624" customWidth="1"/>
    <col min="3" max="3" width="32.50390625" style="624" customWidth="1"/>
    <col min="4" max="4" width="10.50390625" style="624" customWidth="1"/>
    <col min="5" max="7" width="9.125" style="624" customWidth="1"/>
    <col min="8" max="8" width="18.875" style="624" customWidth="1"/>
    <col min="9" max="9" width="14.125" style="624" customWidth="1"/>
    <col min="10" max="10" width="16.50390625" style="624" customWidth="1"/>
    <col min="11" max="11" width="14.125" style="624" customWidth="1"/>
    <col min="12" max="16384" width="9.125" style="624" customWidth="1"/>
  </cols>
  <sheetData>
    <row r="1" spans="1:9" ht="12.75">
      <c r="A1" s="1563" t="s">
        <v>626</v>
      </c>
      <c r="B1" s="1563"/>
      <c r="C1" s="1563"/>
      <c r="D1" s="1563"/>
      <c r="E1" s="1563"/>
      <c r="F1" s="1563"/>
      <c r="G1" s="1563"/>
      <c r="H1" s="1563"/>
      <c r="I1" s="1563"/>
    </row>
    <row r="2" ht="16.5" customHeight="1"/>
    <row r="3" spans="1:9" ht="13.5">
      <c r="A3" s="1562" t="s">
        <v>802</v>
      </c>
      <c r="B3" s="1562"/>
      <c r="C3" s="1562"/>
      <c r="D3" s="1562"/>
      <c r="E3" s="1562"/>
      <c r="F3" s="1562"/>
      <c r="G3" s="1562"/>
      <c r="H3" s="1562"/>
      <c r="I3" s="1562"/>
    </row>
    <row r="4" spans="1:8" ht="13.5">
      <c r="A4" s="625"/>
      <c r="B4" s="625"/>
      <c r="C4" s="625"/>
      <c r="D4" s="625"/>
      <c r="E4" s="625"/>
      <c r="F4" s="625"/>
      <c r="G4" s="625"/>
      <c r="H4" s="625"/>
    </row>
    <row r="5" spans="1:8" ht="9.75" customHeight="1">
      <c r="A5" s="625"/>
      <c r="B5" s="625"/>
      <c r="C5" s="625"/>
      <c r="D5" s="625"/>
      <c r="E5" s="625"/>
      <c r="F5" s="625"/>
      <c r="G5" s="625"/>
      <c r="H5" s="625"/>
    </row>
    <row r="6" spans="4:11" ht="12">
      <c r="D6" s="626"/>
      <c r="E6" s="626"/>
      <c r="F6" s="626"/>
      <c r="G6" s="626"/>
      <c r="H6" s="626"/>
      <c r="I6" s="627"/>
      <c r="J6" s="627"/>
      <c r="K6" s="627" t="s">
        <v>410</v>
      </c>
    </row>
    <row r="7" spans="1:11" ht="24.75" customHeight="1">
      <c r="A7" s="1598" t="s">
        <v>507</v>
      </c>
      <c r="B7" s="1581" t="s">
        <v>387</v>
      </c>
      <c r="C7" s="1583"/>
      <c r="D7" s="1581" t="s">
        <v>637</v>
      </c>
      <c r="E7" s="1582"/>
      <c r="F7" s="1582"/>
      <c r="G7" s="1582"/>
      <c r="H7" s="1583"/>
      <c r="I7" s="1560" t="s">
        <v>803</v>
      </c>
      <c r="J7" s="1560" t="s">
        <v>848</v>
      </c>
      <c r="K7" s="1560" t="s">
        <v>1361</v>
      </c>
    </row>
    <row r="8" spans="1:11" ht="25.5" customHeight="1" thickBot="1">
      <c r="A8" s="1599"/>
      <c r="B8" s="1596"/>
      <c r="C8" s="1597"/>
      <c r="D8" s="1584"/>
      <c r="E8" s="1585"/>
      <c r="F8" s="1585"/>
      <c r="G8" s="1585"/>
      <c r="H8" s="1586"/>
      <c r="I8" s="1561"/>
      <c r="J8" s="1561"/>
      <c r="K8" s="1561"/>
    </row>
    <row r="9" spans="1:11" ht="15.75" customHeight="1">
      <c r="A9" s="1564" t="s">
        <v>388</v>
      </c>
      <c r="B9" s="1588" t="s">
        <v>643</v>
      </c>
      <c r="C9" s="1589"/>
      <c r="D9" s="1577" t="s">
        <v>531</v>
      </c>
      <c r="E9" s="629" t="s">
        <v>638</v>
      </c>
      <c r="F9" s="630"/>
      <c r="G9" s="630"/>
      <c r="H9" s="631"/>
      <c r="I9" s="628"/>
      <c r="J9" s="628"/>
      <c r="K9" s="628"/>
    </row>
    <row r="10" spans="1:11" ht="15.75" customHeight="1">
      <c r="A10" s="1566"/>
      <c r="B10" s="1590"/>
      <c r="C10" s="1591"/>
      <c r="D10" s="1577"/>
      <c r="E10" s="629" t="s">
        <v>639</v>
      </c>
      <c r="F10" s="630"/>
      <c r="G10" s="630"/>
      <c r="H10" s="631"/>
      <c r="I10" s="632">
        <v>50000</v>
      </c>
      <c r="J10" s="632">
        <v>22962</v>
      </c>
      <c r="K10" s="632">
        <v>22962</v>
      </c>
    </row>
    <row r="11" spans="1:11" ht="15.75" customHeight="1">
      <c r="A11" s="1566"/>
      <c r="B11" s="1592"/>
      <c r="C11" s="1593"/>
      <c r="D11" s="1579" t="s">
        <v>532</v>
      </c>
      <c r="E11" s="633" t="s">
        <v>533</v>
      </c>
      <c r="F11" s="634"/>
      <c r="G11" s="634"/>
      <c r="H11" s="635"/>
      <c r="I11" s="636"/>
      <c r="J11" s="636"/>
      <c r="K11" s="636"/>
    </row>
    <row r="12" spans="1:11" ht="15.75" customHeight="1">
      <c r="A12" s="1566"/>
      <c r="B12" s="1592"/>
      <c r="C12" s="1593"/>
      <c r="D12" s="1577"/>
      <c r="E12" s="629" t="s">
        <v>641</v>
      </c>
      <c r="F12" s="630"/>
      <c r="G12" s="630"/>
      <c r="H12" s="631"/>
      <c r="I12" s="632"/>
      <c r="J12" s="632"/>
      <c r="K12" s="632"/>
    </row>
    <row r="13" spans="1:11" ht="15.75" customHeight="1">
      <c r="A13" s="1566"/>
      <c r="B13" s="1592"/>
      <c r="C13" s="1593"/>
      <c r="D13" s="1577"/>
      <c r="E13" s="629" t="s">
        <v>534</v>
      </c>
      <c r="F13" s="630"/>
      <c r="G13" s="630"/>
      <c r="H13" s="631"/>
      <c r="I13" s="632"/>
      <c r="J13" s="632"/>
      <c r="K13" s="632"/>
    </row>
    <row r="14" spans="1:11" ht="15.75" customHeight="1">
      <c r="A14" s="1566"/>
      <c r="B14" s="1592"/>
      <c r="C14" s="1593"/>
      <c r="D14" s="1577"/>
      <c r="E14" s="629" t="s">
        <v>313</v>
      </c>
      <c r="F14" s="630"/>
      <c r="G14" s="630"/>
      <c r="H14" s="631"/>
      <c r="I14" s="632"/>
      <c r="J14" s="632"/>
      <c r="K14" s="632"/>
    </row>
    <row r="15" spans="1:11" ht="15.75" customHeight="1">
      <c r="A15" s="1566"/>
      <c r="B15" s="1592"/>
      <c r="C15" s="1593"/>
      <c r="D15" s="1577"/>
      <c r="E15" s="629" t="s">
        <v>644</v>
      </c>
      <c r="F15" s="630"/>
      <c r="G15" s="630"/>
      <c r="H15" s="631"/>
      <c r="I15" s="632"/>
      <c r="J15" s="632"/>
      <c r="K15" s="632"/>
    </row>
    <row r="16" spans="1:11" ht="15.75" customHeight="1">
      <c r="A16" s="1566"/>
      <c r="B16" s="1592"/>
      <c r="C16" s="1593"/>
      <c r="D16" s="1577"/>
      <c r="E16" s="629" t="s">
        <v>642</v>
      </c>
      <c r="F16" s="630"/>
      <c r="G16" s="630"/>
      <c r="H16" s="631"/>
      <c r="I16" s="632"/>
      <c r="J16" s="632"/>
      <c r="K16" s="632"/>
    </row>
    <row r="17" spans="1:11" ht="15.75" customHeight="1" thickBot="1">
      <c r="A17" s="1587"/>
      <c r="B17" s="1594"/>
      <c r="C17" s="1595"/>
      <c r="D17" s="1556"/>
      <c r="E17" s="637" t="s">
        <v>645</v>
      </c>
      <c r="F17" s="638"/>
      <c r="G17" s="638"/>
      <c r="H17" s="639"/>
      <c r="I17" s="640"/>
      <c r="J17" s="640"/>
      <c r="K17" s="640"/>
    </row>
    <row r="18" spans="1:11" ht="15.75" customHeight="1">
      <c r="A18" s="1564" t="s">
        <v>389</v>
      </c>
      <c r="B18" s="1588" t="s">
        <v>819</v>
      </c>
      <c r="C18" s="1589"/>
      <c r="D18" s="1577" t="s">
        <v>531</v>
      </c>
      <c r="E18" s="629" t="s">
        <v>638</v>
      </c>
      <c r="F18" s="630"/>
      <c r="G18" s="630"/>
      <c r="H18" s="631"/>
      <c r="I18" s="628"/>
      <c r="J18" s="628"/>
      <c r="K18" s="628"/>
    </row>
    <row r="19" spans="1:11" ht="15.75" customHeight="1">
      <c r="A19" s="1566"/>
      <c r="B19" s="1590"/>
      <c r="C19" s="1591"/>
      <c r="D19" s="1577"/>
      <c r="E19" s="629" t="s">
        <v>639</v>
      </c>
      <c r="F19" s="630"/>
      <c r="G19" s="630"/>
      <c r="H19" s="631"/>
      <c r="I19" s="632"/>
      <c r="J19" s="632"/>
      <c r="K19" s="632"/>
    </row>
    <row r="20" spans="1:11" ht="15.75" customHeight="1">
      <c r="A20" s="1566"/>
      <c r="B20" s="1592"/>
      <c r="C20" s="1593"/>
      <c r="D20" s="1579" t="s">
        <v>532</v>
      </c>
      <c r="E20" s="633" t="s">
        <v>533</v>
      </c>
      <c r="F20" s="634"/>
      <c r="G20" s="634"/>
      <c r="H20" s="635"/>
      <c r="I20" s="636"/>
      <c r="J20" s="636"/>
      <c r="K20" s="636"/>
    </row>
    <row r="21" spans="1:11" ht="15.75" customHeight="1">
      <c r="A21" s="1566"/>
      <c r="B21" s="1592"/>
      <c r="C21" s="1593"/>
      <c r="D21" s="1577"/>
      <c r="E21" s="629" t="s">
        <v>641</v>
      </c>
      <c r="F21" s="630"/>
      <c r="G21" s="630"/>
      <c r="H21" s="631"/>
      <c r="I21" s="632"/>
      <c r="J21" s="632"/>
      <c r="K21" s="632"/>
    </row>
    <row r="22" spans="1:11" ht="15.75" customHeight="1">
      <c r="A22" s="1566"/>
      <c r="B22" s="1592"/>
      <c r="C22" s="1593"/>
      <c r="D22" s="1577"/>
      <c r="E22" s="629" t="s">
        <v>534</v>
      </c>
      <c r="F22" s="630"/>
      <c r="G22" s="630"/>
      <c r="H22" s="631"/>
      <c r="I22" s="632"/>
      <c r="J22" s="632"/>
      <c r="K22" s="632"/>
    </row>
    <row r="23" spans="1:11" ht="15.75" customHeight="1">
      <c r="A23" s="1566"/>
      <c r="B23" s="1592"/>
      <c r="C23" s="1593"/>
      <c r="D23" s="1577"/>
      <c r="E23" s="629" t="s">
        <v>313</v>
      </c>
      <c r="F23" s="630"/>
      <c r="G23" s="630"/>
      <c r="H23" s="631"/>
      <c r="I23" s="632"/>
      <c r="J23" s="632">
        <v>19586</v>
      </c>
      <c r="K23" s="632"/>
    </row>
    <row r="24" spans="1:11" ht="15.75" customHeight="1">
      <c r="A24" s="1566"/>
      <c r="B24" s="1592"/>
      <c r="C24" s="1593"/>
      <c r="D24" s="1577"/>
      <c r="E24" s="629" t="s">
        <v>644</v>
      </c>
      <c r="F24" s="630"/>
      <c r="G24" s="630"/>
      <c r="H24" s="631"/>
      <c r="I24" s="632"/>
      <c r="J24" s="632">
        <v>33664</v>
      </c>
      <c r="K24" s="632"/>
    </row>
    <row r="25" spans="1:11" ht="15.75" customHeight="1">
      <c r="A25" s="1566"/>
      <c r="B25" s="1592"/>
      <c r="C25" s="1593"/>
      <c r="D25" s="1577"/>
      <c r="E25" s="629" t="s">
        <v>642</v>
      </c>
      <c r="F25" s="630"/>
      <c r="G25" s="630"/>
      <c r="H25" s="631"/>
      <c r="I25" s="632"/>
      <c r="J25" s="632"/>
      <c r="K25" s="632"/>
    </row>
    <row r="26" spans="1:11" ht="15.75" customHeight="1" thickBot="1">
      <c r="A26" s="1587"/>
      <c r="B26" s="1594"/>
      <c r="C26" s="1595"/>
      <c r="D26" s="1556"/>
      <c r="E26" s="637" t="s">
        <v>645</v>
      </c>
      <c r="F26" s="638"/>
      <c r="G26" s="638"/>
      <c r="H26" s="639"/>
      <c r="I26" s="640"/>
      <c r="J26" s="640">
        <v>33664</v>
      </c>
      <c r="K26" s="640"/>
    </row>
    <row r="27" spans="1:11" ht="15.75" customHeight="1">
      <c r="A27" s="1564" t="s">
        <v>390</v>
      </c>
      <c r="B27" s="1588" t="s">
        <v>1469</v>
      </c>
      <c r="C27" s="1589"/>
      <c r="D27" s="1577" t="s">
        <v>531</v>
      </c>
      <c r="E27" s="629" t="s">
        <v>638</v>
      </c>
      <c r="F27" s="630"/>
      <c r="G27" s="630"/>
      <c r="H27" s="631"/>
      <c r="I27" s="628"/>
      <c r="J27" s="628"/>
      <c r="K27" s="628"/>
    </row>
    <row r="28" spans="1:11" ht="15.75" customHeight="1">
      <c r="A28" s="1566"/>
      <c r="B28" s="1590"/>
      <c r="C28" s="1591"/>
      <c r="D28" s="1577"/>
      <c r="E28" s="629" t="s">
        <v>639</v>
      </c>
      <c r="F28" s="630"/>
      <c r="G28" s="630"/>
      <c r="H28" s="631"/>
      <c r="I28" s="632"/>
      <c r="J28" s="632"/>
      <c r="K28" s="632"/>
    </row>
    <row r="29" spans="1:11" ht="15.75" customHeight="1">
      <c r="A29" s="1566"/>
      <c r="B29" s="1592"/>
      <c r="C29" s="1593"/>
      <c r="D29" s="1579" t="s">
        <v>532</v>
      </c>
      <c r="E29" s="633" t="s">
        <v>533</v>
      </c>
      <c r="F29" s="634"/>
      <c r="G29" s="634"/>
      <c r="H29" s="635"/>
      <c r="I29" s="636"/>
      <c r="J29" s="636"/>
      <c r="K29" s="636"/>
    </row>
    <row r="30" spans="1:11" ht="15.75" customHeight="1">
      <c r="A30" s="1566"/>
      <c r="B30" s="1592"/>
      <c r="C30" s="1593"/>
      <c r="D30" s="1577"/>
      <c r="E30" s="629" t="s">
        <v>641</v>
      </c>
      <c r="F30" s="630"/>
      <c r="G30" s="630"/>
      <c r="H30" s="631"/>
      <c r="I30" s="632"/>
      <c r="J30" s="632"/>
      <c r="K30" s="632"/>
    </row>
    <row r="31" spans="1:11" ht="15.75" customHeight="1">
      <c r="A31" s="1566"/>
      <c r="B31" s="1592"/>
      <c r="C31" s="1593"/>
      <c r="D31" s="1577"/>
      <c r="E31" s="629" t="s">
        <v>534</v>
      </c>
      <c r="F31" s="630"/>
      <c r="G31" s="630"/>
      <c r="H31" s="631"/>
      <c r="I31" s="632"/>
      <c r="J31" s="632">
        <v>4953</v>
      </c>
      <c r="K31" s="632">
        <v>2667</v>
      </c>
    </row>
    <row r="32" spans="1:11" ht="15.75" customHeight="1">
      <c r="A32" s="1566"/>
      <c r="B32" s="1592"/>
      <c r="C32" s="1593"/>
      <c r="D32" s="1577"/>
      <c r="E32" s="629" t="s">
        <v>313</v>
      </c>
      <c r="F32" s="630"/>
      <c r="G32" s="630"/>
      <c r="H32" s="631"/>
      <c r="I32" s="632"/>
      <c r="J32" s="632"/>
      <c r="K32" s="632"/>
    </row>
    <row r="33" spans="1:11" ht="15.75" customHeight="1">
      <c r="A33" s="1566"/>
      <c r="B33" s="1592"/>
      <c r="C33" s="1593"/>
      <c r="D33" s="1577"/>
      <c r="E33" s="629" t="s">
        <v>644</v>
      </c>
      <c r="F33" s="630"/>
      <c r="G33" s="630"/>
      <c r="H33" s="631"/>
      <c r="I33" s="632"/>
      <c r="J33" s="632"/>
      <c r="K33" s="632"/>
    </row>
    <row r="34" spans="1:11" ht="15.75" customHeight="1">
      <c r="A34" s="1566"/>
      <c r="B34" s="1592"/>
      <c r="C34" s="1593"/>
      <c r="D34" s="1577"/>
      <c r="E34" s="629" t="s">
        <v>642</v>
      </c>
      <c r="F34" s="630"/>
      <c r="G34" s="630"/>
      <c r="H34" s="631"/>
      <c r="I34" s="632"/>
      <c r="J34" s="632">
        <v>130047</v>
      </c>
      <c r="K34" s="632">
        <v>10135</v>
      </c>
    </row>
    <row r="35" spans="1:11" ht="15.75" customHeight="1" thickBot="1">
      <c r="A35" s="1587"/>
      <c r="B35" s="1594"/>
      <c r="C35" s="1595"/>
      <c r="D35" s="1556"/>
      <c r="E35" s="637" t="s">
        <v>645</v>
      </c>
      <c r="F35" s="638"/>
      <c r="G35" s="638"/>
      <c r="H35" s="639"/>
      <c r="I35" s="640"/>
      <c r="J35" s="640"/>
      <c r="K35" s="640"/>
    </row>
    <row r="36" spans="1:11" ht="13.5" customHeight="1">
      <c r="A36" s="1564"/>
      <c r="B36" s="1568" t="s">
        <v>405</v>
      </c>
      <c r="C36" s="1569"/>
      <c r="D36" s="1576" t="s">
        <v>531</v>
      </c>
      <c r="E36" s="629" t="s">
        <v>638</v>
      </c>
      <c r="F36" s="630"/>
      <c r="G36" s="630"/>
      <c r="H36" s="631"/>
      <c r="I36" s="641"/>
      <c r="J36" s="641"/>
      <c r="K36" s="641"/>
    </row>
    <row r="37" spans="1:11" ht="13.5" customHeight="1">
      <c r="A37" s="1565"/>
      <c r="B37" s="1570"/>
      <c r="C37" s="1571"/>
      <c r="D37" s="1577"/>
      <c r="E37" s="629" t="s">
        <v>639</v>
      </c>
      <c r="F37" s="630"/>
      <c r="G37" s="630"/>
      <c r="H37" s="631"/>
      <c r="I37" s="643">
        <f>SUM(I10)</f>
        <v>50000</v>
      </c>
      <c r="J37" s="643">
        <f>SUM(J19+J10)</f>
        <v>22962</v>
      </c>
      <c r="K37" s="643">
        <f>SUM(K19+K10)</f>
        <v>22962</v>
      </c>
    </row>
    <row r="38" spans="1:11" ht="13.5" customHeight="1">
      <c r="A38" s="1566"/>
      <c r="B38" s="1570"/>
      <c r="C38" s="1571"/>
      <c r="D38" s="1578"/>
      <c r="E38" s="629" t="s">
        <v>640</v>
      </c>
      <c r="F38" s="630"/>
      <c r="G38" s="630"/>
      <c r="H38" s="631"/>
      <c r="I38" s="805"/>
      <c r="J38" s="805"/>
      <c r="K38" s="805"/>
    </row>
    <row r="39" spans="1:11" ht="13.5" customHeight="1">
      <c r="A39" s="1566"/>
      <c r="B39" s="1572"/>
      <c r="C39" s="1573"/>
      <c r="D39" s="1579" t="s">
        <v>532</v>
      </c>
      <c r="E39" s="633" t="s">
        <v>533</v>
      </c>
      <c r="F39" s="634"/>
      <c r="G39" s="634"/>
      <c r="H39" s="635"/>
      <c r="I39" s="643"/>
      <c r="J39" s="643"/>
      <c r="K39" s="643"/>
    </row>
    <row r="40" spans="1:11" ht="13.5" customHeight="1">
      <c r="A40" s="1566"/>
      <c r="B40" s="1572"/>
      <c r="C40" s="1573"/>
      <c r="D40" s="1577"/>
      <c r="E40" s="629" t="s">
        <v>641</v>
      </c>
      <c r="F40" s="630"/>
      <c r="G40" s="630"/>
      <c r="H40" s="631"/>
      <c r="I40" s="643"/>
      <c r="J40" s="643"/>
      <c r="K40" s="643"/>
    </row>
    <row r="41" spans="1:11" ht="13.5" customHeight="1">
      <c r="A41" s="1566"/>
      <c r="B41" s="1572"/>
      <c r="C41" s="1573"/>
      <c r="D41" s="1577"/>
      <c r="E41" s="629" t="s">
        <v>534</v>
      </c>
      <c r="F41" s="630"/>
      <c r="G41" s="630"/>
      <c r="H41" s="631"/>
      <c r="I41" s="643"/>
      <c r="J41" s="643">
        <v>4953</v>
      </c>
      <c r="K41" s="643">
        <v>2667</v>
      </c>
    </row>
    <row r="42" spans="1:11" ht="13.5" customHeight="1">
      <c r="A42" s="1566"/>
      <c r="B42" s="1572"/>
      <c r="C42" s="1573"/>
      <c r="D42" s="1577"/>
      <c r="E42" s="629" t="s">
        <v>313</v>
      </c>
      <c r="F42" s="630"/>
      <c r="G42" s="630"/>
      <c r="H42" s="631"/>
      <c r="I42" s="642"/>
      <c r="J42" s="642">
        <v>197586</v>
      </c>
      <c r="K42" s="642"/>
    </row>
    <row r="43" spans="1:11" ht="13.5" customHeight="1">
      <c r="A43" s="1566"/>
      <c r="B43" s="1572"/>
      <c r="C43" s="1573"/>
      <c r="D43" s="1577"/>
      <c r="E43" s="629" t="s">
        <v>314</v>
      </c>
      <c r="F43" s="630"/>
      <c r="G43" s="630"/>
      <c r="H43" s="631"/>
      <c r="I43" s="632"/>
      <c r="J43" s="632"/>
      <c r="K43" s="632"/>
    </row>
    <row r="44" spans="1:11" ht="13.5" customHeight="1">
      <c r="A44" s="1566"/>
      <c r="B44" s="1572"/>
      <c r="C44" s="1573"/>
      <c r="D44" s="1577"/>
      <c r="E44" s="629" t="s">
        <v>642</v>
      </c>
      <c r="F44" s="630"/>
      <c r="G44" s="630"/>
      <c r="H44" s="631"/>
      <c r="I44" s="642"/>
      <c r="J44" s="642">
        <v>130047</v>
      </c>
      <c r="K44" s="642">
        <v>10135</v>
      </c>
    </row>
    <row r="45" spans="1:11" ht="13.5" customHeight="1">
      <c r="A45" s="1566"/>
      <c r="B45" s="1572"/>
      <c r="C45" s="1573"/>
      <c r="D45" s="1577"/>
      <c r="E45" s="644" t="s">
        <v>645</v>
      </c>
      <c r="F45" s="630"/>
      <c r="G45" s="630"/>
      <c r="H45" s="631"/>
      <c r="I45" s="645"/>
      <c r="J45" s="645"/>
      <c r="K45" s="645"/>
    </row>
    <row r="46" spans="1:11" ht="13.5" customHeight="1">
      <c r="A46" s="1566"/>
      <c r="B46" s="1572"/>
      <c r="C46" s="1573"/>
      <c r="D46" s="1577"/>
      <c r="E46" s="629" t="s">
        <v>644</v>
      </c>
      <c r="F46" s="630"/>
      <c r="G46" s="630"/>
      <c r="H46" s="631"/>
      <c r="I46" s="642"/>
      <c r="J46" s="642">
        <f>SUM(J24)</f>
        <v>33664</v>
      </c>
      <c r="K46" s="642"/>
    </row>
    <row r="47" spans="1:11" ht="13.5" customHeight="1" thickBot="1">
      <c r="A47" s="1567"/>
      <c r="B47" s="1574"/>
      <c r="C47" s="1575"/>
      <c r="D47" s="1580"/>
      <c r="E47" s="637" t="s">
        <v>645</v>
      </c>
      <c r="F47" s="638"/>
      <c r="G47" s="638"/>
      <c r="H47" s="639"/>
      <c r="I47" s="792"/>
      <c r="J47" s="1006">
        <v>33664</v>
      </c>
      <c r="K47" s="1006"/>
    </row>
    <row r="48" spans="1:8" ht="13.5" customHeight="1">
      <c r="A48" s="790"/>
      <c r="B48" s="789"/>
      <c r="C48" s="789"/>
      <c r="D48" s="791"/>
      <c r="E48" s="630"/>
      <c r="F48" s="630"/>
      <c r="G48" s="630"/>
      <c r="H48" s="630"/>
    </row>
  </sheetData>
  <sheetProtection/>
  <mergeCells count="24">
    <mergeCell ref="A27:A35"/>
    <mergeCell ref="B27:C35"/>
    <mergeCell ref="B7:C8"/>
    <mergeCell ref="A7:A8"/>
    <mergeCell ref="A9:A17"/>
    <mergeCell ref="B9:C17"/>
    <mergeCell ref="A18:A26"/>
    <mergeCell ref="B18:C26"/>
    <mergeCell ref="D27:D28"/>
    <mergeCell ref="D29:D35"/>
    <mergeCell ref="D7:H8"/>
    <mergeCell ref="D20:D26"/>
    <mergeCell ref="D9:D10"/>
    <mergeCell ref="I7:I8"/>
    <mergeCell ref="K7:K8"/>
    <mergeCell ref="J7:J8"/>
    <mergeCell ref="A3:I3"/>
    <mergeCell ref="A1:I1"/>
    <mergeCell ref="A36:A47"/>
    <mergeCell ref="B36:C47"/>
    <mergeCell ref="D36:D38"/>
    <mergeCell ref="D39:D47"/>
    <mergeCell ref="D11:D17"/>
    <mergeCell ref="D18:D19"/>
  </mergeCells>
  <printOptions/>
  <pageMargins left="1.3779527559055118" right="1.3779527559055118" top="0.31496062992125984" bottom="0" header="0.5118110236220472" footer="0.11811023622047245"/>
  <pageSetup firstPageNumber="49" useFirstPageNumber="1" horizontalDpi="600" verticalDpi="600" orientation="landscape" paperSize="9" scale="64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F12" sqref="F12"/>
    </sheetView>
  </sheetViews>
  <sheetFormatPr defaultColWidth="9.125" defaultRowHeight="12.75"/>
  <cols>
    <col min="1" max="1" width="6.875" style="647" customWidth="1"/>
    <col min="2" max="4" width="9.125" style="647" customWidth="1"/>
    <col min="5" max="5" width="23.50390625" style="647" customWidth="1"/>
    <col min="6" max="6" width="20.875" style="647" customWidth="1"/>
    <col min="7" max="7" width="18.50390625" style="647" customWidth="1"/>
    <col min="8" max="8" width="21.125" style="647" customWidth="1"/>
    <col min="9" max="9" width="18.50390625" style="647" customWidth="1"/>
    <col min="10" max="16384" width="9.125" style="647" customWidth="1"/>
  </cols>
  <sheetData>
    <row r="2" spans="1:9" ht="15">
      <c r="A2" s="1600" t="s">
        <v>636</v>
      </c>
      <c r="B2" s="1600"/>
      <c r="C2" s="1600"/>
      <c r="D2" s="1600"/>
      <c r="E2" s="1600"/>
      <c r="F2" s="1601"/>
      <c r="G2" s="1601"/>
      <c r="H2" s="1601"/>
      <c r="I2" s="1601"/>
    </row>
    <row r="3" spans="1:9" ht="18" customHeight="1">
      <c r="A3" s="1600" t="s">
        <v>757</v>
      </c>
      <c r="B3" s="1600"/>
      <c r="C3" s="1600"/>
      <c r="D3" s="1600"/>
      <c r="E3" s="1600"/>
      <c r="F3" s="1601"/>
      <c r="G3" s="1601"/>
      <c r="H3" s="1601"/>
      <c r="I3" s="1601"/>
    </row>
    <row r="7" spans="1:9" ht="16.5" customHeight="1">
      <c r="A7" s="648"/>
      <c r="B7" s="648"/>
      <c r="C7" s="648"/>
      <c r="D7" s="648"/>
      <c r="E7" s="648"/>
      <c r="F7" s="648"/>
      <c r="G7" s="648"/>
      <c r="H7" s="648"/>
      <c r="I7" s="649" t="s">
        <v>410</v>
      </c>
    </row>
    <row r="8" spans="1:9" ht="21.75" customHeight="1">
      <c r="A8" s="1602" t="s">
        <v>507</v>
      </c>
      <c r="B8" s="1604" t="s">
        <v>698</v>
      </c>
      <c r="C8" s="1604"/>
      <c r="D8" s="1604"/>
      <c r="E8" s="1604"/>
      <c r="F8" s="1606" t="s">
        <v>699</v>
      </c>
      <c r="G8" s="1607"/>
      <c r="H8" s="1606" t="s">
        <v>700</v>
      </c>
      <c r="I8" s="1607"/>
    </row>
    <row r="9" spans="1:9" ht="27" customHeight="1">
      <c r="A9" s="1603"/>
      <c r="B9" s="1605"/>
      <c r="C9" s="1605"/>
      <c r="D9" s="1605"/>
      <c r="E9" s="1605"/>
      <c r="F9" s="650" t="s">
        <v>701</v>
      </c>
      <c r="G9" s="650" t="s">
        <v>702</v>
      </c>
      <c r="H9" s="650" t="s">
        <v>701</v>
      </c>
      <c r="I9" s="650" t="s">
        <v>702</v>
      </c>
    </row>
    <row r="10" spans="1:9" ht="21.75" customHeight="1">
      <c r="A10" s="651" t="s">
        <v>388</v>
      </c>
      <c r="B10" s="652" t="s">
        <v>703</v>
      </c>
      <c r="C10" s="653"/>
      <c r="D10" s="653"/>
      <c r="E10" s="653"/>
      <c r="F10" s="654" t="s">
        <v>704</v>
      </c>
      <c r="G10" s="655">
        <v>14</v>
      </c>
      <c r="H10" s="656" t="s">
        <v>705</v>
      </c>
      <c r="I10" s="655">
        <v>348133</v>
      </c>
    </row>
    <row r="11" spans="1:9" ht="21.75" customHeight="1">
      <c r="A11" s="651" t="s">
        <v>389</v>
      </c>
      <c r="B11" s="652" t="s">
        <v>706</v>
      </c>
      <c r="C11" s="653"/>
      <c r="D11" s="653"/>
      <c r="E11" s="653"/>
      <c r="F11" s="654"/>
      <c r="G11" s="655"/>
      <c r="H11" s="656" t="s">
        <v>705</v>
      </c>
      <c r="I11" s="655">
        <v>139317</v>
      </c>
    </row>
    <row r="12" spans="1:9" ht="21.75" customHeight="1">
      <c r="A12" s="651" t="s">
        <v>390</v>
      </c>
      <c r="B12" s="652" t="s">
        <v>707</v>
      </c>
      <c r="C12" s="653"/>
      <c r="D12" s="653"/>
      <c r="E12" s="653"/>
      <c r="F12" s="656" t="s">
        <v>704</v>
      </c>
      <c r="G12" s="655">
        <v>107</v>
      </c>
      <c r="H12" s="656" t="s">
        <v>705</v>
      </c>
      <c r="I12" s="655">
        <v>3381</v>
      </c>
    </row>
    <row r="13" spans="1:9" ht="21.75" customHeight="1">
      <c r="A13" s="651" t="s">
        <v>391</v>
      </c>
      <c r="B13" s="653" t="s">
        <v>708</v>
      </c>
      <c r="C13" s="653"/>
      <c r="D13" s="653"/>
      <c r="E13" s="653"/>
      <c r="F13" s="654"/>
      <c r="G13" s="655"/>
      <c r="H13" s="656" t="s">
        <v>709</v>
      </c>
      <c r="I13" s="655">
        <v>74</v>
      </c>
    </row>
    <row r="14" spans="1:9" ht="21.75" customHeight="1">
      <c r="A14" s="651" t="s">
        <v>392</v>
      </c>
      <c r="B14" s="653" t="s">
        <v>710</v>
      </c>
      <c r="C14" s="653"/>
      <c r="D14" s="653"/>
      <c r="E14" s="653"/>
      <c r="F14" s="654"/>
      <c r="G14" s="655"/>
      <c r="H14" s="656" t="s">
        <v>709</v>
      </c>
      <c r="I14" s="655">
        <v>1842</v>
      </c>
    </row>
    <row r="15" spans="1:9" ht="21.75" customHeight="1">
      <c r="A15" s="657" t="s">
        <v>251</v>
      </c>
      <c r="B15" s="658" t="s">
        <v>711</v>
      </c>
      <c r="C15" s="658"/>
      <c r="D15" s="658"/>
      <c r="E15" s="658"/>
      <c r="F15" s="659"/>
      <c r="G15" s="660"/>
      <c r="H15" s="661" t="s">
        <v>712</v>
      </c>
      <c r="I15" s="660">
        <v>42379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0" useFirstPageNumber="1" horizontalDpi="600" verticalDpi="600" orientation="landscape" paperSize="9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40">
      <selection activeCell="F65" sqref="F65:F66"/>
    </sheetView>
  </sheetViews>
  <sheetFormatPr defaultColWidth="9.125" defaultRowHeight="12.75"/>
  <cols>
    <col min="1" max="1" width="4.875" style="1078" customWidth="1"/>
    <col min="2" max="2" width="14.125" style="1078" customWidth="1"/>
    <col min="3" max="3" width="13.875" style="1078" customWidth="1"/>
    <col min="4" max="4" width="14.125" style="1078" customWidth="1"/>
    <col min="5" max="5" width="13.125" style="1078" customWidth="1"/>
    <col min="6" max="10" width="12.125" style="1078" customWidth="1"/>
    <col min="11" max="16384" width="9.125" style="1078" customWidth="1"/>
  </cols>
  <sheetData>
    <row r="2" spans="2:10" ht="12.75">
      <c r="B2" s="1631" t="s">
        <v>646</v>
      </c>
      <c r="C2" s="1631"/>
      <c r="D2" s="1631"/>
      <c r="E2" s="1631"/>
      <c r="F2" s="1631"/>
      <c r="G2" s="1631"/>
      <c r="H2" s="1631"/>
      <c r="I2" s="1631"/>
      <c r="J2" s="1631"/>
    </row>
    <row r="4" spans="2:14" ht="12.75">
      <c r="B4" s="1632" t="s">
        <v>1471</v>
      </c>
      <c r="C4" s="1633"/>
      <c r="D4" s="1633"/>
      <c r="E4" s="1633"/>
      <c r="F4" s="1633"/>
      <c r="G4" s="1633"/>
      <c r="H4" s="1633"/>
      <c r="I4" s="1633"/>
      <c r="J4" s="1633"/>
      <c r="K4" s="1080"/>
      <c r="L4" s="1080"/>
      <c r="M4" s="1080"/>
      <c r="N4" s="1080"/>
    </row>
    <row r="5" spans="2:14" ht="12.75">
      <c r="B5" s="646"/>
      <c r="C5" s="1079"/>
      <c r="D5" s="1079"/>
      <c r="E5" s="1079"/>
      <c r="F5" s="1079"/>
      <c r="G5" s="1079"/>
      <c r="H5" s="1079"/>
      <c r="I5" s="1079"/>
      <c r="J5" s="1079"/>
      <c r="K5" s="1080"/>
      <c r="L5" s="1080"/>
      <c r="M5" s="1080"/>
      <c r="N5" s="1080"/>
    </row>
    <row r="6" spans="2:14" ht="12.75">
      <c r="B6" s="646"/>
      <c r="C6" s="1079"/>
      <c r="D6" s="1079"/>
      <c r="E6" s="1079"/>
      <c r="F6" s="1079"/>
      <c r="G6" s="1079"/>
      <c r="H6" s="1079"/>
      <c r="I6" s="1079"/>
      <c r="J6" s="1079"/>
      <c r="K6" s="1080"/>
      <c r="L6" s="1080"/>
      <c r="M6" s="1080"/>
      <c r="N6" s="1080"/>
    </row>
    <row r="7" ht="12">
      <c r="A7" s="1081"/>
    </row>
    <row r="8" spans="1:10" ht="12.75" customHeight="1">
      <c r="A8" s="1634" t="s">
        <v>647</v>
      </c>
      <c r="B8" s="1637" t="s">
        <v>648</v>
      </c>
      <c r="C8" s="1638"/>
      <c r="D8" s="1639"/>
      <c r="E8" s="1645" t="s">
        <v>1362</v>
      </c>
      <c r="F8" s="1647" t="s">
        <v>1470</v>
      </c>
      <c r="G8" s="1648"/>
      <c r="H8" s="1649"/>
      <c r="I8" s="1649"/>
      <c r="J8" s="1082"/>
    </row>
    <row r="9" spans="1:10" ht="12.75">
      <c r="A9" s="1635"/>
      <c r="B9" s="1640"/>
      <c r="C9" s="1641"/>
      <c r="D9" s="1642"/>
      <c r="E9" s="1646"/>
      <c r="F9" s="1647" t="s">
        <v>649</v>
      </c>
      <c r="G9" s="1648"/>
      <c r="H9" s="1647" t="s">
        <v>650</v>
      </c>
      <c r="I9" s="1650"/>
      <c r="J9" s="1651" t="s">
        <v>651</v>
      </c>
    </row>
    <row r="10" spans="1:10" ht="31.5" customHeight="1">
      <c r="A10" s="1635"/>
      <c r="B10" s="1640"/>
      <c r="C10" s="1641"/>
      <c r="D10" s="1642"/>
      <c r="E10" s="1646"/>
      <c r="F10" s="1629" t="s">
        <v>652</v>
      </c>
      <c r="G10" s="1627" t="s">
        <v>653</v>
      </c>
      <c r="H10" s="1629" t="s">
        <v>654</v>
      </c>
      <c r="I10" s="1629" t="s">
        <v>655</v>
      </c>
      <c r="J10" s="1646"/>
    </row>
    <row r="11" spans="1:10" ht="28.5" customHeight="1">
      <c r="A11" s="1636"/>
      <c r="B11" s="1643"/>
      <c r="C11" s="1628"/>
      <c r="D11" s="1644"/>
      <c r="E11" s="1630"/>
      <c r="F11" s="1630"/>
      <c r="G11" s="1628"/>
      <c r="H11" s="1630"/>
      <c r="I11" s="1630"/>
      <c r="J11" s="1630"/>
    </row>
    <row r="12" spans="1:10" ht="12">
      <c r="A12" s="1610"/>
      <c r="B12" s="1612" t="s">
        <v>656</v>
      </c>
      <c r="C12" s="1613"/>
      <c r="D12" s="1614"/>
      <c r="E12" s="1618"/>
      <c r="F12" s="1618"/>
      <c r="G12" s="1618"/>
      <c r="H12" s="1618"/>
      <c r="I12" s="1618"/>
      <c r="J12" s="1618"/>
    </row>
    <row r="13" spans="1:10" ht="12">
      <c r="A13" s="1611"/>
      <c r="B13" s="1615"/>
      <c r="C13" s="1616"/>
      <c r="D13" s="1617"/>
      <c r="E13" s="1619"/>
      <c r="F13" s="1619"/>
      <c r="G13" s="1619"/>
      <c r="H13" s="1619"/>
      <c r="I13" s="1619"/>
      <c r="J13" s="1619"/>
    </row>
    <row r="14" spans="1:10" ht="12">
      <c r="A14" s="1620" t="s">
        <v>388</v>
      </c>
      <c r="B14" s="1621" t="s">
        <v>657</v>
      </c>
      <c r="C14" s="1622"/>
      <c r="D14" s="1623"/>
      <c r="E14" s="1618">
        <f>SUM(F14+G14+H14+I14)</f>
        <v>16</v>
      </c>
      <c r="F14" s="1618">
        <v>14</v>
      </c>
      <c r="G14" s="1618"/>
      <c r="H14" s="1618">
        <v>2</v>
      </c>
      <c r="I14" s="1618"/>
      <c r="J14" s="1618"/>
    </row>
    <row r="15" spans="1:10" ht="12">
      <c r="A15" s="1611"/>
      <c r="B15" s="1624"/>
      <c r="C15" s="1625"/>
      <c r="D15" s="1626"/>
      <c r="E15" s="1619"/>
      <c r="F15" s="1619"/>
      <c r="G15" s="1619"/>
      <c r="H15" s="1619"/>
      <c r="I15" s="1619"/>
      <c r="J15" s="1619"/>
    </row>
    <row r="16" spans="1:10" ht="12">
      <c r="A16" s="1610" t="s">
        <v>389</v>
      </c>
      <c r="B16" s="1621" t="s">
        <v>658</v>
      </c>
      <c r="C16" s="1622"/>
      <c r="D16" s="1623"/>
      <c r="E16" s="1618">
        <f>SUM(F16+G16+H16+I16)</f>
        <v>3</v>
      </c>
      <c r="F16" s="1618">
        <v>3</v>
      </c>
      <c r="G16" s="1618"/>
      <c r="H16" s="1618"/>
      <c r="I16" s="1618"/>
      <c r="J16" s="1618"/>
    </row>
    <row r="17" spans="1:10" ht="12">
      <c r="A17" s="1611"/>
      <c r="B17" s="1624"/>
      <c r="C17" s="1625"/>
      <c r="D17" s="1626"/>
      <c r="E17" s="1619"/>
      <c r="F17" s="1619"/>
      <c r="G17" s="1619"/>
      <c r="H17" s="1619"/>
      <c r="I17" s="1619"/>
      <c r="J17" s="1619"/>
    </row>
    <row r="18" spans="1:10" ht="12">
      <c r="A18" s="1610" t="s">
        <v>390</v>
      </c>
      <c r="B18" s="1621" t="s">
        <v>659</v>
      </c>
      <c r="C18" s="1622"/>
      <c r="D18" s="1623"/>
      <c r="E18" s="1618">
        <f>SUM(F18+G18+H18+I18)</f>
        <v>18</v>
      </c>
      <c r="F18" s="1618">
        <v>18</v>
      </c>
      <c r="G18" s="1618"/>
      <c r="H18" s="1618"/>
      <c r="I18" s="1618"/>
      <c r="J18" s="1618"/>
    </row>
    <row r="19" spans="1:10" ht="12">
      <c r="A19" s="1611"/>
      <c r="B19" s="1624"/>
      <c r="C19" s="1625"/>
      <c r="D19" s="1626"/>
      <c r="E19" s="1619"/>
      <c r="F19" s="1619"/>
      <c r="G19" s="1619"/>
      <c r="H19" s="1619"/>
      <c r="I19" s="1619"/>
      <c r="J19" s="1619"/>
    </row>
    <row r="20" spans="1:10" ht="12">
      <c r="A20" s="1620" t="s">
        <v>391</v>
      </c>
      <c r="B20" s="1621" t="s">
        <v>660</v>
      </c>
      <c r="C20" s="1622"/>
      <c r="D20" s="1623"/>
      <c r="E20" s="1618">
        <f>SUM(F20+G20+H20+I20)</f>
        <v>31</v>
      </c>
      <c r="F20" s="1618">
        <v>29</v>
      </c>
      <c r="G20" s="1618"/>
      <c r="H20" s="1618">
        <v>2</v>
      </c>
      <c r="I20" s="1618"/>
      <c r="J20" s="1618"/>
    </row>
    <row r="21" spans="1:10" ht="12">
      <c r="A21" s="1611"/>
      <c r="B21" s="1624"/>
      <c r="C21" s="1625"/>
      <c r="D21" s="1626"/>
      <c r="E21" s="1619"/>
      <c r="F21" s="1619"/>
      <c r="G21" s="1619"/>
      <c r="H21" s="1619"/>
      <c r="I21" s="1619"/>
      <c r="J21" s="1619"/>
    </row>
    <row r="22" spans="1:10" ht="12">
      <c r="A22" s="1610" t="s">
        <v>392</v>
      </c>
      <c r="B22" s="1621" t="s">
        <v>661</v>
      </c>
      <c r="C22" s="1622"/>
      <c r="D22" s="1623"/>
      <c r="E22" s="1618">
        <f>SUM(F22+G22+H22+I22)</f>
        <v>23</v>
      </c>
      <c r="F22" s="1618">
        <v>18</v>
      </c>
      <c r="G22" s="1618"/>
      <c r="H22" s="1618">
        <v>5</v>
      </c>
      <c r="I22" s="1618"/>
      <c r="J22" s="1618"/>
    </row>
    <row r="23" spans="1:10" ht="12">
      <c r="A23" s="1611"/>
      <c r="B23" s="1624"/>
      <c r="C23" s="1625"/>
      <c r="D23" s="1626"/>
      <c r="E23" s="1619"/>
      <c r="F23" s="1619"/>
      <c r="G23" s="1619"/>
      <c r="H23" s="1619"/>
      <c r="I23" s="1619"/>
      <c r="J23" s="1619"/>
    </row>
    <row r="24" spans="1:10" ht="12">
      <c r="A24" s="1620" t="s">
        <v>251</v>
      </c>
      <c r="B24" s="1621" t="s">
        <v>662</v>
      </c>
      <c r="C24" s="1622"/>
      <c r="D24" s="1623"/>
      <c r="E24" s="1618">
        <f>SUM(F24+G24+H24+I24)</f>
        <v>12</v>
      </c>
      <c r="F24" s="1618">
        <v>11</v>
      </c>
      <c r="G24" s="1618"/>
      <c r="H24" s="1618">
        <v>1</v>
      </c>
      <c r="I24" s="1618"/>
      <c r="J24" s="1618"/>
    </row>
    <row r="25" spans="1:10" ht="12">
      <c r="A25" s="1611"/>
      <c r="B25" s="1624"/>
      <c r="C25" s="1625"/>
      <c r="D25" s="1626"/>
      <c r="E25" s="1619"/>
      <c r="F25" s="1619"/>
      <c r="G25" s="1619"/>
      <c r="H25" s="1619"/>
      <c r="I25" s="1619"/>
      <c r="J25" s="1619"/>
    </row>
    <row r="26" spans="1:10" ht="12">
      <c r="A26" s="1620" t="s">
        <v>605</v>
      </c>
      <c r="B26" s="1621" t="s">
        <v>663</v>
      </c>
      <c r="C26" s="1622"/>
      <c r="D26" s="1623"/>
      <c r="E26" s="1618">
        <v>1</v>
      </c>
      <c r="F26" s="1618">
        <v>1</v>
      </c>
      <c r="G26" s="1618"/>
      <c r="H26" s="1618"/>
      <c r="I26" s="1618"/>
      <c r="J26" s="1618"/>
    </row>
    <row r="27" spans="1:10" ht="12">
      <c r="A27" s="1611"/>
      <c r="B27" s="1624"/>
      <c r="C27" s="1625"/>
      <c r="D27" s="1626"/>
      <c r="E27" s="1619"/>
      <c r="F27" s="1619"/>
      <c r="G27" s="1619"/>
      <c r="H27" s="1619"/>
      <c r="I27" s="1619"/>
      <c r="J27" s="1619"/>
    </row>
    <row r="28" spans="1:10" ht="12">
      <c r="A28" s="1610" t="s">
        <v>664</v>
      </c>
      <c r="B28" s="1621" t="s">
        <v>665</v>
      </c>
      <c r="C28" s="1622"/>
      <c r="D28" s="1623"/>
      <c r="E28" s="1618">
        <f>SUM(F28+G28+H28+I28)</f>
        <v>23</v>
      </c>
      <c r="F28" s="1618">
        <v>23</v>
      </c>
      <c r="G28" s="1618"/>
      <c r="H28" s="1618"/>
      <c r="I28" s="1618"/>
      <c r="J28" s="1618"/>
    </row>
    <row r="29" spans="1:10" ht="12">
      <c r="A29" s="1611"/>
      <c r="B29" s="1624"/>
      <c r="C29" s="1625"/>
      <c r="D29" s="1626"/>
      <c r="E29" s="1619"/>
      <c r="F29" s="1619"/>
      <c r="G29" s="1619"/>
      <c r="H29" s="1619"/>
      <c r="I29" s="1619"/>
      <c r="J29" s="1619"/>
    </row>
    <row r="30" spans="1:10" ht="12">
      <c r="A30" s="1610" t="s">
        <v>666</v>
      </c>
      <c r="B30" s="1621" t="s">
        <v>667</v>
      </c>
      <c r="C30" s="1622"/>
      <c r="D30" s="1623"/>
      <c r="E30" s="1618">
        <f>SUM(F30+G30+H30+I30)</f>
        <v>24</v>
      </c>
      <c r="F30" s="1618">
        <v>24</v>
      </c>
      <c r="G30" s="1618"/>
      <c r="H30" s="1618"/>
      <c r="I30" s="1618"/>
      <c r="J30" s="1618"/>
    </row>
    <row r="31" spans="1:10" ht="12">
      <c r="A31" s="1611"/>
      <c r="B31" s="1624"/>
      <c r="C31" s="1625"/>
      <c r="D31" s="1626"/>
      <c r="E31" s="1619"/>
      <c r="F31" s="1619"/>
      <c r="G31" s="1619"/>
      <c r="H31" s="1619"/>
      <c r="I31" s="1619"/>
      <c r="J31" s="1619"/>
    </row>
    <row r="32" spans="1:10" ht="12">
      <c r="A32" s="1620" t="s">
        <v>668</v>
      </c>
      <c r="B32" s="1621" t="s">
        <v>1472</v>
      </c>
      <c r="C32" s="1622"/>
      <c r="D32" s="1623"/>
      <c r="E32" s="1618">
        <f>SUM(F32+G32+H32+I32)</f>
        <v>12</v>
      </c>
      <c r="F32" s="1618">
        <v>10</v>
      </c>
      <c r="G32" s="1618">
        <v>1</v>
      </c>
      <c r="H32" s="1618"/>
      <c r="I32" s="1618">
        <v>1</v>
      </c>
      <c r="J32" s="1618"/>
    </row>
    <row r="33" spans="1:10" ht="12">
      <c r="A33" s="1611"/>
      <c r="B33" s="1624"/>
      <c r="C33" s="1625"/>
      <c r="D33" s="1626"/>
      <c r="E33" s="1619"/>
      <c r="F33" s="1619"/>
      <c r="G33" s="1619"/>
      <c r="H33" s="1619"/>
      <c r="I33" s="1619"/>
      <c r="J33" s="1619"/>
    </row>
    <row r="34" spans="1:10" ht="12">
      <c r="A34" s="1620" t="s">
        <v>669</v>
      </c>
      <c r="B34" s="1621" t="s">
        <v>219</v>
      </c>
      <c r="C34" s="1622"/>
      <c r="D34" s="1623"/>
      <c r="E34" s="1618">
        <f>SUM(F34+G34+H34+I34)</f>
        <v>22</v>
      </c>
      <c r="F34" s="1618">
        <v>21</v>
      </c>
      <c r="G34" s="1618"/>
      <c r="H34" s="1618"/>
      <c r="I34" s="1618">
        <v>1</v>
      </c>
      <c r="J34" s="1618"/>
    </row>
    <row r="35" spans="1:10" ht="12">
      <c r="A35" s="1611"/>
      <c r="B35" s="1624"/>
      <c r="C35" s="1625"/>
      <c r="D35" s="1626"/>
      <c r="E35" s="1619"/>
      <c r="F35" s="1619"/>
      <c r="G35" s="1619"/>
      <c r="H35" s="1619"/>
      <c r="I35" s="1619"/>
      <c r="J35" s="1619"/>
    </row>
    <row r="36" spans="1:10" ht="12">
      <c r="A36" s="1620" t="s">
        <v>670</v>
      </c>
      <c r="B36" s="1621" t="s">
        <v>220</v>
      </c>
      <c r="C36" s="1622"/>
      <c r="D36" s="1623"/>
      <c r="E36" s="1618">
        <f>SUM(F36+G36+H36+I36)</f>
        <v>18</v>
      </c>
      <c r="F36" s="1618">
        <v>17</v>
      </c>
      <c r="G36" s="1618"/>
      <c r="H36" s="1618">
        <v>1</v>
      </c>
      <c r="I36" s="1618"/>
      <c r="J36" s="1618"/>
    </row>
    <row r="37" spans="1:10" ht="12">
      <c r="A37" s="1611"/>
      <c r="B37" s="1624"/>
      <c r="C37" s="1625"/>
      <c r="D37" s="1626"/>
      <c r="E37" s="1619"/>
      <c r="F37" s="1619"/>
      <c r="G37" s="1619"/>
      <c r="H37" s="1619"/>
      <c r="I37" s="1619"/>
      <c r="J37" s="1619"/>
    </row>
    <row r="38" spans="1:10" ht="12">
      <c r="A38" s="1620" t="s">
        <v>671</v>
      </c>
      <c r="B38" s="1621" t="s">
        <v>221</v>
      </c>
      <c r="C38" s="1622"/>
      <c r="D38" s="1623"/>
      <c r="E38" s="1618">
        <f>SUM(F38+G38+H38+I38)</f>
        <v>15</v>
      </c>
      <c r="F38" s="1618">
        <v>14</v>
      </c>
      <c r="G38" s="1618"/>
      <c r="H38" s="1618">
        <v>1</v>
      </c>
      <c r="I38" s="1618"/>
      <c r="J38" s="1618"/>
    </row>
    <row r="39" spans="1:10" ht="12">
      <c r="A39" s="1611"/>
      <c r="B39" s="1624"/>
      <c r="C39" s="1625"/>
      <c r="D39" s="1626"/>
      <c r="E39" s="1619"/>
      <c r="F39" s="1619"/>
      <c r="G39" s="1619"/>
      <c r="H39" s="1619"/>
      <c r="I39" s="1619"/>
      <c r="J39" s="1619"/>
    </row>
    <row r="40" spans="1:10" ht="12">
      <c r="A40" s="1620"/>
      <c r="B40" s="1612" t="s">
        <v>374</v>
      </c>
      <c r="C40" s="1613"/>
      <c r="D40" s="1614"/>
      <c r="E40" s="1608">
        <f>SUM(E14:E39)</f>
        <v>218</v>
      </c>
      <c r="F40" s="1608">
        <f>SUM(F14:F39)</f>
        <v>203</v>
      </c>
      <c r="G40" s="1608">
        <f>SUM(G14:G39)</f>
        <v>1</v>
      </c>
      <c r="H40" s="1608">
        <f>SUM(H14:H39)</f>
        <v>12</v>
      </c>
      <c r="I40" s="1608">
        <f>SUM(I14:I39)</f>
        <v>2</v>
      </c>
      <c r="J40" s="1608"/>
    </row>
    <row r="41" spans="1:10" ht="12">
      <c r="A41" s="1611"/>
      <c r="B41" s="1615"/>
      <c r="C41" s="1616"/>
      <c r="D41" s="1617"/>
      <c r="E41" s="1609"/>
      <c r="F41" s="1609"/>
      <c r="G41" s="1609"/>
      <c r="H41" s="1609"/>
      <c r="I41" s="1609"/>
      <c r="J41" s="1609"/>
    </row>
    <row r="42" spans="1:10" ht="12">
      <c r="A42" s="1610" t="s">
        <v>672</v>
      </c>
      <c r="B42" s="1612" t="s">
        <v>287</v>
      </c>
      <c r="C42" s="1613"/>
      <c r="D42" s="1614"/>
      <c r="E42" s="1608">
        <f>SUM(F42+G42+H42+I42)</f>
        <v>64</v>
      </c>
      <c r="F42" s="1608">
        <v>42</v>
      </c>
      <c r="G42" s="1608"/>
      <c r="H42" s="1608">
        <v>22</v>
      </c>
      <c r="I42" s="1608"/>
      <c r="J42" s="1608"/>
    </row>
    <row r="43" spans="1:10" ht="12">
      <c r="A43" s="1611"/>
      <c r="B43" s="1615"/>
      <c r="C43" s="1616"/>
      <c r="D43" s="1617"/>
      <c r="E43" s="1609"/>
      <c r="F43" s="1609"/>
      <c r="G43" s="1609"/>
      <c r="H43" s="1609"/>
      <c r="I43" s="1609"/>
      <c r="J43" s="1609"/>
    </row>
    <row r="44" spans="1:10" ht="12.75">
      <c r="A44" s="1084"/>
      <c r="B44" s="1083"/>
      <c r="C44" s="1083"/>
      <c r="D44" s="1083"/>
      <c r="E44" s="1085"/>
      <c r="F44" s="1085"/>
      <c r="G44" s="1085"/>
      <c r="H44" s="1085"/>
      <c r="I44" s="1085"/>
      <c r="J44" s="1085"/>
    </row>
    <row r="45" spans="1:10" ht="12.75">
      <c r="A45" s="1086"/>
      <c r="B45" s="1087"/>
      <c r="C45" s="1087"/>
      <c r="D45" s="1087"/>
      <c r="E45" s="1088"/>
      <c r="F45" s="1088"/>
      <c r="G45" s="1088"/>
      <c r="H45" s="1088"/>
      <c r="I45" s="1088"/>
      <c r="J45" s="1088"/>
    </row>
    <row r="46" spans="1:10" ht="12.75">
      <c r="A46" s="1086"/>
      <c r="B46" s="1087"/>
      <c r="C46" s="1087"/>
      <c r="D46" s="1087"/>
      <c r="E46" s="1088"/>
      <c r="F46" s="1088"/>
      <c r="G46" s="1088"/>
      <c r="H46" s="1088"/>
      <c r="I46" s="1088"/>
      <c r="J46" s="1088"/>
    </row>
    <row r="47" spans="1:10" ht="12.75">
      <c r="A47" s="1086"/>
      <c r="B47" s="1087"/>
      <c r="C47" s="1087"/>
      <c r="D47" s="1087"/>
      <c r="E47" s="1088"/>
      <c r="F47" s="1088"/>
      <c r="G47" s="1088"/>
      <c r="H47" s="1088"/>
      <c r="I47" s="1088"/>
      <c r="J47" s="1088"/>
    </row>
    <row r="48" spans="1:10" ht="12.75">
      <c r="A48" s="1086"/>
      <c r="B48" s="1087"/>
      <c r="C48" s="1087"/>
      <c r="D48" s="1087"/>
      <c r="E48" s="1088"/>
      <c r="F48" s="1088"/>
      <c r="G48" s="1088"/>
      <c r="H48" s="1088"/>
      <c r="I48" s="1088"/>
      <c r="J48" s="1088"/>
    </row>
    <row r="49" spans="1:10" ht="12.75">
      <c r="A49" s="1086"/>
      <c r="B49" s="1087"/>
      <c r="C49" s="1087"/>
      <c r="D49" s="1087"/>
      <c r="E49" s="1088"/>
      <c r="F49" s="1088"/>
      <c r="G49" s="1088"/>
      <c r="H49" s="1088"/>
      <c r="I49" s="1088"/>
      <c r="J49" s="1088"/>
    </row>
    <row r="50" spans="1:10" ht="12.75">
      <c r="A50" s="1086"/>
      <c r="B50" s="1087"/>
      <c r="C50" s="1087"/>
      <c r="D50" s="1087"/>
      <c r="E50" s="1088"/>
      <c r="F50" s="1088"/>
      <c r="G50" s="1088"/>
      <c r="H50" s="1088"/>
      <c r="I50" s="1088"/>
      <c r="J50" s="1088"/>
    </row>
    <row r="51" spans="1:10" ht="12">
      <c r="A51" s="1610" t="s">
        <v>672</v>
      </c>
      <c r="B51" s="1621" t="s">
        <v>673</v>
      </c>
      <c r="C51" s="1622"/>
      <c r="D51" s="1623"/>
      <c r="E51" s="1618">
        <f>SUM(F51+G51+H51+I51)</f>
        <v>28</v>
      </c>
      <c r="F51" s="1618">
        <v>28</v>
      </c>
      <c r="G51" s="1618"/>
      <c r="H51" s="1618"/>
      <c r="I51" s="1618"/>
      <c r="J51" s="1618"/>
    </row>
    <row r="52" spans="1:10" ht="12">
      <c r="A52" s="1611"/>
      <c r="B52" s="1624"/>
      <c r="C52" s="1625"/>
      <c r="D52" s="1626"/>
      <c r="E52" s="1619"/>
      <c r="F52" s="1619"/>
      <c r="G52" s="1619"/>
      <c r="H52" s="1619"/>
      <c r="I52" s="1619"/>
      <c r="J52" s="1619"/>
    </row>
    <row r="53" spans="1:10" ht="12">
      <c r="A53" s="1620" t="s">
        <v>674</v>
      </c>
      <c r="B53" s="1621" t="s">
        <v>675</v>
      </c>
      <c r="C53" s="1622"/>
      <c r="D53" s="1623"/>
      <c r="E53" s="1618">
        <f>SUM(F53+G53+H53+I53)</f>
        <v>33</v>
      </c>
      <c r="F53" s="1618">
        <v>33</v>
      </c>
      <c r="G53" s="1618"/>
      <c r="H53" s="1618"/>
      <c r="I53" s="1618"/>
      <c r="J53" s="1618"/>
    </row>
    <row r="54" spans="1:10" ht="12">
      <c r="A54" s="1611"/>
      <c r="B54" s="1624"/>
      <c r="C54" s="1625"/>
      <c r="D54" s="1626"/>
      <c r="E54" s="1619"/>
      <c r="F54" s="1619"/>
      <c r="G54" s="1619"/>
      <c r="H54" s="1619"/>
      <c r="I54" s="1619"/>
      <c r="J54" s="1619"/>
    </row>
    <row r="55" spans="1:10" ht="12">
      <c r="A55" s="1620" t="s">
        <v>676</v>
      </c>
      <c r="B55" s="1621" t="s">
        <v>677</v>
      </c>
      <c r="C55" s="1622"/>
      <c r="D55" s="1623"/>
      <c r="E55" s="1618">
        <f>SUM(F55+G55+H55+I55)</f>
        <v>14</v>
      </c>
      <c r="F55" s="1618">
        <v>14</v>
      </c>
      <c r="G55" s="1618"/>
      <c r="H55" s="1618"/>
      <c r="I55" s="1618"/>
      <c r="J55" s="1618"/>
    </row>
    <row r="56" spans="1:10" ht="12">
      <c r="A56" s="1611"/>
      <c r="B56" s="1624"/>
      <c r="C56" s="1625"/>
      <c r="D56" s="1626"/>
      <c r="E56" s="1619"/>
      <c r="F56" s="1619"/>
      <c r="G56" s="1619"/>
      <c r="H56" s="1619"/>
      <c r="I56" s="1619"/>
      <c r="J56" s="1619"/>
    </row>
    <row r="57" spans="1:10" ht="12">
      <c r="A57" s="1610" t="s">
        <v>678</v>
      </c>
      <c r="B57" s="1621" t="s">
        <v>679</v>
      </c>
      <c r="C57" s="1622"/>
      <c r="D57" s="1623"/>
      <c r="E57" s="1618">
        <f>SUM(F57+G57+H57+I57)</f>
        <v>57</v>
      </c>
      <c r="F57" s="1618">
        <v>57</v>
      </c>
      <c r="G57" s="1618"/>
      <c r="H57" s="1618"/>
      <c r="I57" s="1618"/>
      <c r="J57" s="1618"/>
    </row>
    <row r="58" spans="1:10" ht="12">
      <c r="A58" s="1611"/>
      <c r="B58" s="1624"/>
      <c r="C58" s="1625"/>
      <c r="D58" s="1626"/>
      <c r="E58" s="1619"/>
      <c r="F58" s="1619"/>
      <c r="G58" s="1619"/>
      <c r="H58" s="1619"/>
      <c r="I58" s="1619"/>
      <c r="J58" s="1619"/>
    </row>
    <row r="59" spans="1:10" ht="12">
      <c r="A59" s="1620" t="s">
        <v>680</v>
      </c>
      <c r="B59" s="1621" t="s">
        <v>681</v>
      </c>
      <c r="C59" s="1622"/>
      <c r="D59" s="1623"/>
      <c r="E59" s="1618">
        <f>SUM(F59+G59+H59+I59)</f>
        <v>28</v>
      </c>
      <c r="F59" s="1618">
        <v>28</v>
      </c>
      <c r="G59" s="1618"/>
      <c r="H59" s="1618"/>
      <c r="I59" s="1618"/>
      <c r="J59" s="1618"/>
    </row>
    <row r="60" spans="1:10" ht="12">
      <c r="A60" s="1611"/>
      <c r="B60" s="1624"/>
      <c r="C60" s="1625"/>
      <c r="D60" s="1626"/>
      <c r="E60" s="1619"/>
      <c r="F60" s="1619"/>
      <c r="G60" s="1619"/>
      <c r="H60" s="1619"/>
      <c r="I60" s="1619"/>
      <c r="J60" s="1619"/>
    </row>
    <row r="61" spans="1:10" ht="12">
      <c r="A61" s="1620" t="s">
        <v>682</v>
      </c>
      <c r="B61" s="1621" t="s">
        <v>683</v>
      </c>
      <c r="C61" s="1622"/>
      <c r="D61" s="1623"/>
      <c r="E61" s="1618">
        <f>SUM(F61+G61+H61+I61)</f>
        <v>23</v>
      </c>
      <c r="F61" s="1618">
        <v>23</v>
      </c>
      <c r="G61" s="1618"/>
      <c r="H61" s="1618"/>
      <c r="I61" s="1618"/>
      <c r="J61" s="1618"/>
    </row>
    <row r="62" spans="1:10" ht="12">
      <c r="A62" s="1611"/>
      <c r="B62" s="1624"/>
      <c r="C62" s="1625"/>
      <c r="D62" s="1626"/>
      <c r="E62" s="1619"/>
      <c r="F62" s="1619"/>
      <c r="G62" s="1619"/>
      <c r="H62" s="1619"/>
      <c r="I62" s="1619"/>
      <c r="J62" s="1619"/>
    </row>
    <row r="63" spans="1:10" ht="12">
      <c r="A63" s="1620" t="s">
        <v>684</v>
      </c>
      <c r="B63" s="1621" t="s">
        <v>685</v>
      </c>
      <c r="C63" s="1622"/>
      <c r="D63" s="1623"/>
      <c r="E63" s="1618">
        <f>SUM(F63+G63+H63+I63)</f>
        <v>14</v>
      </c>
      <c r="F63" s="1618">
        <v>14</v>
      </c>
      <c r="G63" s="1618"/>
      <c r="H63" s="1618"/>
      <c r="I63" s="1618"/>
      <c r="J63" s="1618"/>
    </row>
    <row r="64" spans="1:10" ht="12">
      <c r="A64" s="1611"/>
      <c r="B64" s="1624"/>
      <c r="C64" s="1625"/>
      <c r="D64" s="1626"/>
      <c r="E64" s="1619"/>
      <c r="F64" s="1619"/>
      <c r="G64" s="1619"/>
      <c r="H64" s="1619"/>
      <c r="I64" s="1619"/>
      <c r="J64" s="1619"/>
    </row>
    <row r="65" spans="1:10" ht="12">
      <c r="A65" s="1620" t="s">
        <v>686</v>
      </c>
      <c r="B65" s="1621" t="s">
        <v>687</v>
      </c>
      <c r="C65" s="1622"/>
      <c r="D65" s="1623"/>
      <c r="E65" s="1618">
        <f>SUM(F65+G65+H65+I65)</f>
        <v>15</v>
      </c>
      <c r="F65" s="1618">
        <v>15</v>
      </c>
      <c r="G65" s="1618"/>
      <c r="H65" s="1618"/>
      <c r="I65" s="1618"/>
      <c r="J65" s="1618"/>
    </row>
    <row r="66" spans="1:10" ht="12">
      <c r="A66" s="1611"/>
      <c r="B66" s="1624"/>
      <c r="C66" s="1625"/>
      <c r="D66" s="1626"/>
      <c r="E66" s="1619"/>
      <c r="F66" s="1619"/>
      <c r="G66" s="1619"/>
      <c r="H66" s="1619"/>
      <c r="I66" s="1619"/>
      <c r="J66" s="1619"/>
    </row>
    <row r="67" spans="1:10" ht="12">
      <c r="A67" s="1620" t="s">
        <v>688</v>
      </c>
      <c r="B67" s="1621" t="s">
        <v>689</v>
      </c>
      <c r="C67" s="1622"/>
      <c r="D67" s="1623"/>
      <c r="E67" s="1618">
        <f>SUM(F67+G67+H67+I67)</f>
        <v>14</v>
      </c>
      <c r="F67" s="1618">
        <v>14</v>
      </c>
      <c r="G67" s="1618"/>
      <c r="H67" s="1618"/>
      <c r="I67" s="1618"/>
      <c r="J67" s="1618"/>
    </row>
    <row r="68" spans="1:10" ht="12">
      <c r="A68" s="1611"/>
      <c r="B68" s="1624"/>
      <c r="C68" s="1625"/>
      <c r="D68" s="1626"/>
      <c r="E68" s="1619"/>
      <c r="F68" s="1619"/>
      <c r="G68" s="1619"/>
      <c r="H68" s="1619"/>
      <c r="I68" s="1619"/>
      <c r="J68" s="1619"/>
    </row>
    <row r="69" spans="1:10" ht="12">
      <c r="A69" s="1620" t="s">
        <v>690</v>
      </c>
      <c r="B69" s="1621" t="s">
        <v>691</v>
      </c>
      <c r="C69" s="1622"/>
      <c r="D69" s="1623"/>
      <c r="E69" s="1618">
        <f>SUM(F69+G69+H69+I69)</f>
        <v>228</v>
      </c>
      <c r="F69" s="1618">
        <v>228</v>
      </c>
      <c r="G69" s="1618"/>
      <c r="H69" s="1618"/>
      <c r="I69" s="1618"/>
      <c r="J69" s="1618"/>
    </row>
    <row r="70" spans="1:10" ht="12">
      <c r="A70" s="1611"/>
      <c r="B70" s="1624"/>
      <c r="C70" s="1625"/>
      <c r="D70" s="1626"/>
      <c r="E70" s="1619"/>
      <c r="F70" s="1619"/>
      <c r="G70" s="1619"/>
      <c r="H70" s="1619"/>
      <c r="I70" s="1619"/>
      <c r="J70" s="1619"/>
    </row>
    <row r="71" spans="1:10" ht="12">
      <c r="A71" s="1620" t="s">
        <v>692</v>
      </c>
      <c r="B71" s="1621" t="s">
        <v>693</v>
      </c>
      <c r="C71" s="1622"/>
      <c r="D71" s="1623"/>
      <c r="E71" s="1618">
        <f>SUM(F71+G71+H71+I71)</f>
        <v>125</v>
      </c>
      <c r="F71" s="1618">
        <v>125</v>
      </c>
      <c r="G71" s="1618"/>
      <c r="H71" s="1618"/>
      <c r="I71" s="1618"/>
      <c r="J71" s="1618"/>
    </row>
    <row r="72" spans="1:10" ht="12">
      <c r="A72" s="1611"/>
      <c r="B72" s="1624"/>
      <c r="C72" s="1625"/>
      <c r="D72" s="1626"/>
      <c r="E72" s="1619"/>
      <c r="F72" s="1619"/>
      <c r="G72" s="1619"/>
      <c r="H72" s="1619"/>
      <c r="I72" s="1619"/>
      <c r="J72" s="1619"/>
    </row>
    <row r="73" spans="1:10" ht="12">
      <c r="A73" s="1620" t="s">
        <v>694</v>
      </c>
      <c r="B73" s="1621" t="s">
        <v>540</v>
      </c>
      <c r="C73" s="1622"/>
      <c r="D73" s="1623"/>
      <c r="E73" s="1618">
        <f>SUM(F73+G73+H73+I73)</f>
        <v>124</v>
      </c>
      <c r="F73" s="1618">
        <v>124</v>
      </c>
      <c r="G73" s="1618"/>
      <c r="H73" s="1618"/>
      <c r="I73" s="1618"/>
      <c r="J73" s="1618"/>
    </row>
    <row r="74" spans="1:10" ht="12" customHeight="1">
      <c r="A74" s="1611"/>
      <c r="B74" s="1624"/>
      <c r="C74" s="1625"/>
      <c r="D74" s="1626"/>
      <c r="E74" s="1619"/>
      <c r="F74" s="1619"/>
      <c r="G74" s="1619"/>
      <c r="H74" s="1619"/>
      <c r="I74" s="1619"/>
      <c r="J74" s="1619"/>
    </row>
    <row r="75" spans="1:10" ht="12">
      <c r="A75" s="1620" t="s">
        <v>695</v>
      </c>
      <c r="B75" s="1621" t="s">
        <v>696</v>
      </c>
      <c r="C75" s="1622"/>
      <c r="D75" s="1623"/>
      <c r="E75" s="1618">
        <f>SUM(F75+G75+H75+I75)</f>
        <v>27</v>
      </c>
      <c r="F75" s="1618">
        <v>27</v>
      </c>
      <c r="G75" s="1618"/>
      <c r="H75" s="1618"/>
      <c r="I75" s="1618"/>
      <c r="J75" s="1618"/>
    </row>
    <row r="76" spans="1:10" ht="11.25" customHeight="1">
      <c r="A76" s="1611"/>
      <c r="B76" s="1624"/>
      <c r="C76" s="1625"/>
      <c r="D76" s="1626"/>
      <c r="E76" s="1619"/>
      <c r="F76" s="1619"/>
      <c r="G76" s="1619"/>
      <c r="H76" s="1619"/>
      <c r="I76" s="1619"/>
      <c r="J76" s="1619"/>
    </row>
    <row r="77" spans="1:10" ht="12">
      <c r="A77" s="1610"/>
      <c r="B77" s="1612" t="s">
        <v>697</v>
      </c>
      <c r="C77" s="1613"/>
      <c r="D77" s="1614"/>
      <c r="E77" s="1608">
        <f aca="true" t="shared" si="0" ref="E77:J77">SUM(E51:E76)</f>
        <v>730</v>
      </c>
      <c r="F77" s="1608">
        <f t="shared" si="0"/>
        <v>730</v>
      </c>
      <c r="G77" s="1608">
        <f t="shared" si="0"/>
        <v>0</v>
      </c>
      <c r="H77" s="1608">
        <f t="shared" si="0"/>
        <v>0</v>
      </c>
      <c r="I77" s="1608">
        <f t="shared" si="0"/>
        <v>0</v>
      </c>
      <c r="J77" s="1608">
        <f t="shared" si="0"/>
        <v>0</v>
      </c>
    </row>
    <row r="78" spans="1:10" ht="12">
      <c r="A78" s="1611"/>
      <c r="B78" s="1615"/>
      <c r="C78" s="1616"/>
      <c r="D78" s="1617"/>
      <c r="E78" s="1609"/>
      <c r="F78" s="1609"/>
      <c r="G78" s="1609"/>
      <c r="H78" s="1609"/>
      <c r="I78" s="1609"/>
      <c r="J78" s="1609"/>
    </row>
    <row r="79" spans="1:10" ht="12">
      <c r="A79" s="1610"/>
      <c r="B79" s="1612" t="s">
        <v>374</v>
      </c>
      <c r="C79" s="1613"/>
      <c r="D79" s="1614"/>
      <c r="E79" s="1608">
        <f aca="true" t="shared" si="1" ref="E79:J79">SUM(E77+E42+E40)</f>
        <v>1012</v>
      </c>
      <c r="F79" s="1608">
        <f t="shared" si="1"/>
        <v>975</v>
      </c>
      <c r="G79" s="1608">
        <f t="shared" si="1"/>
        <v>1</v>
      </c>
      <c r="H79" s="1608">
        <f t="shared" si="1"/>
        <v>34</v>
      </c>
      <c r="I79" s="1608">
        <f t="shared" si="1"/>
        <v>2</v>
      </c>
      <c r="J79" s="1608">
        <f t="shared" si="1"/>
        <v>0</v>
      </c>
    </row>
    <row r="80" spans="1:10" ht="12">
      <c r="A80" s="1611"/>
      <c r="B80" s="1615"/>
      <c r="C80" s="1616"/>
      <c r="D80" s="1617"/>
      <c r="E80" s="1609"/>
      <c r="F80" s="1609"/>
      <c r="G80" s="1609"/>
      <c r="H80" s="1609"/>
      <c r="I80" s="1609"/>
      <c r="J80" s="1609"/>
    </row>
  </sheetData>
  <sheetProtection/>
  <mergeCells count="261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20:A21"/>
    <mergeCell ref="B20:D21"/>
    <mergeCell ref="E20:E21"/>
    <mergeCell ref="F20:F21"/>
    <mergeCell ref="G20:G21"/>
    <mergeCell ref="H20:H21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6:A37"/>
    <mergeCell ref="B36:D37"/>
    <mergeCell ref="E36:E37"/>
    <mergeCell ref="F36:F37"/>
    <mergeCell ref="G36:G37"/>
    <mergeCell ref="H36:H37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5:A76"/>
    <mergeCell ref="B75:D76"/>
    <mergeCell ref="E75:E76"/>
    <mergeCell ref="F75:F76"/>
    <mergeCell ref="G75:G76"/>
    <mergeCell ref="H75:H76"/>
    <mergeCell ref="I75:I76"/>
    <mergeCell ref="J75:J76"/>
    <mergeCell ref="A77:A78"/>
    <mergeCell ref="B77:D78"/>
    <mergeCell ref="E77:E78"/>
    <mergeCell ref="F77:F78"/>
    <mergeCell ref="G77:G78"/>
    <mergeCell ref="H77:H78"/>
    <mergeCell ref="I77:I78"/>
    <mergeCell ref="J77:J78"/>
    <mergeCell ref="I79:I80"/>
    <mergeCell ref="J79:J80"/>
    <mergeCell ref="A79:A80"/>
    <mergeCell ref="B79:D80"/>
    <mergeCell ref="E79:E80"/>
    <mergeCell ref="F79:F80"/>
    <mergeCell ref="G79:G80"/>
    <mergeCell ref="H79:H80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7">
      <selection activeCell="I6" sqref="I6"/>
    </sheetView>
  </sheetViews>
  <sheetFormatPr defaultColWidth="9.125" defaultRowHeight="12.75"/>
  <cols>
    <col min="1" max="1" width="45.875" style="1089" customWidth="1"/>
    <col min="2" max="2" width="16.25390625" style="1089" customWidth="1"/>
    <col min="3" max="3" width="14.25390625" style="1089" customWidth="1"/>
    <col min="4" max="4" width="16.00390625" style="1089" customWidth="1"/>
    <col min="5" max="6" width="14.75390625" style="1089" customWidth="1"/>
    <col min="7" max="7" width="20.00390625" style="1089" customWidth="1"/>
    <col min="8" max="8" width="17.50390625" style="1089" customWidth="1"/>
    <col min="9" max="9" width="14.75390625" style="1089" customWidth="1"/>
    <col min="10" max="16384" width="9.125" style="1089" customWidth="1"/>
  </cols>
  <sheetData>
    <row r="1" spans="1:9" ht="12.75">
      <c r="A1" s="1652" t="s">
        <v>850</v>
      </c>
      <c r="B1" s="1652"/>
      <c r="C1" s="1652"/>
      <c r="D1" s="1652"/>
      <c r="E1" s="1652"/>
      <c r="F1" s="1652"/>
      <c r="G1" s="1652"/>
      <c r="H1" s="1652"/>
      <c r="I1" s="1652"/>
    </row>
    <row r="2" spans="1:9" ht="13.5">
      <c r="A2" s="1653" t="s">
        <v>851</v>
      </c>
      <c r="B2" s="1653"/>
      <c r="C2" s="1653"/>
      <c r="D2" s="1653"/>
      <c r="E2" s="1653"/>
      <c r="F2" s="1653"/>
      <c r="G2" s="1653"/>
      <c r="H2" s="1653"/>
      <c r="I2" s="1653"/>
    </row>
    <row r="3" spans="1:9" ht="13.5">
      <c r="A3" s="1090"/>
      <c r="B3" s="1090"/>
      <c r="C3" s="1090"/>
      <c r="D3" s="1090"/>
      <c r="E3" s="1090"/>
      <c r="F3" s="1090"/>
      <c r="G3" s="1090"/>
      <c r="H3" s="1090"/>
      <c r="I3" s="1090"/>
    </row>
    <row r="4" spans="1:9" ht="13.5">
      <c r="A4" s="1090"/>
      <c r="B4" s="1090"/>
      <c r="C4" s="1090"/>
      <c r="D4" s="1090"/>
      <c r="E4" s="1090"/>
      <c r="F4" s="1090"/>
      <c r="G4" s="1090"/>
      <c r="H4" s="1090"/>
      <c r="I4" s="1090"/>
    </row>
    <row r="5" spans="1:9" ht="13.5">
      <c r="A5" s="1091"/>
      <c r="B5" s="1091"/>
      <c r="C5" s="1091"/>
      <c r="D5" s="1091"/>
      <c r="E5" s="1091"/>
      <c r="F5" s="1091"/>
      <c r="G5" s="1091"/>
      <c r="H5" s="1091"/>
      <c r="I5" s="1092" t="s">
        <v>852</v>
      </c>
    </row>
    <row r="6" spans="1:9" ht="84" customHeight="1">
      <c r="A6" s="1093" t="s">
        <v>853</v>
      </c>
      <c r="B6" s="1094" t="s">
        <v>854</v>
      </c>
      <c r="C6" s="1094" t="s">
        <v>855</v>
      </c>
      <c r="D6" s="1094" t="s">
        <v>856</v>
      </c>
      <c r="E6" s="1094" t="s">
        <v>1304</v>
      </c>
      <c r="F6" s="1094" t="s">
        <v>857</v>
      </c>
      <c r="G6" s="1094" t="s">
        <v>858</v>
      </c>
      <c r="H6" s="1094" t="s">
        <v>1303</v>
      </c>
      <c r="I6" s="1095" t="s">
        <v>1305</v>
      </c>
    </row>
    <row r="7" spans="1:9" ht="14.25" customHeight="1">
      <c r="A7" s="1096" t="s">
        <v>388</v>
      </c>
      <c r="B7" s="1097" t="s">
        <v>389</v>
      </c>
      <c r="C7" s="1097" t="s">
        <v>390</v>
      </c>
      <c r="D7" s="1097" t="s">
        <v>391</v>
      </c>
      <c r="E7" s="1097" t="s">
        <v>392</v>
      </c>
      <c r="F7" s="1097" t="s">
        <v>251</v>
      </c>
      <c r="G7" s="1097" t="s">
        <v>605</v>
      </c>
      <c r="H7" s="1097" t="s">
        <v>664</v>
      </c>
      <c r="I7" s="1096" t="s">
        <v>666</v>
      </c>
    </row>
    <row r="8" spans="1:9" ht="39" customHeight="1">
      <c r="A8" s="1098" t="s">
        <v>859</v>
      </c>
      <c r="B8" s="1099">
        <v>763846633</v>
      </c>
      <c r="C8" s="1100">
        <v>-1395733</v>
      </c>
      <c r="D8" s="1099">
        <v>-6414733</v>
      </c>
      <c r="E8" s="1101">
        <v>758782200</v>
      </c>
      <c r="F8" s="1100">
        <v>2746033</v>
      </c>
      <c r="G8" s="1100">
        <v>934168358</v>
      </c>
      <c r="H8" s="1100">
        <v>758782200</v>
      </c>
      <c r="I8" s="1101">
        <f>SUM(F8)</f>
        <v>2746033</v>
      </c>
    </row>
    <row r="9" spans="1:9" ht="39" customHeight="1">
      <c r="A9" s="1098" t="s">
        <v>860</v>
      </c>
      <c r="B9" s="1099">
        <v>222898415</v>
      </c>
      <c r="C9" s="1100">
        <v>-311720</v>
      </c>
      <c r="D9" s="1099">
        <v>2233275</v>
      </c>
      <c r="E9" s="1101">
        <v>236076958</v>
      </c>
      <c r="F9" s="1100">
        <v>11256988</v>
      </c>
      <c r="G9" s="1100">
        <v>885739451</v>
      </c>
      <c r="H9" s="1100">
        <v>236076958</v>
      </c>
      <c r="I9" s="1101">
        <f>SUM(F9)</f>
        <v>11256988</v>
      </c>
    </row>
    <row r="10" spans="1:9" ht="56.25" customHeight="1">
      <c r="A10" s="1098" t="s">
        <v>861</v>
      </c>
      <c r="B10" s="1099">
        <v>41486320</v>
      </c>
      <c r="C10" s="1100">
        <v>1838000</v>
      </c>
      <c r="D10" s="1099">
        <v>-2606040</v>
      </c>
      <c r="E10" s="1101">
        <v>38112240</v>
      </c>
      <c r="F10" s="1100">
        <v>-2606040</v>
      </c>
      <c r="G10" s="1100">
        <v>92235442</v>
      </c>
      <c r="H10" s="1100">
        <v>38112240</v>
      </c>
      <c r="I10" s="1101">
        <v>-2606040</v>
      </c>
    </row>
    <row r="11" spans="1:9" ht="39" customHeight="1">
      <c r="A11" s="1098" t="s">
        <v>1297</v>
      </c>
      <c r="B11" s="1099">
        <v>255968703</v>
      </c>
      <c r="C11" s="1100"/>
      <c r="D11" s="1099">
        <v>2441653</v>
      </c>
      <c r="E11" s="1101">
        <v>259258996</v>
      </c>
      <c r="F11" s="1100">
        <v>848640</v>
      </c>
      <c r="G11" s="1100">
        <v>333347343</v>
      </c>
      <c r="H11" s="1100">
        <v>259258996</v>
      </c>
      <c r="I11" s="1101">
        <v>848640</v>
      </c>
    </row>
    <row r="12" spans="1:9" ht="39" customHeight="1">
      <c r="A12" s="1102" t="s">
        <v>1296</v>
      </c>
      <c r="B12" s="1103">
        <v>1887555</v>
      </c>
      <c r="C12" s="1103">
        <v>640965</v>
      </c>
      <c r="D12" s="1100">
        <v>-2027775</v>
      </c>
      <c r="E12" s="1101">
        <v>512715</v>
      </c>
      <c r="F12" s="1100">
        <v>11970</v>
      </c>
      <c r="G12" s="1100">
        <v>512715</v>
      </c>
      <c r="H12" s="1100">
        <v>512715</v>
      </c>
      <c r="I12" s="1101">
        <v>11970</v>
      </c>
    </row>
    <row r="13" spans="1:9" ht="35.25" customHeight="1">
      <c r="A13" s="1104" t="s">
        <v>374</v>
      </c>
      <c r="B13" s="1105">
        <f>SUM(B8:B12)</f>
        <v>1286087626</v>
      </c>
      <c r="C13" s="1105">
        <f aca="true" t="shared" si="0" ref="C13:I13">SUM(C8:C12)</f>
        <v>771512</v>
      </c>
      <c r="D13" s="1105">
        <f t="shared" si="0"/>
        <v>-6373620</v>
      </c>
      <c r="E13" s="1105">
        <f t="shared" si="0"/>
        <v>1292743109</v>
      </c>
      <c r="F13" s="1105">
        <f t="shared" si="0"/>
        <v>12257591</v>
      </c>
      <c r="G13" s="1105">
        <f t="shared" si="0"/>
        <v>2246003309</v>
      </c>
      <c r="H13" s="1105">
        <f t="shared" si="0"/>
        <v>1292743109</v>
      </c>
      <c r="I13" s="1105">
        <f t="shared" si="0"/>
        <v>12257591</v>
      </c>
    </row>
    <row r="20" ht="14.25" customHeight="1"/>
  </sheetData>
  <sheetProtection/>
  <mergeCells count="2">
    <mergeCell ref="A1:I1"/>
    <mergeCell ref="A2:I2"/>
  </mergeCells>
  <printOptions horizontalCentered="1"/>
  <pageMargins left="0" right="0" top="0.5905511811023623" bottom="0.1968503937007874" header="0.11811023622047245" footer="0"/>
  <pageSetup firstPageNumber="53" useFirstPageNumber="1" horizontalDpi="600" verticalDpi="600" orientation="landscape" paperSize="9" scale="84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9.125" style="0" customWidth="1"/>
    <col min="2" max="4" width="25.875" style="0" customWidth="1"/>
    <col min="5" max="5" width="21.00390625" style="0" customWidth="1"/>
  </cols>
  <sheetData>
    <row r="2" spans="1:4" ht="13.5">
      <c r="A2" s="1654" t="s">
        <v>713</v>
      </c>
      <c r="B2" s="1654"/>
      <c r="C2" s="1654"/>
      <c r="D2" s="1654"/>
    </row>
    <row r="3" spans="1:4" ht="13.5">
      <c r="A3" s="1653" t="s">
        <v>862</v>
      </c>
      <c r="B3" s="1653"/>
      <c r="C3" s="1653"/>
      <c r="D3" s="1653"/>
    </row>
    <row r="4" spans="1:4" ht="13.5">
      <c r="A4" s="1655" t="s">
        <v>863</v>
      </c>
      <c r="B4" s="1655"/>
      <c r="C4" s="1655"/>
      <c r="D4" s="1655"/>
    </row>
    <row r="5" spans="4:5" ht="12.75">
      <c r="D5" s="722"/>
      <c r="E5" s="722" t="s">
        <v>852</v>
      </c>
    </row>
    <row r="6" spans="1:5" ht="55.5" customHeight="1">
      <c r="A6" s="1093" t="s">
        <v>853</v>
      </c>
      <c r="B6" s="1094" t="s">
        <v>864</v>
      </c>
      <c r="C6" s="1094" t="s">
        <v>865</v>
      </c>
      <c r="D6" s="1095" t="s">
        <v>866</v>
      </c>
      <c r="E6" s="1095" t="s">
        <v>867</v>
      </c>
    </row>
    <row r="7" spans="1:5" ht="13.5">
      <c r="A7" s="1097" t="s">
        <v>388</v>
      </c>
      <c r="B7" s="1097" t="s">
        <v>389</v>
      </c>
      <c r="C7" s="1097" t="s">
        <v>390</v>
      </c>
      <c r="D7" s="1096" t="s">
        <v>391</v>
      </c>
      <c r="E7" s="1096" t="s">
        <v>392</v>
      </c>
    </row>
    <row r="8" spans="1:5" ht="43.5" customHeight="1">
      <c r="A8" s="1429" t="s">
        <v>1298</v>
      </c>
      <c r="B8" s="1428">
        <v>4981904</v>
      </c>
      <c r="C8" s="1428">
        <v>4981904</v>
      </c>
      <c r="D8" s="1096"/>
      <c r="E8" s="1096"/>
    </row>
    <row r="9" spans="1:5" ht="31.5" customHeight="1">
      <c r="A9" s="1106" t="s">
        <v>1299</v>
      </c>
      <c r="B9" s="1103">
        <v>3207385</v>
      </c>
      <c r="C9" s="1103">
        <v>3207385</v>
      </c>
      <c r="D9" s="1103"/>
      <c r="E9" s="1103">
        <f aca="true" t="shared" si="0" ref="E9:E17">SUM(B9-C9)</f>
        <v>0</v>
      </c>
    </row>
    <row r="10" spans="1:5" ht="30.75" customHeight="1">
      <c r="A10" s="1106" t="s">
        <v>1300</v>
      </c>
      <c r="B10" s="1103">
        <v>1896000</v>
      </c>
      <c r="C10" s="1103"/>
      <c r="D10" s="1103">
        <v>1896000</v>
      </c>
      <c r="E10" s="1103"/>
    </row>
    <row r="11" spans="1:5" ht="30.75" customHeight="1">
      <c r="A11" s="1106" t="s">
        <v>868</v>
      </c>
      <c r="B11" s="1103">
        <v>5776000</v>
      </c>
      <c r="C11" s="1103">
        <v>5776000</v>
      </c>
      <c r="D11" s="1103"/>
      <c r="E11" s="1103"/>
    </row>
    <row r="12" spans="1:5" ht="29.25" customHeight="1">
      <c r="A12" s="1106" t="s">
        <v>869</v>
      </c>
      <c r="B12" s="1103">
        <v>924113</v>
      </c>
      <c r="C12" s="1103">
        <v>924113</v>
      </c>
      <c r="D12" s="1103"/>
      <c r="E12" s="1103">
        <f t="shared" si="0"/>
        <v>0</v>
      </c>
    </row>
    <row r="13" spans="1:5" ht="29.25" customHeight="1">
      <c r="A13" s="1106" t="s">
        <v>870</v>
      </c>
      <c r="B13" s="1103">
        <v>31404819</v>
      </c>
      <c r="C13" s="1103">
        <v>31404819</v>
      </c>
      <c r="D13" s="1103"/>
      <c r="E13" s="1103">
        <f t="shared" si="0"/>
        <v>0</v>
      </c>
    </row>
    <row r="14" spans="1:5" ht="29.25" customHeight="1">
      <c r="A14" s="1106" t="s">
        <v>871</v>
      </c>
      <c r="B14" s="1103">
        <v>22153600</v>
      </c>
      <c r="C14" s="1103">
        <v>22153600</v>
      </c>
      <c r="D14" s="1103"/>
      <c r="E14" s="1103">
        <f t="shared" si="0"/>
        <v>0</v>
      </c>
    </row>
    <row r="15" spans="1:5" ht="29.25" customHeight="1">
      <c r="A15" s="1106" t="s">
        <v>872</v>
      </c>
      <c r="B15" s="1103">
        <v>135900000</v>
      </c>
      <c r="C15" s="1103">
        <v>135900000</v>
      </c>
      <c r="D15" s="1103"/>
      <c r="E15" s="1103">
        <f t="shared" si="0"/>
        <v>0</v>
      </c>
    </row>
    <row r="16" spans="1:5" ht="29.25" customHeight="1">
      <c r="A16" s="1106" t="s">
        <v>1301</v>
      </c>
      <c r="B16" s="1107">
        <v>28951809</v>
      </c>
      <c r="C16" s="1107">
        <v>28951809</v>
      </c>
      <c r="D16" s="1108"/>
      <c r="E16" s="1103">
        <f t="shared" si="0"/>
        <v>0</v>
      </c>
    </row>
    <row r="17" spans="1:5" ht="29.25" customHeight="1">
      <c r="A17" s="1109" t="s">
        <v>873</v>
      </c>
      <c r="B17" s="1107">
        <v>51235991</v>
      </c>
      <c r="C17" s="1107">
        <v>51235991</v>
      </c>
      <c r="D17" s="1108"/>
      <c r="E17" s="1103">
        <f t="shared" si="0"/>
        <v>0</v>
      </c>
    </row>
    <row r="18" spans="1:5" ht="33" customHeight="1">
      <c r="A18" s="1110" t="s">
        <v>374</v>
      </c>
      <c r="B18" s="1111">
        <f>SUM(B8:B17)</f>
        <v>286431621</v>
      </c>
      <c r="C18" s="1111">
        <f>SUM(C8:C17)</f>
        <v>284535621</v>
      </c>
      <c r="D18" s="1111">
        <f>SUM(D8:D17)</f>
        <v>1896000</v>
      </c>
      <c r="E18" s="1111">
        <f>SUM(E8:E17)</f>
        <v>0</v>
      </c>
    </row>
    <row r="20" spans="1:5" ht="55.5">
      <c r="A20" s="1093" t="s">
        <v>853</v>
      </c>
      <c r="B20" s="1094" t="s">
        <v>874</v>
      </c>
      <c r="C20" s="1094" t="s">
        <v>875</v>
      </c>
      <c r="D20" s="1095" t="s">
        <v>876</v>
      </c>
      <c r="E20" s="1095" t="s">
        <v>867</v>
      </c>
    </row>
    <row r="21" spans="1:5" ht="29.25" customHeight="1">
      <c r="A21" s="1430" t="s">
        <v>1302</v>
      </c>
      <c r="B21" s="1107">
        <v>2000000</v>
      </c>
      <c r="C21" s="1107">
        <v>1998218</v>
      </c>
      <c r="D21" s="1107">
        <v>1782</v>
      </c>
      <c r="E21" s="1107">
        <v>1782</v>
      </c>
    </row>
  </sheetData>
  <sheetProtection/>
  <mergeCells count="3">
    <mergeCell ref="A2:D2"/>
    <mergeCell ref="A3:D3"/>
    <mergeCell ref="A4:D4"/>
  </mergeCells>
  <printOptions/>
  <pageMargins left="1.141732283464567" right="0.7480314960629921" top="0.3937007874015748" bottom="0.3937007874015748" header="0.5118110236220472" footer="0.31496062992125984"/>
  <pageSetup firstPageNumber="54" useFirstPageNumber="1" horizontalDpi="600" verticalDpi="600" orientation="landscape" paperSize="9" scale="85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B36" sqref="B36"/>
    </sheetView>
  </sheetViews>
  <sheetFormatPr defaultColWidth="9.125" defaultRowHeight="12.75"/>
  <cols>
    <col min="1" max="1" width="8.25390625" style="1114" customWidth="1"/>
    <col min="2" max="2" width="67.75390625" style="1114" customWidth="1"/>
    <col min="3" max="3" width="12.875" style="1114" customWidth="1"/>
    <col min="4" max="16384" width="9.125" style="1114" customWidth="1"/>
  </cols>
  <sheetData>
    <row r="1" spans="1:3" ht="12.75">
      <c r="A1" s="1656"/>
      <c r="B1" s="1657"/>
      <c r="C1" s="1657"/>
    </row>
    <row r="2" spans="1:3" ht="12.75">
      <c r="A2" s="1112"/>
      <c r="B2" s="1113"/>
      <c r="C2" s="1113"/>
    </row>
    <row r="3" spans="1:3" ht="12.75">
      <c r="A3" s="1658" t="s">
        <v>877</v>
      </c>
      <c r="B3" s="1659"/>
      <c r="C3" s="1659"/>
    </row>
    <row r="4" spans="1:3" ht="12.75">
      <c r="A4" s="1660" t="s">
        <v>878</v>
      </c>
      <c r="B4" s="1657"/>
      <c r="C4" s="1657"/>
    </row>
    <row r="5" spans="1:3" ht="12.75">
      <c r="A5" s="1660" t="s">
        <v>1291</v>
      </c>
      <c r="B5" s="1661"/>
      <c r="C5" s="1661"/>
    </row>
    <row r="6" spans="1:3" ht="12.75">
      <c r="A6" s="1116"/>
      <c r="B6" s="1117"/>
      <c r="C6" s="1117"/>
    </row>
    <row r="7" spans="1:3" ht="12.75">
      <c r="A7" s="1116"/>
      <c r="B7" s="1117"/>
      <c r="C7" s="1117"/>
    </row>
    <row r="8" spans="1:3" ht="12">
      <c r="A8" s="1118"/>
      <c r="B8" s="1118"/>
      <c r="C8" s="1119" t="s">
        <v>410</v>
      </c>
    </row>
    <row r="9" spans="1:3" ht="12.75">
      <c r="A9" s="1120" t="s">
        <v>879</v>
      </c>
      <c r="B9" s="1121" t="s">
        <v>387</v>
      </c>
      <c r="C9" s="1121" t="s">
        <v>880</v>
      </c>
    </row>
    <row r="10" spans="1:3" ht="12.75">
      <c r="A10" s="1120"/>
      <c r="B10" s="1121"/>
      <c r="C10" s="1121"/>
    </row>
    <row r="11" spans="1:3" ht="12.75">
      <c r="A11" s="1120"/>
      <c r="B11" s="1122" t="s">
        <v>881</v>
      </c>
      <c r="C11" s="1123">
        <v>53814</v>
      </c>
    </row>
    <row r="12" spans="1:3" ht="12.75">
      <c r="A12" s="1120"/>
      <c r="B12" s="1124" t="s">
        <v>882</v>
      </c>
      <c r="C12" s="1125">
        <v>1646497</v>
      </c>
    </row>
    <row r="13" spans="1:3" ht="12.75">
      <c r="A13" s="1120"/>
      <c r="B13" s="1126" t="s">
        <v>883</v>
      </c>
      <c r="C13" s="1127">
        <f>SUM(C11-C12)</f>
        <v>-1592683</v>
      </c>
    </row>
    <row r="14" spans="1:3" ht="12.75">
      <c r="A14" s="1120"/>
      <c r="B14" s="1128" t="s">
        <v>884</v>
      </c>
      <c r="C14" s="1125">
        <v>1808055</v>
      </c>
    </row>
    <row r="15" spans="1:3" ht="12.75">
      <c r="A15" s="1129"/>
      <c r="B15" s="1126" t="s">
        <v>885</v>
      </c>
      <c r="C15" s="1127">
        <f>SUM(C14)</f>
        <v>1808055</v>
      </c>
    </row>
    <row r="16" spans="1:3" ht="12.75">
      <c r="A16" s="1129"/>
      <c r="B16" s="1130" t="s">
        <v>886</v>
      </c>
      <c r="C16" s="1131">
        <f>SUM(C15,C13)</f>
        <v>215372</v>
      </c>
    </row>
    <row r="17" spans="1:3" ht="12.75">
      <c r="A17" s="1129"/>
      <c r="B17" s="1130"/>
      <c r="C17" s="1132"/>
    </row>
    <row r="18" spans="1:3" ht="12.75">
      <c r="A18" s="1129"/>
      <c r="B18" s="1130"/>
      <c r="C18" s="1132"/>
    </row>
    <row r="19" spans="1:3" ht="12.75">
      <c r="A19" s="1129"/>
      <c r="B19" s="1120" t="s">
        <v>887</v>
      </c>
      <c r="C19" s="1132"/>
    </row>
    <row r="20" spans="1:3" ht="12.75">
      <c r="A20" s="1129">
        <v>3011</v>
      </c>
      <c r="B20" s="1124" t="s">
        <v>888</v>
      </c>
      <c r="C20" s="1131">
        <f>SUM(C21:C21)</f>
        <v>16</v>
      </c>
    </row>
    <row r="21" spans="1:3" ht="12.75">
      <c r="A21" s="1129"/>
      <c r="B21" s="1133" t="s">
        <v>534</v>
      </c>
      <c r="C21" s="1134">
        <v>16</v>
      </c>
    </row>
    <row r="22" spans="1:3" ht="12.75">
      <c r="A22" s="1129">
        <v>3021</v>
      </c>
      <c r="B22" s="1124" t="s">
        <v>601</v>
      </c>
      <c r="C22" s="1136">
        <f>SUM(C23:C26)</f>
        <v>101025</v>
      </c>
    </row>
    <row r="23" spans="1:4" ht="12.75">
      <c r="A23" s="1129"/>
      <c r="B23" s="1133" t="s">
        <v>533</v>
      </c>
      <c r="C23" s="1134">
        <v>23070</v>
      </c>
      <c r="D23" s="1137"/>
    </row>
    <row r="24" spans="1:4" ht="12.75">
      <c r="A24" s="1129"/>
      <c r="B24" s="1135" t="s">
        <v>889</v>
      </c>
      <c r="C24" s="1134">
        <v>24121</v>
      </c>
      <c r="D24" s="1137"/>
    </row>
    <row r="25" spans="1:4" ht="12.75">
      <c r="A25" s="1129"/>
      <c r="B25" s="1133" t="s">
        <v>534</v>
      </c>
      <c r="C25" s="1134">
        <v>37262</v>
      </c>
      <c r="D25" s="1137"/>
    </row>
    <row r="26" spans="1:4" ht="12.75">
      <c r="A26" s="1129"/>
      <c r="B26" s="1133" t="s">
        <v>472</v>
      </c>
      <c r="C26" s="1134">
        <v>16572</v>
      </c>
      <c r="D26" s="1137"/>
    </row>
    <row r="27" spans="1:4" ht="12.75">
      <c r="A27" s="1129">
        <v>3025</v>
      </c>
      <c r="B27" s="1124" t="s">
        <v>820</v>
      </c>
      <c r="C27" s="1136">
        <f>SUM(C28:C29)</f>
        <v>153</v>
      </c>
      <c r="D27" s="1137"/>
    </row>
    <row r="28" spans="1:4" ht="12.75">
      <c r="A28" s="1129"/>
      <c r="B28" s="1133" t="s">
        <v>533</v>
      </c>
      <c r="C28" s="1134">
        <v>72</v>
      </c>
      <c r="D28" s="1137"/>
    </row>
    <row r="29" spans="1:4" ht="12.75">
      <c r="A29" s="1129"/>
      <c r="B29" s="1133" t="s">
        <v>889</v>
      </c>
      <c r="C29" s="1134">
        <v>81</v>
      </c>
      <c r="D29" s="1137"/>
    </row>
    <row r="30" spans="1:3" ht="12.75">
      <c r="A30" s="1129">
        <v>3026</v>
      </c>
      <c r="B30" s="1124" t="s">
        <v>890</v>
      </c>
      <c r="C30" s="1136">
        <f>SUM(C31:C32)</f>
        <v>29276</v>
      </c>
    </row>
    <row r="31" spans="1:3" ht="12.75">
      <c r="A31" s="1129"/>
      <c r="B31" s="1133" t="s">
        <v>534</v>
      </c>
      <c r="C31" s="1138">
        <v>13755</v>
      </c>
    </row>
    <row r="32" spans="1:3" ht="12.75">
      <c r="A32" s="1129"/>
      <c r="B32" s="1133" t="s">
        <v>472</v>
      </c>
      <c r="C32" s="1138">
        <v>15521</v>
      </c>
    </row>
    <row r="33" spans="1:3" ht="12.75">
      <c r="A33" s="1139"/>
      <c r="B33" s="1140" t="s">
        <v>405</v>
      </c>
      <c r="C33" s="1131">
        <f>SUM(C22+C30+C20+C27)</f>
        <v>130470</v>
      </c>
    </row>
    <row r="34" spans="1:3" ht="12.75">
      <c r="A34" s="1139"/>
      <c r="B34" s="1140"/>
      <c r="C34" s="1131"/>
    </row>
    <row r="35" spans="1:3" ht="12.75">
      <c r="A35" s="1139"/>
      <c r="B35" s="1140" t="s">
        <v>1485</v>
      </c>
      <c r="C35" s="1131"/>
    </row>
    <row r="36" spans="1:3" ht="12.75">
      <c r="A36" s="1139">
        <v>3021</v>
      </c>
      <c r="B36" s="1124" t="s">
        <v>601</v>
      </c>
      <c r="C36" s="1136">
        <f>SUM(C37:C39)</f>
        <v>84902</v>
      </c>
    </row>
    <row r="37" spans="1:4" ht="12.75">
      <c r="A37" s="1139"/>
      <c r="B37" s="1133" t="s">
        <v>533</v>
      </c>
      <c r="C37" s="1141"/>
      <c r="D37" s="1137"/>
    </row>
    <row r="38" spans="1:4" ht="12.75">
      <c r="A38" s="1139"/>
      <c r="B38" s="1135" t="s">
        <v>889</v>
      </c>
      <c r="C38" s="1134"/>
      <c r="D38" s="1137"/>
    </row>
    <row r="39" spans="1:4" ht="12.75">
      <c r="A39" s="1139"/>
      <c r="B39" s="1135" t="s">
        <v>534</v>
      </c>
      <c r="C39" s="1134">
        <v>84902</v>
      </c>
      <c r="D39" s="1137"/>
    </row>
    <row r="40" spans="1:3" ht="12.75">
      <c r="A40" s="1139"/>
      <c r="B40" s="1140"/>
      <c r="C40" s="1131"/>
    </row>
    <row r="41" spans="1:3" ht="12.75">
      <c r="A41" s="1139"/>
      <c r="B41" s="1140" t="s">
        <v>374</v>
      </c>
      <c r="C41" s="1131">
        <f>SUM(C35+C33+C36)</f>
        <v>215372</v>
      </c>
    </row>
    <row r="42" ht="12">
      <c r="B42" s="1142"/>
    </row>
  </sheetData>
  <sheetProtection/>
  <mergeCells count="4">
    <mergeCell ref="A1:C1"/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31496062992125984"/>
  <pageSetup firstPageNumber="55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97">
      <selection activeCell="C88" sqref="C88"/>
    </sheetView>
  </sheetViews>
  <sheetFormatPr defaultColWidth="9.125" defaultRowHeight="12.75"/>
  <cols>
    <col min="1" max="1" width="8.25390625" style="1114" customWidth="1"/>
    <col min="2" max="2" width="67.75390625" style="1114" customWidth="1"/>
    <col min="3" max="3" width="12.875" style="1114" customWidth="1"/>
    <col min="4" max="16384" width="9.125" style="1114" customWidth="1"/>
  </cols>
  <sheetData>
    <row r="1" spans="1:3" ht="12.75">
      <c r="A1" s="1656" t="s">
        <v>891</v>
      </c>
      <c r="B1" s="1657"/>
      <c r="C1" s="1657"/>
    </row>
    <row r="2" spans="1:3" ht="12.75">
      <c r="A2" s="1660" t="s">
        <v>892</v>
      </c>
      <c r="B2" s="1657"/>
      <c r="C2" s="1657"/>
    </row>
    <row r="3" spans="1:3" ht="12.75">
      <c r="A3" s="1660" t="s">
        <v>1291</v>
      </c>
      <c r="B3" s="1661"/>
      <c r="C3" s="1661"/>
    </row>
    <row r="4" spans="1:3" ht="12">
      <c r="A4" s="1118"/>
      <c r="B4" s="1118"/>
      <c r="C4" s="1119" t="s">
        <v>410</v>
      </c>
    </row>
    <row r="5" spans="1:3" ht="12.75">
      <c r="A5" s="1120" t="s">
        <v>879</v>
      </c>
      <c r="B5" s="1121" t="s">
        <v>387</v>
      </c>
      <c r="C5" s="1121" t="s">
        <v>880</v>
      </c>
    </row>
    <row r="6" spans="1:3" ht="12.75">
      <c r="A6" s="1120"/>
      <c r="B6" s="1120"/>
      <c r="C6" s="1120"/>
    </row>
    <row r="7" spans="1:3" ht="12">
      <c r="A7" s="1129"/>
      <c r="B7" s="1122" t="s">
        <v>881</v>
      </c>
      <c r="C7" s="1123">
        <v>14351580</v>
      </c>
    </row>
    <row r="8" spans="1:3" ht="12">
      <c r="A8" s="1124"/>
      <c r="B8" s="1124" t="s">
        <v>882</v>
      </c>
      <c r="C8" s="1143">
        <v>7020596</v>
      </c>
    </row>
    <row r="9" spans="1:3" ht="12.75">
      <c r="A9" s="1124"/>
      <c r="B9" s="1126" t="s">
        <v>883</v>
      </c>
      <c r="C9" s="1144">
        <f>SUM(C7-C8)</f>
        <v>7330984</v>
      </c>
    </row>
    <row r="10" spans="1:3" ht="12">
      <c r="A10" s="1124"/>
      <c r="B10" s="1128" t="s">
        <v>884</v>
      </c>
      <c r="C10" s="1143">
        <v>30729408</v>
      </c>
    </row>
    <row r="11" spans="1:3" ht="12">
      <c r="A11" s="1124"/>
      <c r="B11" s="1145" t="s">
        <v>893</v>
      </c>
      <c r="C11" s="1143">
        <v>33510489</v>
      </c>
    </row>
    <row r="12" spans="1:3" ht="12.75">
      <c r="A12" s="1124"/>
      <c r="B12" s="1146" t="s">
        <v>885</v>
      </c>
      <c r="C12" s="1144">
        <f>SUM(C10-C11)</f>
        <v>-2781081</v>
      </c>
    </row>
    <row r="13" spans="1:3" ht="12.75">
      <c r="A13" s="1124"/>
      <c r="B13" s="1147" t="s">
        <v>886</v>
      </c>
      <c r="C13" s="1131">
        <v>4549904</v>
      </c>
    </row>
    <row r="14" spans="1:3" ht="12.75">
      <c r="A14" s="1124"/>
      <c r="B14" s="1147"/>
      <c r="C14" s="1131"/>
    </row>
    <row r="15" spans="1:3" ht="12.75">
      <c r="A15" s="1124"/>
      <c r="B15" s="1147"/>
      <c r="C15" s="1131"/>
    </row>
    <row r="16" spans="1:3" ht="12.75">
      <c r="A16" s="1124"/>
      <c r="B16" s="1147" t="s">
        <v>894</v>
      </c>
      <c r="C16" s="1131">
        <v>1703000</v>
      </c>
    </row>
    <row r="17" spans="1:3" ht="12.75">
      <c r="A17" s="1148"/>
      <c r="B17" s="1130"/>
      <c r="C17" s="1132"/>
    </row>
    <row r="18" spans="1:3" ht="12.75">
      <c r="A18" s="1148"/>
      <c r="B18" s="1130" t="s">
        <v>895</v>
      </c>
      <c r="C18" s="1132"/>
    </row>
    <row r="19" spans="1:3" ht="12">
      <c r="A19" s="1124">
        <v>1801</v>
      </c>
      <c r="B19" s="1145" t="s">
        <v>1336</v>
      </c>
      <c r="C19" s="1143">
        <v>58</v>
      </c>
    </row>
    <row r="20" spans="1:3" ht="12.75">
      <c r="A20" s="1148"/>
      <c r="B20" s="1130" t="s">
        <v>896</v>
      </c>
      <c r="C20" s="1132">
        <f>SUM(C19:C19)</f>
        <v>58</v>
      </c>
    </row>
    <row r="21" spans="1:3" ht="12">
      <c r="A21" s="1149"/>
      <c r="B21" s="1150"/>
      <c r="C21" s="1151"/>
    </row>
    <row r="22" spans="1:3" ht="12.75">
      <c r="A22" s="1129"/>
      <c r="B22" s="1120" t="s">
        <v>897</v>
      </c>
      <c r="C22" s="1152"/>
    </row>
    <row r="23" spans="1:3" ht="12">
      <c r="A23" s="1129">
        <v>3052</v>
      </c>
      <c r="B23" s="1124" t="s">
        <v>226</v>
      </c>
      <c r="C23" s="1152">
        <v>1762</v>
      </c>
    </row>
    <row r="24" spans="1:3" ht="12">
      <c r="A24" s="1129">
        <v>3053</v>
      </c>
      <c r="B24" s="1128" t="s">
        <v>760</v>
      </c>
      <c r="C24" s="1152">
        <v>2999</v>
      </c>
    </row>
    <row r="25" spans="1:3" ht="12">
      <c r="A25" s="1129">
        <v>3061</v>
      </c>
      <c r="B25" s="1124" t="s">
        <v>335</v>
      </c>
      <c r="C25" s="1152">
        <v>182</v>
      </c>
    </row>
    <row r="26" spans="1:3" ht="12">
      <c r="A26" s="1129">
        <v>3071</v>
      </c>
      <c r="B26" s="1128" t="s">
        <v>361</v>
      </c>
      <c r="C26" s="1152">
        <v>1737</v>
      </c>
    </row>
    <row r="27" spans="1:3" ht="12">
      <c r="A27" s="1129">
        <v>3081</v>
      </c>
      <c r="B27" s="1128" t="s">
        <v>365</v>
      </c>
      <c r="C27" s="1152">
        <v>518</v>
      </c>
    </row>
    <row r="28" spans="1:3" ht="12">
      <c r="A28" s="1129">
        <v>3111</v>
      </c>
      <c r="B28" s="1128" t="s">
        <v>1344</v>
      </c>
      <c r="C28" s="1152">
        <v>174329</v>
      </c>
    </row>
    <row r="29" spans="1:3" ht="12">
      <c r="A29" s="1129">
        <v>3114</v>
      </c>
      <c r="B29" s="1124" t="s">
        <v>337</v>
      </c>
      <c r="C29" s="1152">
        <v>9182</v>
      </c>
    </row>
    <row r="30" spans="1:3" ht="12">
      <c r="A30" s="1129">
        <v>3115</v>
      </c>
      <c r="B30" s="1128" t="s">
        <v>770</v>
      </c>
      <c r="C30" s="1152">
        <v>4047</v>
      </c>
    </row>
    <row r="31" spans="1:3" ht="12">
      <c r="A31" s="1129">
        <v>3121</v>
      </c>
      <c r="B31" s="1128" t="s">
        <v>414</v>
      </c>
      <c r="C31" s="1152">
        <v>1182</v>
      </c>
    </row>
    <row r="32" spans="1:3" ht="12">
      <c r="A32" s="1129">
        <v>3122</v>
      </c>
      <c r="B32" s="1128" t="s">
        <v>407</v>
      </c>
      <c r="C32" s="1152">
        <v>1415</v>
      </c>
    </row>
    <row r="33" spans="1:3" ht="12">
      <c r="A33" s="1129">
        <v>3123</v>
      </c>
      <c r="B33" s="1128" t="s">
        <v>336</v>
      </c>
      <c r="C33" s="1152">
        <v>3024</v>
      </c>
    </row>
    <row r="34" spans="1:3" ht="12">
      <c r="A34" s="1129">
        <v>3124</v>
      </c>
      <c r="B34" s="1124" t="s">
        <v>176</v>
      </c>
      <c r="C34" s="1152">
        <v>2533</v>
      </c>
    </row>
    <row r="35" spans="1:3" ht="12">
      <c r="A35" s="1129">
        <v>3125</v>
      </c>
      <c r="B35" s="1128" t="s">
        <v>241</v>
      </c>
      <c r="C35" s="1152">
        <v>100</v>
      </c>
    </row>
    <row r="36" spans="1:3" ht="12">
      <c r="A36" s="1129">
        <v>3141</v>
      </c>
      <c r="B36" s="1128" t="s">
        <v>61</v>
      </c>
      <c r="C36" s="1152">
        <v>22</v>
      </c>
    </row>
    <row r="37" spans="1:3" ht="12">
      <c r="A37" s="1129">
        <v>3142</v>
      </c>
      <c r="B37" s="1124" t="s">
        <v>233</v>
      </c>
      <c r="C37" s="1152">
        <v>7973</v>
      </c>
    </row>
    <row r="38" spans="1:3" ht="12">
      <c r="A38" s="1129">
        <v>3143</v>
      </c>
      <c r="B38" s="1128" t="s">
        <v>243</v>
      </c>
      <c r="C38" s="1152">
        <v>2500</v>
      </c>
    </row>
    <row r="39" spans="1:3" ht="12">
      <c r="A39" s="1129">
        <v>3145</v>
      </c>
      <c r="B39" s="1128" t="s">
        <v>1345</v>
      </c>
      <c r="C39" s="1152">
        <v>285</v>
      </c>
    </row>
    <row r="40" spans="1:3" ht="12">
      <c r="A40" s="1129">
        <v>3146</v>
      </c>
      <c r="B40" s="1128" t="s">
        <v>80</v>
      </c>
      <c r="C40" s="1152">
        <v>213</v>
      </c>
    </row>
    <row r="41" spans="1:3" ht="12">
      <c r="A41" s="1129">
        <v>3200</v>
      </c>
      <c r="B41" s="1128" t="s">
        <v>329</v>
      </c>
      <c r="C41" s="1152">
        <v>859</v>
      </c>
    </row>
    <row r="42" spans="1:3" ht="12">
      <c r="A42" s="1129">
        <v>3201</v>
      </c>
      <c r="B42" s="1128" t="s">
        <v>591</v>
      </c>
      <c r="C42" s="1152">
        <v>13556</v>
      </c>
    </row>
    <row r="43" spans="1:3" ht="12">
      <c r="A43" s="1129">
        <v>3202</v>
      </c>
      <c r="B43" s="1124" t="s">
        <v>514</v>
      </c>
      <c r="C43" s="1152">
        <v>886</v>
      </c>
    </row>
    <row r="44" spans="1:3" ht="12">
      <c r="A44" s="1129">
        <v>3203</v>
      </c>
      <c r="B44" s="1124" t="s">
        <v>394</v>
      </c>
      <c r="C44" s="1152">
        <v>450</v>
      </c>
    </row>
    <row r="45" spans="1:3" ht="12">
      <c r="A45" s="1129">
        <v>3204</v>
      </c>
      <c r="B45" s="1128" t="s">
        <v>1363</v>
      </c>
      <c r="C45" s="1152">
        <v>626</v>
      </c>
    </row>
    <row r="46" spans="1:3" ht="12">
      <c r="A46" s="1129">
        <v>3205</v>
      </c>
      <c r="B46" s="1124" t="s">
        <v>593</v>
      </c>
      <c r="C46" s="1152">
        <v>9126</v>
      </c>
    </row>
    <row r="47" spans="1:3" ht="12">
      <c r="A47" s="1129">
        <v>3208</v>
      </c>
      <c r="B47" s="1124" t="s">
        <v>419</v>
      </c>
      <c r="C47" s="1152">
        <v>1771</v>
      </c>
    </row>
    <row r="48" spans="1:3" ht="12">
      <c r="A48" s="1129">
        <v>3209</v>
      </c>
      <c r="B48" s="1128" t="s">
        <v>62</v>
      </c>
      <c r="C48" s="1152">
        <v>160</v>
      </c>
    </row>
    <row r="49" spans="1:3" ht="12">
      <c r="A49" s="1129">
        <v>3212</v>
      </c>
      <c r="B49" s="1128" t="s">
        <v>776</v>
      </c>
      <c r="C49" s="1152">
        <v>37768</v>
      </c>
    </row>
    <row r="50" spans="1:3" ht="12">
      <c r="A50" s="1129">
        <v>3213</v>
      </c>
      <c r="B50" s="1128" t="s">
        <v>581</v>
      </c>
      <c r="C50" s="1152">
        <v>27993</v>
      </c>
    </row>
    <row r="51" spans="1:3" ht="12">
      <c r="A51" s="1129">
        <v>3216</v>
      </c>
      <c r="B51" s="1128" t="s">
        <v>1346</v>
      </c>
      <c r="C51" s="1152">
        <v>11049</v>
      </c>
    </row>
    <row r="52" spans="1:3" ht="12">
      <c r="A52" s="1129">
        <v>3301</v>
      </c>
      <c r="B52" s="1124" t="s">
        <v>373</v>
      </c>
      <c r="C52" s="1152">
        <v>1827</v>
      </c>
    </row>
    <row r="53" spans="1:3" ht="12">
      <c r="A53" s="1129">
        <v>3306</v>
      </c>
      <c r="B53" s="1128" t="s">
        <v>429</v>
      </c>
      <c r="C53" s="1152">
        <v>3</v>
      </c>
    </row>
    <row r="54" spans="1:3" ht="12">
      <c r="A54" s="1129">
        <v>3310</v>
      </c>
      <c r="B54" s="1128" t="s">
        <v>1364</v>
      </c>
      <c r="C54" s="1152">
        <v>6</v>
      </c>
    </row>
    <row r="55" spans="1:3" ht="12">
      <c r="A55" s="1129">
        <v>3312</v>
      </c>
      <c r="B55" s="1128" t="s">
        <v>755</v>
      </c>
      <c r="C55" s="1152">
        <v>11</v>
      </c>
    </row>
    <row r="56" spans="1:3" ht="12">
      <c r="A56" s="1129">
        <v>3315</v>
      </c>
      <c r="B56" s="1128" t="s">
        <v>178</v>
      </c>
      <c r="C56" s="1152">
        <v>3</v>
      </c>
    </row>
    <row r="57" spans="1:3" ht="12">
      <c r="A57" s="1129">
        <v>3317</v>
      </c>
      <c r="B57" s="1128" t="s">
        <v>756</v>
      </c>
      <c r="C57" s="1152">
        <v>1</v>
      </c>
    </row>
    <row r="58" spans="1:3" ht="12">
      <c r="A58" s="1129">
        <v>3320</v>
      </c>
      <c r="B58" s="1128" t="s">
        <v>1365</v>
      </c>
      <c r="C58" s="1152">
        <v>16</v>
      </c>
    </row>
    <row r="59" spans="1:3" ht="12">
      <c r="A59" s="1129">
        <v>3322</v>
      </c>
      <c r="B59" s="1128" t="s">
        <v>801</v>
      </c>
      <c r="C59" s="1152">
        <v>8</v>
      </c>
    </row>
    <row r="60" spans="1:3" ht="12">
      <c r="A60" s="1129">
        <v>3340</v>
      </c>
      <c r="B60" s="1128" t="s">
        <v>82</v>
      </c>
      <c r="C60" s="1152">
        <v>4272</v>
      </c>
    </row>
    <row r="61" spans="1:3" ht="12">
      <c r="A61" s="1129">
        <v>3348</v>
      </c>
      <c r="B61" s="1128" t="s">
        <v>401</v>
      </c>
      <c r="C61" s="1152">
        <v>400</v>
      </c>
    </row>
    <row r="62" spans="1:3" ht="12">
      <c r="A62" s="1129">
        <v>3349</v>
      </c>
      <c r="B62" s="1457" t="s">
        <v>614</v>
      </c>
      <c r="C62" s="1152">
        <v>240</v>
      </c>
    </row>
    <row r="63" spans="1:3" ht="12">
      <c r="A63" s="1129">
        <v>3352</v>
      </c>
      <c r="B63" s="1128" t="s">
        <v>824</v>
      </c>
      <c r="C63" s="1152">
        <v>1581</v>
      </c>
    </row>
    <row r="64" spans="1:3" ht="12">
      <c r="A64" s="1129">
        <v>3355</v>
      </c>
      <c r="B64" s="1128" t="s">
        <v>244</v>
      </c>
      <c r="C64" s="1152">
        <v>2943</v>
      </c>
    </row>
    <row r="65" spans="1:3" ht="12">
      <c r="A65" s="1129">
        <v>3357</v>
      </c>
      <c r="B65" s="1124" t="s">
        <v>245</v>
      </c>
      <c r="C65" s="1152">
        <v>2003</v>
      </c>
    </row>
    <row r="66" spans="1:3" ht="12">
      <c r="A66" s="1129">
        <v>3360</v>
      </c>
      <c r="B66" s="1128" t="s">
        <v>1347</v>
      </c>
      <c r="C66" s="1152">
        <v>472</v>
      </c>
    </row>
    <row r="67" spans="1:3" ht="12">
      <c r="A67" s="1129">
        <v>3362</v>
      </c>
      <c r="B67" s="1128" t="s">
        <v>81</v>
      </c>
      <c r="C67" s="1152">
        <v>236</v>
      </c>
    </row>
    <row r="68" spans="1:3" ht="12">
      <c r="A68" s="1129">
        <v>3412</v>
      </c>
      <c r="B68" s="1128" t="s">
        <v>765</v>
      </c>
      <c r="C68" s="1152">
        <v>4266</v>
      </c>
    </row>
    <row r="69" spans="1:3" ht="12">
      <c r="A69" s="1129">
        <v>3413</v>
      </c>
      <c r="B69" s="1128" t="s">
        <v>362</v>
      </c>
      <c r="C69" s="1152">
        <v>256</v>
      </c>
    </row>
    <row r="70" spans="1:3" ht="12">
      <c r="A70" s="1129">
        <v>3421</v>
      </c>
      <c r="B70" s="1128" t="s">
        <v>810</v>
      </c>
      <c r="C70" s="1152">
        <v>445</v>
      </c>
    </row>
    <row r="71" spans="1:3" ht="12">
      <c r="A71" s="1129">
        <v>3422</v>
      </c>
      <c r="B71" s="1124" t="s">
        <v>364</v>
      </c>
      <c r="C71" s="1152">
        <v>9515</v>
      </c>
    </row>
    <row r="72" spans="1:3" ht="12">
      <c r="A72" s="1129">
        <v>3423</v>
      </c>
      <c r="B72" s="1124" t="s">
        <v>363</v>
      </c>
      <c r="C72" s="1152">
        <v>669</v>
      </c>
    </row>
    <row r="73" spans="1:3" ht="12">
      <c r="A73" s="1129">
        <v>3424</v>
      </c>
      <c r="B73" s="1124" t="s">
        <v>528</v>
      </c>
      <c r="C73" s="1152">
        <v>2827</v>
      </c>
    </row>
    <row r="74" spans="1:3" ht="12">
      <c r="A74" s="1129">
        <v>3425</v>
      </c>
      <c r="B74" s="1124" t="s">
        <v>247</v>
      </c>
      <c r="C74" s="1152">
        <v>4530</v>
      </c>
    </row>
    <row r="75" spans="1:3" ht="12">
      <c r="A75" s="1129">
        <v>3426</v>
      </c>
      <c r="B75" s="1124" t="s">
        <v>598</v>
      </c>
      <c r="C75" s="1152">
        <v>8862</v>
      </c>
    </row>
    <row r="76" spans="1:3" ht="12">
      <c r="A76" s="1129">
        <v>3427</v>
      </c>
      <c r="B76" s="1128" t="s">
        <v>248</v>
      </c>
      <c r="C76" s="1152">
        <v>2151</v>
      </c>
    </row>
    <row r="77" spans="1:3" ht="12">
      <c r="A77" s="1129">
        <v>3436</v>
      </c>
      <c r="B77" s="1128" t="s">
        <v>1348</v>
      </c>
      <c r="C77" s="1152">
        <v>1045</v>
      </c>
    </row>
    <row r="78" spans="1:3" ht="12">
      <c r="A78" s="1129">
        <v>3451</v>
      </c>
      <c r="B78" s="1128" t="s">
        <v>1349</v>
      </c>
      <c r="C78" s="1152">
        <v>3</v>
      </c>
    </row>
    <row r="79" spans="1:3" ht="12.75">
      <c r="A79" s="1129"/>
      <c r="B79" s="1120" t="s">
        <v>898</v>
      </c>
      <c r="C79" s="1131">
        <f>SUM(C23:C78)</f>
        <v>366838</v>
      </c>
    </row>
    <row r="80" spans="1:3" ht="12.75">
      <c r="A80" s="1129"/>
      <c r="B80" s="1120"/>
      <c r="C80" s="1131"/>
    </row>
    <row r="81" spans="1:3" ht="12.75">
      <c r="A81" s="1129"/>
      <c r="B81" s="1120" t="s">
        <v>899</v>
      </c>
      <c r="C81" s="1131"/>
    </row>
    <row r="82" spans="1:3" ht="12">
      <c r="A82" s="1129">
        <v>3925</v>
      </c>
      <c r="B82" s="1128" t="s">
        <v>231</v>
      </c>
      <c r="C82" s="1143">
        <v>2092</v>
      </c>
    </row>
    <row r="83" spans="1:3" ht="12">
      <c r="A83" s="1129">
        <v>3928</v>
      </c>
      <c r="B83" s="1124" t="s">
        <v>376</v>
      </c>
      <c r="C83" s="1143">
        <v>125539</v>
      </c>
    </row>
    <row r="84" spans="1:3" ht="12">
      <c r="A84" s="1129">
        <v>3929</v>
      </c>
      <c r="B84" s="1124" t="s">
        <v>516</v>
      </c>
      <c r="C84" s="1143">
        <v>11195</v>
      </c>
    </row>
    <row r="85" spans="1:3" ht="12.75">
      <c r="A85" s="1129"/>
      <c r="B85" s="1120" t="s">
        <v>899</v>
      </c>
      <c r="C85" s="1131">
        <f>SUM(C82:C84)</f>
        <v>138826</v>
      </c>
    </row>
    <row r="86" spans="1:3" ht="12">
      <c r="A86" s="1149"/>
      <c r="B86" s="1124"/>
      <c r="C86" s="1151"/>
    </row>
    <row r="87" spans="1:3" ht="12.75">
      <c r="A87" s="1129"/>
      <c r="B87" s="1120" t="s">
        <v>370</v>
      </c>
      <c r="C87" s="1152"/>
    </row>
    <row r="88" spans="1:3" ht="12">
      <c r="A88" s="1129">
        <v>4013</v>
      </c>
      <c r="B88" s="1458" t="s">
        <v>818</v>
      </c>
      <c r="C88" s="1152">
        <v>21909</v>
      </c>
    </row>
    <row r="89" spans="1:3" ht="12">
      <c r="A89" s="1129">
        <v>4014</v>
      </c>
      <c r="B89" s="1128" t="s">
        <v>759</v>
      </c>
      <c r="C89" s="1152">
        <v>24061</v>
      </c>
    </row>
    <row r="90" spans="1:3" ht="12">
      <c r="A90" s="1139">
        <v>4118</v>
      </c>
      <c r="B90" s="1459" t="s">
        <v>397</v>
      </c>
      <c r="C90" s="1152">
        <v>15701</v>
      </c>
    </row>
    <row r="91" spans="1:3" ht="12">
      <c r="A91" s="1139">
        <v>4120</v>
      </c>
      <c r="B91" s="1158" t="s">
        <v>606</v>
      </c>
      <c r="C91" s="1152">
        <v>558</v>
      </c>
    </row>
    <row r="92" spans="1:4" ht="12">
      <c r="A92" s="1129">
        <v>4121</v>
      </c>
      <c r="B92" s="1460" t="s">
        <v>341</v>
      </c>
      <c r="C92" s="1152">
        <v>9548</v>
      </c>
      <c r="D92" s="1154"/>
    </row>
    <row r="93" spans="1:4" ht="12">
      <c r="A93" s="1129">
        <v>4122</v>
      </c>
      <c r="B93" s="1124" t="s">
        <v>417</v>
      </c>
      <c r="C93" s="1152">
        <v>29739</v>
      </c>
      <c r="D93" s="1154"/>
    </row>
    <row r="94" spans="1:4" ht="12">
      <c r="A94" s="1155">
        <v>4124</v>
      </c>
      <c r="B94" s="1157" t="s">
        <v>840</v>
      </c>
      <c r="C94" s="1156">
        <v>1143</v>
      </c>
      <c r="D94" s="1154"/>
    </row>
    <row r="95" spans="1:4" ht="12">
      <c r="A95" s="1129">
        <v>4131</v>
      </c>
      <c r="B95" s="1124" t="s">
        <v>517</v>
      </c>
      <c r="C95" s="1152">
        <v>3821</v>
      </c>
      <c r="D95" s="1154"/>
    </row>
    <row r="96" spans="1:4" ht="12">
      <c r="A96" s="1139">
        <v>4132</v>
      </c>
      <c r="B96" s="1158" t="s">
        <v>338</v>
      </c>
      <c r="C96" s="1152">
        <v>7090</v>
      </c>
      <c r="D96" s="1154"/>
    </row>
    <row r="97" spans="1:4" ht="12">
      <c r="A97" s="1139">
        <v>4133</v>
      </c>
      <c r="B97" s="1158" t="s">
        <v>1366</v>
      </c>
      <c r="C97" s="1152">
        <v>47387</v>
      </c>
      <c r="D97" s="1154"/>
    </row>
    <row r="98" spans="1:4" ht="12">
      <c r="A98" s="1139">
        <v>4136</v>
      </c>
      <c r="B98" s="1158" t="s">
        <v>794</v>
      </c>
      <c r="C98" s="1152">
        <v>7318</v>
      </c>
      <c r="D98" s="1154"/>
    </row>
    <row r="99" spans="1:4" ht="12">
      <c r="A99" s="1129">
        <v>4137</v>
      </c>
      <c r="B99" s="1158" t="s">
        <v>828</v>
      </c>
      <c r="C99" s="1152">
        <v>3694</v>
      </c>
      <c r="D99" s="1154"/>
    </row>
    <row r="100" spans="1:4" ht="12">
      <c r="A100" s="1129">
        <v>4141</v>
      </c>
      <c r="B100" s="1158" t="s">
        <v>742</v>
      </c>
      <c r="C100" s="1152">
        <v>2190</v>
      </c>
      <c r="D100" s="1154"/>
    </row>
    <row r="101" spans="1:4" ht="12">
      <c r="A101" s="1129">
        <v>4310</v>
      </c>
      <c r="B101" s="1158" t="s">
        <v>613</v>
      </c>
      <c r="C101" s="1152">
        <v>10314</v>
      </c>
      <c r="D101" s="1154"/>
    </row>
    <row r="102" spans="1:4" ht="12">
      <c r="A102" s="1129">
        <v>4321</v>
      </c>
      <c r="B102" s="1158" t="s">
        <v>829</v>
      </c>
      <c r="C102" s="1152">
        <v>5600</v>
      </c>
      <c r="D102" s="1154"/>
    </row>
    <row r="103" spans="1:3" ht="12.75">
      <c r="A103" s="1139"/>
      <c r="B103" s="1120" t="s">
        <v>370</v>
      </c>
      <c r="C103" s="1131">
        <f>SUM(C88:C102)</f>
        <v>190073</v>
      </c>
    </row>
    <row r="104" spans="1:3" ht="12.75">
      <c r="A104" s="1139"/>
      <c r="B104" s="1120"/>
      <c r="C104" s="1131"/>
    </row>
    <row r="105" spans="1:3" ht="12.75">
      <c r="A105" s="1139"/>
      <c r="B105" s="1120" t="s">
        <v>372</v>
      </c>
      <c r="C105" s="1131"/>
    </row>
    <row r="106" spans="1:3" ht="12">
      <c r="A106" s="1139">
        <v>5021</v>
      </c>
      <c r="B106" s="1461" t="s">
        <v>180</v>
      </c>
      <c r="C106" s="1143">
        <v>3560</v>
      </c>
    </row>
    <row r="107" spans="1:3" ht="12">
      <c r="A107" s="1139">
        <v>5033</v>
      </c>
      <c r="B107" s="1128" t="s">
        <v>1337</v>
      </c>
      <c r="C107" s="1143">
        <v>9707</v>
      </c>
    </row>
    <row r="108" spans="1:4" ht="12">
      <c r="A108" s="1139">
        <v>5040</v>
      </c>
      <c r="B108" s="1461" t="s">
        <v>768</v>
      </c>
      <c r="C108" s="1143">
        <v>9643</v>
      </c>
      <c r="D108" s="1154"/>
    </row>
    <row r="109" spans="1:4" ht="12.75">
      <c r="A109" s="1139"/>
      <c r="B109" s="1120" t="s">
        <v>900</v>
      </c>
      <c r="C109" s="1131">
        <f>SUM(C106:C108)</f>
        <v>22910</v>
      </c>
      <c r="D109" s="1137"/>
    </row>
    <row r="110" spans="1:4" ht="12.75">
      <c r="A110" s="1139"/>
      <c r="B110" s="1120"/>
      <c r="C110" s="1131"/>
      <c r="D110" s="1137"/>
    </row>
    <row r="111" spans="1:4" ht="12.75">
      <c r="A111" s="1139"/>
      <c r="B111" s="1120" t="s">
        <v>1485</v>
      </c>
      <c r="C111" s="1131"/>
      <c r="D111" s="1137"/>
    </row>
    <row r="112" spans="1:3" ht="12.75">
      <c r="A112" s="1139"/>
      <c r="B112" s="1120" t="s">
        <v>901</v>
      </c>
      <c r="C112" s="1131"/>
    </row>
    <row r="113" spans="1:3" ht="12">
      <c r="A113" s="1139">
        <v>6110</v>
      </c>
      <c r="B113" s="1124" t="s">
        <v>166</v>
      </c>
      <c r="C113" s="1143">
        <f>SUM(C13-C109-C103-C85-C79-C20-C16)</f>
        <v>2128199</v>
      </c>
    </row>
    <row r="114" spans="1:3" ht="12.75">
      <c r="A114" s="1139"/>
      <c r="B114" s="1120" t="s">
        <v>902</v>
      </c>
      <c r="C114" s="1131">
        <f>SUM(C113:C113)</f>
        <v>2128199</v>
      </c>
    </row>
    <row r="115" spans="1:3" ht="12.75">
      <c r="A115" s="1139"/>
      <c r="B115" s="1153"/>
      <c r="C115" s="1131"/>
    </row>
    <row r="116" spans="1:3" ht="12.75">
      <c r="A116" s="1139"/>
      <c r="B116" s="1140" t="s">
        <v>405</v>
      </c>
      <c r="C116" s="1131">
        <f>SUM(C114+C109+C103+C79+C16+C20+C85)</f>
        <v>4549904</v>
      </c>
    </row>
    <row r="117" spans="1:3" ht="12">
      <c r="A117" s="1139"/>
      <c r="B117" s="1159"/>
      <c r="C117" s="1143"/>
    </row>
    <row r="118" spans="1:3" ht="12">
      <c r="A118" s="1160"/>
      <c r="B118" s="1160"/>
      <c r="C118" s="1160"/>
    </row>
    <row r="119" ht="12">
      <c r="B119" s="1161"/>
    </row>
  </sheetData>
  <sheetProtection/>
  <mergeCells count="3">
    <mergeCell ref="A1:C1"/>
    <mergeCell ref="A2:C2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56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16">
      <selection activeCell="B24" sqref="B24"/>
    </sheetView>
  </sheetViews>
  <sheetFormatPr defaultColWidth="9.00390625" defaultRowHeight="12.75"/>
  <cols>
    <col min="1" max="1" width="8.50390625" style="0" customWidth="1"/>
    <col min="2" max="2" width="51.875" style="0" customWidth="1"/>
    <col min="3" max="3" width="15.125" style="0" customWidth="1"/>
  </cols>
  <sheetData>
    <row r="3" spans="1:3" ht="12.75">
      <c r="A3" s="1658" t="s">
        <v>903</v>
      </c>
      <c r="B3" s="1659"/>
      <c r="C3" s="1659"/>
    </row>
    <row r="4" spans="1:3" ht="12.75">
      <c r="A4" s="1660" t="s">
        <v>287</v>
      </c>
      <c r="B4" s="1657"/>
      <c r="C4" s="1657"/>
    </row>
    <row r="5" spans="1:3" ht="12.75">
      <c r="A5" s="1660" t="s">
        <v>1291</v>
      </c>
      <c r="B5" s="1661"/>
      <c r="C5" s="1661"/>
    </row>
    <row r="6" spans="1:3" ht="12.75">
      <c r="A6" s="1116"/>
      <c r="B6" s="1117"/>
      <c r="C6" s="1117"/>
    </row>
    <row r="7" spans="1:3" ht="12.75">
      <c r="A7" s="1116"/>
      <c r="B7" s="1117"/>
      <c r="C7" s="1117"/>
    </row>
    <row r="8" spans="1:3" ht="12">
      <c r="A8" s="1118"/>
      <c r="B8" s="1118"/>
      <c r="C8" s="1119" t="s">
        <v>410</v>
      </c>
    </row>
    <row r="9" spans="1:3" ht="12.75">
      <c r="A9" s="1120" t="s">
        <v>879</v>
      </c>
      <c r="B9" s="1121" t="s">
        <v>387</v>
      </c>
      <c r="C9" s="1121" t="s">
        <v>880</v>
      </c>
    </row>
    <row r="10" spans="1:3" ht="12.75">
      <c r="A10" s="1120"/>
      <c r="B10" s="1121"/>
      <c r="C10" s="1121"/>
    </row>
    <row r="11" spans="1:3" ht="12.75">
      <c r="A11" s="1120"/>
      <c r="B11" s="1121"/>
      <c r="C11" s="1121"/>
    </row>
    <row r="12" spans="1:3" ht="12.75">
      <c r="A12" s="1120"/>
      <c r="B12" s="1122" t="s">
        <v>881</v>
      </c>
      <c r="C12" s="1123">
        <v>23402</v>
      </c>
    </row>
    <row r="13" spans="1:3" ht="12.75">
      <c r="A13" s="1120"/>
      <c r="B13" s="1124" t="s">
        <v>882</v>
      </c>
      <c r="C13" s="1125">
        <v>529784</v>
      </c>
    </row>
    <row r="14" spans="1:3" ht="12.75">
      <c r="A14" s="1129"/>
      <c r="B14" s="1126" t="s">
        <v>883</v>
      </c>
      <c r="C14" s="1127">
        <f>SUM(C12-C13)</f>
        <v>-506382</v>
      </c>
    </row>
    <row r="15" spans="1:3" ht="12">
      <c r="A15" s="1129"/>
      <c r="B15" s="1128" t="s">
        <v>884</v>
      </c>
      <c r="C15" s="1125">
        <v>536634</v>
      </c>
    </row>
    <row r="16" spans="1:3" ht="12.75">
      <c r="A16" s="1129"/>
      <c r="B16" s="1126" t="s">
        <v>885</v>
      </c>
      <c r="C16" s="1127">
        <f>SUM(C15)</f>
        <v>536634</v>
      </c>
    </row>
    <row r="17" spans="1:3" ht="12.75">
      <c r="A17" s="1129"/>
      <c r="B17" s="1130" t="s">
        <v>886</v>
      </c>
      <c r="C17" s="1131">
        <f>SUM(C16,C14)</f>
        <v>30252</v>
      </c>
    </row>
    <row r="18" spans="1:3" ht="12">
      <c r="A18" s="1129"/>
      <c r="B18" s="1145" t="s">
        <v>1292</v>
      </c>
      <c r="C18" s="1143">
        <v>2851</v>
      </c>
    </row>
    <row r="19" spans="1:3" ht="12">
      <c r="A19" s="1129"/>
      <c r="B19" s="1145" t="s">
        <v>1293</v>
      </c>
      <c r="C19" s="1143">
        <v>2489</v>
      </c>
    </row>
    <row r="20" spans="1:3" ht="12.75">
      <c r="A20" s="1129"/>
      <c r="B20" s="1130" t="s">
        <v>1294</v>
      </c>
      <c r="C20" s="1131">
        <f>SUM(C18-C19)</f>
        <v>362</v>
      </c>
    </row>
    <row r="21" spans="1:3" ht="12.75">
      <c r="A21" s="1129"/>
      <c r="B21" s="1130" t="s">
        <v>1295</v>
      </c>
      <c r="C21" s="1131">
        <f>SUM(C20+C17)</f>
        <v>30614</v>
      </c>
    </row>
    <row r="22" spans="1:3" ht="12.75">
      <c r="A22" s="1129"/>
      <c r="B22" s="1130"/>
      <c r="C22" s="1131"/>
    </row>
    <row r="23" spans="1:3" ht="12.75">
      <c r="A23" s="1129"/>
      <c r="B23" s="1130"/>
      <c r="C23" s="1132"/>
    </row>
    <row r="24" spans="1:3" ht="12.75">
      <c r="A24" s="1129"/>
      <c r="B24" s="1120" t="s">
        <v>1486</v>
      </c>
      <c r="C24" s="1132"/>
    </row>
    <row r="25" spans="1:3" ht="12.75">
      <c r="A25" s="1129">
        <v>3030</v>
      </c>
      <c r="B25" s="1124" t="s">
        <v>904</v>
      </c>
      <c r="C25" s="1131"/>
    </row>
    <row r="26" spans="1:3" ht="12.75">
      <c r="A26" s="1129"/>
      <c r="B26" s="1133" t="s">
        <v>533</v>
      </c>
      <c r="C26" s="1138">
        <v>5905</v>
      </c>
    </row>
    <row r="27" spans="1:3" ht="12.75">
      <c r="A27" s="1129"/>
      <c r="B27" s="1135" t="s">
        <v>889</v>
      </c>
      <c r="C27" s="1138">
        <v>4609</v>
      </c>
    </row>
    <row r="28" spans="1:3" ht="12.75">
      <c r="A28" s="1129"/>
      <c r="B28" s="1133" t="s">
        <v>534</v>
      </c>
      <c r="C28" s="1138">
        <v>11437</v>
      </c>
    </row>
    <row r="29" spans="1:3" ht="12.75">
      <c r="A29" s="1129"/>
      <c r="B29" s="1133" t="s">
        <v>472</v>
      </c>
      <c r="C29" s="1138">
        <v>891</v>
      </c>
    </row>
    <row r="30" spans="1:3" ht="12.75">
      <c r="A30" s="1139"/>
      <c r="B30" s="1140" t="s">
        <v>405</v>
      </c>
      <c r="C30" s="1131">
        <f>SUM(C26:C29)</f>
        <v>22842</v>
      </c>
    </row>
    <row r="31" spans="1:3" ht="12.75">
      <c r="A31" s="1139"/>
      <c r="B31" s="1140"/>
      <c r="C31" s="1131"/>
    </row>
    <row r="32" spans="1:3" ht="12.75">
      <c r="A32" s="1139"/>
      <c r="B32" s="1162" t="s">
        <v>1485</v>
      </c>
      <c r="C32" s="1131"/>
    </row>
    <row r="33" spans="1:3" ht="12.75">
      <c r="A33" s="1129">
        <v>3030</v>
      </c>
      <c r="B33" s="1124" t="s">
        <v>904</v>
      </c>
      <c r="C33" s="1131">
        <f>SUM(C34:C34)</f>
        <v>7772</v>
      </c>
    </row>
    <row r="34" spans="1:3" ht="12.75">
      <c r="A34" s="1129"/>
      <c r="B34" s="1133" t="s">
        <v>534</v>
      </c>
      <c r="C34" s="1138">
        <v>7772</v>
      </c>
    </row>
    <row r="35" spans="1:3" ht="12.75">
      <c r="A35" s="1139"/>
      <c r="B35" s="1140"/>
      <c r="C35" s="1131"/>
    </row>
    <row r="36" spans="1:3" ht="12.75">
      <c r="A36" s="1139"/>
      <c r="B36" s="1140" t="s">
        <v>374</v>
      </c>
      <c r="C36" s="1131">
        <f>SUM(C33+C30)</f>
        <v>30614</v>
      </c>
    </row>
  </sheetData>
  <sheetProtection/>
  <mergeCells count="3"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rstPageNumber="58" useFirstPageNumber="1"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showZeros="0" zoomScalePageLayoutView="0" workbookViewId="0" topLeftCell="A1">
      <selection activeCell="B280" sqref="B280"/>
    </sheetView>
  </sheetViews>
  <sheetFormatPr defaultColWidth="9.125" defaultRowHeight="12.75"/>
  <cols>
    <col min="1" max="1" width="8.50390625" style="153" customWidth="1"/>
    <col min="2" max="2" width="72.125" style="110" customWidth="1"/>
    <col min="3" max="5" width="12.125" style="110" customWidth="1"/>
    <col min="6" max="6" width="8.50390625" style="110" customWidth="1"/>
    <col min="7" max="8" width="9.125" style="110" customWidth="1"/>
    <col min="9" max="9" width="10.125" style="110" bestFit="1" customWidth="1"/>
    <col min="10" max="16384" width="9.125" style="110" customWidth="1"/>
  </cols>
  <sheetData>
    <row r="1" spans="1:6" ht="12">
      <c r="A1" s="1492" t="s">
        <v>409</v>
      </c>
      <c r="B1" s="1492"/>
      <c r="C1" s="1493"/>
      <c r="D1" s="1493"/>
      <c r="E1" s="1493"/>
      <c r="F1" s="1494"/>
    </row>
    <row r="2" spans="1:6" ht="12">
      <c r="A2" s="1492" t="s">
        <v>744</v>
      </c>
      <c r="B2" s="1492"/>
      <c r="C2" s="1493"/>
      <c r="D2" s="1493"/>
      <c r="E2" s="1493"/>
      <c r="F2" s="1494"/>
    </row>
    <row r="3" spans="1:2" ht="12">
      <c r="A3" s="108"/>
      <c r="B3" s="109"/>
    </row>
    <row r="4" spans="1:6" ht="11.25" customHeight="1">
      <c r="A4" s="108"/>
      <c r="B4" s="108"/>
      <c r="C4" s="111"/>
      <c r="D4" s="111"/>
      <c r="E4" s="111"/>
      <c r="F4" s="788" t="s">
        <v>410</v>
      </c>
    </row>
    <row r="5" spans="1:6" s="112" customFormat="1" ht="19.5" customHeight="1">
      <c r="A5" s="1499" t="s">
        <v>418</v>
      </c>
      <c r="B5" s="1497" t="s">
        <v>404</v>
      </c>
      <c r="C5" s="1486" t="s">
        <v>803</v>
      </c>
      <c r="D5" s="1486" t="s">
        <v>847</v>
      </c>
      <c r="E5" s="1486" t="s">
        <v>1351</v>
      </c>
      <c r="F5" s="1495" t="s">
        <v>1288</v>
      </c>
    </row>
    <row r="6" spans="1:6" s="112" customFormat="1" ht="17.25" customHeight="1">
      <c r="A6" s="1498"/>
      <c r="B6" s="1498"/>
      <c r="C6" s="1500"/>
      <c r="D6" s="1500"/>
      <c r="E6" s="1500"/>
      <c r="F6" s="1496"/>
    </row>
    <row r="7" spans="1:6" s="112" customFormat="1" ht="11.25" customHeight="1">
      <c r="A7" s="113" t="s">
        <v>388</v>
      </c>
      <c r="B7" s="114" t="s">
        <v>389</v>
      </c>
      <c r="C7" s="221" t="s">
        <v>390</v>
      </c>
      <c r="D7" s="221" t="s">
        <v>391</v>
      </c>
      <c r="E7" s="221" t="s">
        <v>392</v>
      </c>
      <c r="F7" s="114" t="s">
        <v>251</v>
      </c>
    </row>
    <row r="8" spans="1:6" s="117" customFormat="1" ht="16.5" customHeight="1">
      <c r="A8" s="115"/>
      <c r="B8" s="246" t="s">
        <v>577</v>
      </c>
      <c r="C8" s="237"/>
      <c r="D8" s="237"/>
      <c r="E8" s="237"/>
      <c r="F8" s="193"/>
    </row>
    <row r="9" spans="1:6" ht="12" customHeight="1">
      <c r="A9" s="118"/>
      <c r="B9" s="119"/>
      <c r="C9" s="192"/>
      <c r="D9" s="192"/>
      <c r="E9" s="192"/>
      <c r="F9" s="119"/>
    </row>
    <row r="10" spans="1:6" ht="12" customHeight="1">
      <c r="A10" s="122">
        <v>1010</v>
      </c>
      <c r="B10" s="132" t="s">
        <v>433</v>
      </c>
      <c r="C10" s="837">
        <f>SUM(C11:C15)</f>
        <v>1453009</v>
      </c>
      <c r="D10" s="837">
        <f>SUM(D11:D15)</f>
        <v>1560039</v>
      </c>
      <c r="E10" s="837">
        <f>SUM(E11:E15)</f>
        <v>1560039</v>
      </c>
      <c r="F10" s="297">
        <f>SUM(E10/D10)</f>
        <v>1</v>
      </c>
    </row>
    <row r="11" spans="1:6" ht="12" customHeight="1">
      <c r="A11" s="118">
        <v>1011</v>
      </c>
      <c r="B11" s="119" t="s">
        <v>434</v>
      </c>
      <c r="C11" s="838">
        <v>3207</v>
      </c>
      <c r="D11" s="1016">
        <v>3207</v>
      </c>
      <c r="E11" s="1016">
        <v>3207</v>
      </c>
      <c r="F11" s="1431">
        <f aca="true" t="shared" si="0" ref="F11:F73">SUM(E11/D11)</f>
        <v>1</v>
      </c>
    </row>
    <row r="12" spans="1:6" ht="12" customHeight="1">
      <c r="A12" s="118">
        <v>1012</v>
      </c>
      <c r="B12" s="119" t="s">
        <v>435</v>
      </c>
      <c r="C12" s="839">
        <v>769507</v>
      </c>
      <c r="D12" s="1017">
        <v>761812</v>
      </c>
      <c r="E12" s="1017">
        <v>761812</v>
      </c>
      <c r="F12" s="1431">
        <f t="shared" si="0"/>
        <v>1</v>
      </c>
    </row>
    <row r="13" spans="1:7" ht="12" customHeight="1">
      <c r="A13" s="118">
        <v>1013</v>
      </c>
      <c r="B13" s="119" t="s">
        <v>1452</v>
      </c>
      <c r="C13" s="839">
        <v>522241</v>
      </c>
      <c r="D13" s="1017">
        <v>608014</v>
      </c>
      <c r="E13" s="1017">
        <v>608014</v>
      </c>
      <c r="F13" s="1431">
        <f t="shared" si="0"/>
        <v>1</v>
      </c>
      <c r="G13" s="309"/>
    </row>
    <row r="14" spans="1:7" ht="12" customHeight="1">
      <c r="A14" s="118">
        <v>1014</v>
      </c>
      <c r="B14" s="119" t="s">
        <v>436</v>
      </c>
      <c r="C14" s="838">
        <v>158054</v>
      </c>
      <c r="D14" s="1016">
        <v>158054</v>
      </c>
      <c r="E14" s="1016">
        <v>158054</v>
      </c>
      <c r="F14" s="1431">
        <f t="shared" si="0"/>
        <v>1</v>
      </c>
      <c r="G14" s="309"/>
    </row>
    <row r="15" spans="1:8" ht="12" customHeight="1">
      <c r="A15" s="118">
        <v>1015</v>
      </c>
      <c r="B15" s="119" t="s">
        <v>92</v>
      </c>
      <c r="C15" s="838"/>
      <c r="D15" s="1016">
        <v>28952</v>
      </c>
      <c r="E15" s="1016">
        <v>28952</v>
      </c>
      <c r="F15" s="1431">
        <f t="shared" si="0"/>
        <v>1</v>
      </c>
      <c r="G15" s="803"/>
      <c r="H15" s="296"/>
    </row>
    <row r="16" spans="1:7" ht="12" customHeight="1">
      <c r="A16" s="122">
        <v>1020</v>
      </c>
      <c r="B16" s="132" t="s">
        <v>437</v>
      </c>
      <c r="C16" s="838"/>
      <c r="D16" s="838">
        <v>59</v>
      </c>
      <c r="E16" s="838">
        <v>59</v>
      </c>
      <c r="F16" s="1431">
        <f t="shared" si="0"/>
        <v>1</v>
      </c>
      <c r="G16" s="309"/>
    </row>
    <row r="17" spans="1:7" ht="12" customHeight="1" thickBot="1">
      <c r="A17" s="148">
        <v>1030</v>
      </c>
      <c r="B17" s="195" t="s">
        <v>1438</v>
      </c>
      <c r="C17" s="840"/>
      <c r="D17" s="840">
        <v>15017</v>
      </c>
      <c r="E17" s="840">
        <v>15017</v>
      </c>
      <c r="F17" s="1433">
        <f t="shared" si="0"/>
        <v>1</v>
      </c>
      <c r="G17" s="309"/>
    </row>
    <row r="18" spans="1:7" ht="16.5" customHeight="1" thickBot="1">
      <c r="A18" s="146"/>
      <c r="B18" s="238" t="s">
        <v>1453</v>
      </c>
      <c r="C18" s="841">
        <f>SUM(C10+C17+C16)</f>
        <v>1453009</v>
      </c>
      <c r="D18" s="841">
        <f>SUM(D10+D17+D16)</f>
        <v>1575115</v>
      </c>
      <c r="E18" s="841">
        <f>SUM(E10+E17+E16)</f>
        <v>1575115</v>
      </c>
      <c r="F18" s="1434">
        <f t="shared" si="0"/>
        <v>1</v>
      </c>
      <c r="G18" s="309"/>
    </row>
    <row r="19" spans="1:6" ht="12" customHeight="1">
      <c r="A19" s="141"/>
      <c r="B19" s="156"/>
      <c r="C19" s="842"/>
      <c r="D19" s="842"/>
      <c r="E19" s="842"/>
      <c r="F19" s="1432"/>
    </row>
    <row r="20" spans="1:6" ht="12" customHeight="1">
      <c r="A20" s="120">
        <v>1040</v>
      </c>
      <c r="B20" s="121" t="s">
        <v>439</v>
      </c>
      <c r="C20" s="843">
        <f>SUM(C21:C22)</f>
        <v>3310000</v>
      </c>
      <c r="D20" s="843">
        <f>SUM(D21:D22)</f>
        <v>3310000</v>
      </c>
      <c r="E20" s="843">
        <f>SUM(E21:E22)</f>
        <v>3548194</v>
      </c>
      <c r="F20" s="297">
        <f t="shared" si="0"/>
        <v>1.0719619335347432</v>
      </c>
    </row>
    <row r="21" spans="1:7" ht="12" customHeight="1">
      <c r="A21" s="129">
        <v>1041</v>
      </c>
      <c r="B21" s="127" t="s">
        <v>237</v>
      </c>
      <c r="C21" s="844">
        <v>2850000</v>
      </c>
      <c r="D21" s="844">
        <v>2850000</v>
      </c>
      <c r="E21" s="844">
        <v>3057889</v>
      </c>
      <c r="F21" s="1431">
        <f t="shared" si="0"/>
        <v>1.07294350877193</v>
      </c>
      <c r="G21" s="153"/>
    </row>
    <row r="22" spans="1:6" ht="12" customHeight="1">
      <c r="A22" s="129">
        <v>1042</v>
      </c>
      <c r="B22" s="127" t="s">
        <v>238</v>
      </c>
      <c r="C22" s="844">
        <v>460000</v>
      </c>
      <c r="D22" s="844">
        <v>460000</v>
      </c>
      <c r="E22" s="844">
        <v>490305</v>
      </c>
      <c r="F22" s="1431">
        <f t="shared" si="0"/>
        <v>1.0658804347826087</v>
      </c>
    </row>
    <row r="23" spans="1:6" ht="12" customHeight="1">
      <c r="A23" s="124">
        <v>1050</v>
      </c>
      <c r="B23" s="123" t="s">
        <v>440</v>
      </c>
      <c r="C23" s="843">
        <f>SUM(C24:C26)</f>
        <v>4197124</v>
      </c>
      <c r="D23" s="843">
        <f>SUM(D24:D26)</f>
        <v>4256015</v>
      </c>
      <c r="E23" s="843">
        <f>SUM(E24:E26)</f>
        <v>4298718</v>
      </c>
      <c r="F23" s="297">
        <f t="shared" si="0"/>
        <v>1.0100335642614042</v>
      </c>
    </row>
    <row r="24" spans="1:6" ht="12.75" customHeight="1">
      <c r="A24" s="130">
        <v>1051</v>
      </c>
      <c r="B24" s="119" t="s">
        <v>411</v>
      </c>
      <c r="C24" s="844">
        <v>3932124</v>
      </c>
      <c r="D24" s="844">
        <v>3983704</v>
      </c>
      <c r="E24" s="844">
        <v>3983965</v>
      </c>
      <c r="F24" s="1431">
        <f t="shared" si="0"/>
        <v>1.0000655169159154</v>
      </c>
    </row>
    <row r="25" spans="1:6" ht="12.75" customHeight="1">
      <c r="A25" s="130">
        <v>1052</v>
      </c>
      <c r="B25" s="131" t="s">
        <v>471</v>
      </c>
      <c r="C25" s="844">
        <v>180000</v>
      </c>
      <c r="D25" s="844">
        <v>180000</v>
      </c>
      <c r="E25" s="844">
        <v>188052</v>
      </c>
      <c r="F25" s="1431">
        <f t="shared" si="0"/>
        <v>1.0447333333333333</v>
      </c>
    </row>
    <row r="26" spans="1:6" ht="12.75" customHeight="1">
      <c r="A26" s="130">
        <v>1053</v>
      </c>
      <c r="B26" s="126" t="s">
        <v>406</v>
      </c>
      <c r="C26" s="844">
        <v>85000</v>
      </c>
      <c r="D26" s="844">
        <v>92311</v>
      </c>
      <c r="E26" s="844">
        <v>126701</v>
      </c>
      <c r="F26" s="1431">
        <f t="shared" si="0"/>
        <v>1.372544983804747</v>
      </c>
    </row>
    <row r="27" spans="1:6" ht="12" customHeight="1">
      <c r="A27" s="124">
        <v>1070</v>
      </c>
      <c r="B27" s="123" t="s">
        <v>413</v>
      </c>
      <c r="C27" s="843">
        <f>SUM(C28:C36)</f>
        <v>354116</v>
      </c>
      <c r="D27" s="843">
        <f>SUM(D28:D36)</f>
        <v>311545</v>
      </c>
      <c r="E27" s="843">
        <f>SUM(E28:E37)</f>
        <v>346107</v>
      </c>
      <c r="F27" s="297">
        <f t="shared" si="0"/>
        <v>1.1109374247700974</v>
      </c>
    </row>
    <row r="28" spans="1:6" ht="12" customHeight="1">
      <c r="A28" s="130">
        <v>1071</v>
      </c>
      <c r="B28" s="127" t="s">
        <v>441</v>
      </c>
      <c r="C28" s="844">
        <v>4000</v>
      </c>
      <c r="D28" s="844">
        <v>6363</v>
      </c>
      <c r="E28" s="844">
        <v>6363</v>
      </c>
      <c r="F28" s="1431">
        <f t="shared" si="0"/>
        <v>1</v>
      </c>
    </row>
    <row r="29" spans="1:6" ht="12" customHeight="1">
      <c r="A29" s="130">
        <v>1073</v>
      </c>
      <c r="B29" s="119" t="s">
        <v>442</v>
      </c>
      <c r="C29" s="844"/>
      <c r="D29" s="844">
        <v>670</v>
      </c>
      <c r="E29" s="844">
        <v>2394</v>
      </c>
      <c r="F29" s="1431">
        <f t="shared" si="0"/>
        <v>3.573134328358209</v>
      </c>
    </row>
    <row r="30" spans="1:6" ht="12" customHeight="1">
      <c r="A30" s="130">
        <v>1074</v>
      </c>
      <c r="B30" s="119" t="s">
        <v>443</v>
      </c>
      <c r="C30" s="844">
        <v>2200</v>
      </c>
      <c r="D30" s="844">
        <v>2184</v>
      </c>
      <c r="E30" s="844">
        <v>2184</v>
      </c>
      <c r="F30" s="1431">
        <f t="shared" si="0"/>
        <v>1</v>
      </c>
    </row>
    <row r="31" spans="1:6" ht="12" customHeight="1">
      <c r="A31" s="130">
        <v>1075</v>
      </c>
      <c r="B31" s="126" t="s">
        <v>253</v>
      </c>
      <c r="C31" s="844">
        <v>20000</v>
      </c>
      <c r="D31" s="844">
        <v>17832</v>
      </c>
      <c r="E31" s="844">
        <v>17832</v>
      </c>
      <c r="F31" s="1431">
        <f t="shared" si="0"/>
        <v>1</v>
      </c>
    </row>
    <row r="32" spans="1:6" ht="12" customHeight="1">
      <c r="A32" s="130">
        <v>1076</v>
      </c>
      <c r="B32" s="126" t="s">
        <v>224</v>
      </c>
      <c r="C32" s="844">
        <v>10316</v>
      </c>
      <c r="D32" s="844">
        <v>10249</v>
      </c>
      <c r="E32" s="844">
        <v>10249</v>
      </c>
      <c r="F32" s="1431">
        <f t="shared" si="0"/>
        <v>1</v>
      </c>
    </row>
    <row r="33" spans="1:6" ht="12" customHeight="1">
      <c r="A33" s="130">
        <v>1077</v>
      </c>
      <c r="B33" s="131" t="s">
        <v>444</v>
      </c>
      <c r="C33" s="844">
        <v>240000</v>
      </c>
      <c r="D33" s="844">
        <v>200000</v>
      </c>
      <c r="E33" s="844">
        <v>217444</v>
      </c>
      <c r="F33" s="1431">
        <f t="shared" si="0"/>
        <v>1.08722</v>
      </c>
    </row>
    <row r="34" spans="1:6" ht="12" customHeight="1">
      <c r="A34" s="130">
        <v>1078</v>
      </c>
      <c r="B34" s="127" t="s">
        <v>445</v>
      </c>
      <c r="C34" s="844">
        <v>2600</v>
      </c>
      <c r="D34" s="844">
        <v>3000</v>
      </c>
      <c r="E34" s="844">
        <v>7204</v>
      </c>
      <c r="F34" s="1431">
        <f t="shared" si="0"/>
        <v>2.4013333333333335</v>
      </c>
    </row>
    <row r="35" spans="1:6" ht="12" customHeight="1">
      <c r="A35" s="129">
        <v>1079</v>
      </c>
      <c r="B35" s="127" t="s">
        <v>446</v>
      </c>
      <c r="C35" s="844">
        <v>25000</v>
      </c>
      <c r="D35" s="844">
        <v>21247</v>
      </c>
      <c r="E35" s="844">
        <v>29786</v>
      </c>
      <c r="F35" s="1431">
        <f t="shared" si="0"/>
        <v>1.4018920318162564</v>
      </c>
    </row>
    <row r="36" spans="1:6" ht="13.5" customHeight="1">
      <c r="A36" s="130">
        <v>1082</v>
      </c>
      <c r="B36" s="1451" t="s">
        <v>395</v>
      </c>
      <c r="C36" s="842">
        <v>50000</v>
      </c>
      <c r="D36" s="842">
        <v>50000</v>
      </c>
      <c r="E36" s="842">
        <v>52644</v>
      </c>
      <c r="F36" s="1431">
        <f t="shared" si="0"/>
        <v>1.05288</v>
      </c>
    </row>
    <row r="37" spans="1:6" ht="13.5" customHeight="1" thickBot="1">
      <c r="A37" s="145">
        <v>1084</v>
      </c>
      <c r="B37" s="1452" t="s">
        <v>1306</v>
      </c>
      <c r="C37" s="845"/>
      <c r="D37" s="845"/>
      <c r="E37" s="845">
        <v>7</v>
      </c>
      <c r="F37" s="1435"/>
    </row>
    <row r="38" spans="1:6" ht="17.25" customHeight="1" thickBot="1">
      <c r="A38" s="147"/>
      <c r="B38" s="825" t="s">
        <v>447</v>
      </c>
      <c r="C38" s="846">
        <f>SUM(C20+C23+C27)</f>
        <v>7861240</v>
      </c>
      <c r="D38" s="846">
        <f>SUM(D20+D23+D27)</f>
        <v>7877560</v>
      </c>
      <c r="E38" s="846">
        <f>SUM(E20+E23+E27)</f>
        <v>8193019</v>
      </c>
      <c r="F38" s="1434">
        <f t="shared" si="0"/>
        <v>1.040045267824047</v>
      </c>
    </row>
    <row r="39" spans="1:6" ht="12" customHeight="1">
      <c r="A39" s="130"/>
      <c r="B39" s="217"/>
      <c r="C39" s="842"/>
      <c r="D39" s="842"/>
      <c r="E39" s="842"/>
      <c r="F39" s="1432"/>
    </row>
    <row r="40" spans="1:6" ht="12" customHeight="1">
      <c r="A40" s="124">
        <v>1090</v>
      </c>
      <c r="B40" s="239" t="s">
        <v>448</v>
      </c>
      <c r="C40" s="843">
        <f>SUM(C41:C48)</f>
        <v>1226600</v>
      </c>
      <c r="D40" s="843">
        <f>SUM(D41:D48)</f>
        <v>1275083</v>
      </c>
      <c r="E40" s="843">
        <f>SUM(E41:E48)</f>
        <v>1372655</v>
      </c>
      <c r="F40" s="297">
        <f t="shared" si="0"/>
        <v>1.0765220773863349</v>
      </c>
    </row>
    <row r="41" spans="1:6" ht="12" customHeight="1">
      <c r="A41" s="130">
        <v>1091</v>
      </c>
      <c r="B41" s="200" t="s">
        <v>86</v>
      </c>
      <c r="C41" s="844">
        <v>100000</v>
      </c>
      <c r="D41" s="844">
        <v>108613</v>
      </c>
      <c r="E41" s="844">
        <v>152611</v>
      </c>
      <c r="F41" s="1431">
        <f t="shared" si="0"/>
        <v>1.4050896301547697</v>
      </c>
    </row>
    <row r="42" spans="1:6" ht="12" customHeight="1">
      <c r="A42" s="130">
        <v>1092</v>
      </c>
      <c r="B42" s="127" t="s">
        <v>396</v>
      </c>
      <c r="C42" s="844">
        <v>480000</v>
      </c>
      <c r="D42" s="844">
        <v>540000</v>
      </c>
      <c r="E42" s="844">
        <v>587165</v>
      </c>
      <c r="F42" s="1431">
        <f t="shared" si="0"/>
        <v>1.0873425925925926</v>
      </c>
    </row>
    <row r="43" spans="1:6" ht="12" customHeight="1">
      <c r="A43" s="130">
        <v>1093</v>
      </c>
      <c r="B43" s="127" t="s">
        <v>87</v>
      </c>
      <c r="C43" s="844">
        <v>6600</v>
      </c>
      <c r="D43" s="844">
        <v>6600</v>
      </c>
      <c r="E43" s="844">
        <v>10072</v>
      </c>
      <c r="F43" s="1431">
        <f t="shared" si="0"/>
        <v>1.5260606060606061</v>
      </c>
    </row>
    <row r="44" spans="1:6" ht="12" customHeight="1">
      <c r="A44" s="130">
        <v>1094</v>
      </c>
      <c r="B44" s="127" t="s">
        <v>88</v>
      </c>
      <c r="C44" s="844">
        <v>15000</v>
      </c>
      <c r="D44" s="844">
        <v>14421</v>
      </c>
      <c r="E44" s="844">
        <v>14421</v>
      </c>
      <c r="F44" s="1431">
        <f t="shared" si="0"/>
        <v>1</v>
      </c>
    </row>
    <row r="45" spans="1:6" ht="12" customHeight="1">
      <c r="A45" s="130">
        <v>1095</v>
      </c>
      <c r="B45" s="131" t="s">
        <v>557</v>
      </c>
      <c r="C45" s="844">
        <v>300000</v>
      </c>
      <c r="D45" s="844">
        <v>291048</v>
      </c>
      <c r="E45" s="844">
        <v>291048</v>
      </c>
      <c r="F45" s="1431">
        <f t="shared" si="0"/>
        <v>1</v>
      </c>
    </row>
    <row r="46" spans="1:6" ht="12" customHeight="1">
      <c r="A46" s="129">
        <v>1096</v>
      </c>
      <c r="B46" s="127" t="s">
        <v>539</v>
      </c>
      <c r="C46" s="844">
        <v>315000</v>
      </c>
      <c r="D46" s="844">
        <v>299584</v>
      </c>
      <c r="E46" s="844">
        <v>299584</v>
      </c>
      <c r="F46" s="1431">
        <f t="shared" si="0"/>
        <v>1</v>
      </c>
    </row>
    <row r="47" spans="1:6" ht="12" customHeight="1">
      <c r="A47" s="130">
        <v>1097</v>
      </c>
      <c r="B47" s="131" t="s">
        <v>89</v>
      </c>
      <c r="C47" s="844">
        <v>5000</v>
      </c>
      <c r="D47" s="844">
        <v>5000</v>
      </c>
      <c r="E47" s="844">
        <v>6067</v>
      </c>
      <c r="F47" s="1431">
        <f t="shared" si="0"/>
        <v>1.2134</v>
      </c>
    </row>
    <row r="48" spans="1:6" ht="12" customHeight="1">
      <c r="A48" s="130">
        <v>1098</v>
      </c>
      <c r="B48" s="131" t="s">
        <v>93</v>
      </c>
      <c r="C48" s="844">
        <v>5000</v>
      </c>
      <c r="D48" s="844">
        <v>9817</v>
      </c>
      <c r="E48" s="844">
        <v>11687</v>
      </c>
      <c r="F48" s="1431">
        <f t="shared" si="0"/>
        <v>1.1904858918203116</v>
      </c>
    </row>
    <row r="49" spans="1:6" ht="12" customHeight="1">
      <c r="A49" s="124">
        <v>1100</v>
      </c>
      <c r="B49" s="239" t="s">
        <v>449</v>
      </c>
      <c r="C49" s="843">
        <f>SUM(C50:C52)</f>
        <v>225000</v>
      </c>
      <c r="D49" s="843">
        <f>SUM(D50:D52)</f>
        <v>206997</v>
      </c>
      <c r="E49" s="843">
        <f>SUM(E50:E52)</f>
        <v>208625</v>
      </c>
      <c r="F49" s="297">
        <f t="shared" si="0"/>
        <v>1.0078648482828254</v>
      </c>
    </row>
    <row r="50" spans="1:6" ht="12" customHeight="1">
      <c r="A50" s="130">
        <v>1101</v>
      </c>
      <c r="B50" s="131" t="s">
        <v>90</v>
      </c>
      <c r="C50" s="844">
        <v>20000</v>
      </c>
      <c r="D50" s="844">
        <v>20000</v>
      </c>
      <c r="E50" s="844">
        <v>21628</v>
      </c>
      <c r="F50" s="1431">
        <f t="shared" si="0"/>
        <v>1.0814</v>
      </c>
    </row>
    <row r="51" spans="1:6" ht="12" customHeight="1">
      <c r="A51" s="130">
        <v>1102</v>
      </c>
      <c r="B51" s="127" t="s">
        <v>450</v>
      </c>
      <c r="C51" s="844">
        <v>130000</v>
      </c>
      <c r="D51" s="844">
        <v>114882</v>
      </c>
      <c r="E51" s="844">
        <v>114882</v>
      </c>
      <c r="F51" s="1431">
        <f t="shared" si="0"/>
        <v>1</v>
      </c>
    </row>
    <row r="52" spans="1:6" ht="12" customHeight="1">
      <c r="A52" s="130">
        <v>1103</v>
      </c>
      <c r="B52" s="127" t="s">
        <v>451</v>
      </c>
      <c r="C52" s="844">
        <v>75000</v>
      </c>
      <c r="D52" s="844">
        <v>72115</v>
      </c>
      <c r="E52" s="844">
        <v>72115</v>
      </c>
      <c r="F52" s="1431">
        <f t="shared" si="0"/>
        <v>1</v>
      </c>
    </row>
    <row r="53" spans="1:6" ht="12" customHeight="1">
      <c r="A53" s="604">
        <v>1105</v>
      </c>
      <c r="B53" s="603" t="s">
        <v>584</v>
      </c>
      <c r="C53" s="843">
        <v>20000</v>
      </c>
      <c r="D53" s="843"/>
      <c r="E53" s="843"/>
      <c r="F53" s="297"/>
    </row>
    <row r="54" spans="1:6" ht="12" customHeight="1">
      <c r="A54" s="124">
        <v>1110</v>
      </c>
      <c r="B54" s="132" t="s">
        <v>452</v>
      </c>
      <c r="C54" s="844"/>
      <c r="D54" s="844"/>
      <c r="E54" s="844"/>
      <c r="F54" s="297"/>
    </row>
    <row r="55" spans="1:6" ht="12" customHeight="1">
      <c r="A55" s="124">
        <v>1120</v>
      </c>
      <c r="B55" s="132" t="s">
        <v>453</v>
      </c>
      <c r="C55" s="843">
        <f>SUM(C56:C58)</f>
        <v>401382</v>
      </c>
      <c r="D55" s="843">
        <f>SUM(D56:D58)</f>
        <v>406616</v>
      </c>
      <c r="E55" s="843">
        <f>SUM(E56:E58)</f>
        <v>437178</v>
      </c>
      <c r="F55" s="297">
        <f t="shared" si="0"/>
        <v>1.0751618234402975</v>
      </c>
    </row>
    <row r="56" spans="1:6" ht="12" customHeight="1">
      <c r="A56" s="130">
        <v>1121</v>
      </c>
      <c r="B56" s="119" t="s">
        <v>535</v>
      </c>
      <c r="C56" s="844">
        <v>53082</v>
      </c>
      <c r="D56" s="844">
        <v>53082</v>
      </c>
      <c r="E56" s="844">
        <v>68603</v>
      </c>
      <c r="F56" s="1431">
        <f t="shared" si="0"/>
        <v>1.2923966693040956</v>
      </c>
    </row>
    <row r="57" spans="1:6" ht="12" customHeight="1">
      <c r="A57" s="130">
        <v>1122</v>
      </c>
      <c r="B57" s="119" t="s">
        <v>546</v>
      </c>
      <c r="C57" s="844">
        <v>198450</v>
      </c>
      <c r="D57" s="844">
        <v>190724</v>
      </c>
      <c r="E57" s="844">
        <v>190724</v>
      </c>
      <c r="F57" s="1431">
        <f t="shared" si="0"/>
        <v>1</v>
      </c>
    </row>
    <row r="58" spans="1:6" ht="12" customHeight="1">
      <c r="A58" s="130">
        <v>1123</v>
      </c>
      <c r="B58" s="126" t="s">
        <v>548</v>
      </c>
      <c r="C58" s="844">
        <v>149850</v>
      </c>
      <c r="D58" s="844">
        <v>162810</v>
      </c>
      <c r="E58" s="844">
        <v>177851</v>
      </c>
      <c r="F58" s="1431">
        <f t="shared" si="0"/>
        <v>1.0923837602112891</v>
      </c>
    </row>
    <row r="59" spans="1:6" ht="12" customHeight="1">
      <c r="A59" s="124">
        <v>1130</v>
      </c>
      <c r="B59" s="123" t="s">
        <v>454</v>
      </c>
      <c r="C59" s="843"/>
      <c r="D59" s="843"/>
      <c r="E59" s="843"/>
      <c r="F59" s="297"/>
    </row>
    <row r="60" spans="1:6" ht="12" customHeight="1">
      <c r="A60" s="124">
        <v>1140</v>
      </c>
      <c r="B60" s="125" t="s">
        <v>1440</v>
      </c>
      <c r="C60" s="843">
        <f>SUM(C61)</f>
        <v>40000</v>
      </c>
      <c r="D60" s="843">
        <f>SUM(D61)</f>
        <v>8814</v>
      </c>
      <c r="E60" s="843">
        <f>SUM(E61)</f>
        <v>8814</v>
      </c>
      <c r="F60" s="297">
        <f t="shared" si="0"/>
        <v>1</v>
      </c>
    </row>
    <row r="61" spans="1:6" ht="12" customHeight="1">
      <c r="A61" s="130">
        <v>1141</v>
      </c>
      <c r="B61" s="127" t="s">
        <v>309</v>
      </c>
      <c r="C61" s="844">
        <v>40000</v>
      </c>
      <c r="D61" s="844">
        <v>8814</v>
      </c>
      <c r="E61" s="844">
        <v>8814</v>
      </c>
      <c r="F61" s="1431">
        <f t="shared" si="0"/>
        <v>1</v>
      </c>
    </row>
    <row r="62" spans="1:6" ht="12" customHeight="1">
      <c r="A62" s="141">
        <v>1145</v>
      </c>
      <c r="B62" s="132" t="s">
        <v>1456</v>
      </c>
      <c r="C62" s="979"/>
      <c r="D62" s="994">
        <v>24000</v>
      </c>
      <c r="E62" s="994">
        <v>24000</v>
      </c>
      <c r="F62" s="297">
        <f t="shared" si="0"/>
        <v>1</v>
      </c>
    </row>
    <row r="63" spans="1:6" ht="12" customHeight="1" thickBot="1">
      <c r="A63" s="148">
        <v>1150</v>
      </c>
      <c r="B63" s="836" t="s">
        <v>455</v>
      </c>
      <c r="C63" s="847">
        <v>19000</v>
      </c>
      <c r="D63" s="847">
        <v>626642</v>
      </c>
      <c r="E63" s="847">
        <v>642056</v>
      </c>
      <c r="F63" s="1436">
        <f t="shared" si="0"/>
        <v>1.0245977767209986</v>
      </c>
    </row>
    <row r="64" spans="1:6" ht="18.75" customHeight="1" thickBot="1">
      <c r="A64" s="147"/>
      <c r="B64" s="248" t="s">
        <v>582</v>
      </c>
      <c r="C64" s="846">
        <f>SUM(C60+C63+C59+C55+C54+C49+C40+C53)</f>
        <v>1931982</v>
      </c>
      <c r="D64" s="846">
        <f>SUM(D60+D63+D59+D55+D54+D49+D40+D53+D62)</f>
        <v>2548152</v>
      </c>
      <c r="E64" s="846">
        <f>SUM(E60+E63+E59+E55+E54+E49+E40+E53+E62)</f>
        <v>2693328</v>
      </c>
      <c r="F64" s="1434">
        <f t="shared" si="0"/>
        <v>1.0569730534128263</v>
      </c>
    </row>
    <row r="65" spans="1:6" ht="12" customHeight="1">
      <c r="A65" s="142"/>
      <c r="B65" s="240"/>
      <c r="C65" s="842"/>
      <c r="D65" s="842"/>
      <c r="E65" s="842"/>
      <c r="F65" s="1432"/>
    </row>
    <row r="66" spans="1:6" ht="15" customHeight="1" thickBot="1">
      <c r="A66" s="134">
        <v>1160</v>
      </c>
      <c r="B66" s="152" t="s">
        <v>456</v>
      </c>
      <c r="C66" s="848"/>
      <c r="D66" s="848">
        <v>9313</v>
      </c>
      <c r="E66" s="848">
        <v>34313</v>
      </c>
      <c r="F66" s="1433">
        <f t="shared" si="0"/>
        <v>3.6844196284763235</v>
      </c>
    </row>
    <row r="67" spans="1:6" ht="18" customHeight="1" thickBot="1">
      <c r="A67" s="147"/>
      <c r="B67" s="238" t="s">
        <v>457</v>
      </c>
      <c r="C67" s="849"/>
      <c r="D67" s="849">
        <f>SUM(D66)</f>
        <v>9313</v>
      </c>
      <c r="E67" s="849">
        <f>SUM(E66)</f>
        <v>34313</v>
      </c>
      <c r="F67" s="1434">
        <f t="shared" si="0"/>
        <v>3.6844196284763235</v>
      </c>
    </row>
    <row r="68" spans="1:6" ht="12" customHeight="1" thickBot="1">
      <c r="A68" s="147"/>
      <c r="B68" s="186"/>
      <c r="C68" s="850"/>
      <c r="D68" s="850"/>
      <c r="E68" s="850"/>
      <c r="F68" s="1434"/>
    </row>
    <row r="69" spans="1:6" ht="18.75" customHeight="1" thickBot="1">
      <c r="A69" s="147"/>
      <c r="B69" s="241" t="s">
        <v>278</v>
      </c>
      <c r="C69" s="851">
        <f>SUM(C64+C38+C18+C67)</f>
        <v>11246231</v>
      </c>
      <c r="D69" s="851">
        <f>SUM(D64+D38+D18+D67)</f>
        <v>12010140</v>
      </c>
      <c r="E69" s="851">
        <f>SUM(E64+E38+E18+E67)</f>
        <v>12495775</v>
      </c>
      <c r="F69" s="1434">
        <f t="shared" si="0"/>
        <v>1.040435415407314</v>
      </c>
    </row>
    <row r="70" spans="1:6" ht="12" customHeight="1">
      <c r="A70" s="130"/>
      <c r="B70" s="220"/>
      <c r="C70" s="842"/>
      <c r="D70" s="842"/>
      <c r="E70" s="842"/>
      <c r="F70" s="1432"/>
    </row>
    <row r="71" spans="1:6" ht="12" customHeight="1">
      <c r="A71" s="122">
        <v>1165</v>
      </c>
      <c r="B71" s="132" t="s">
        <v>458</v>
      </c>
      <c r="C71" s="843"/>
      <c r="D71" s="843">
        <v>6878</v>
      </c>
      <c r="E71" s="843">
        <v>6878</v>
      </c>
      <c r="F71" s="297">
        <f t="shared" si="0"/>
        <v>1</v>
      </c>
    </row>
    <row r="72" spans="1:6" ht="12" customHeight="1">
      <c r="A72" s="122">
        <v>1170</v>
      </c>
      <c r="B72" s="121" t="s">
        <v>459</v>
      </c>
      <c r="C72" s="843">
        <f>SUM(C73:C73)</f>
        <v>50000</v>
      </c>
      <c r="D72" s="843">
        <f>SUM(D73:D74)</f>
        <v>22962</v>
      </c>
      <c r="E72" s="843">
        <f>SUM(E73:E74)</f>
        <v>22962</v>
      </c>
      <c r="F72" s="297">
        <f t="shared" si="0"/>
        <v>1</v>
      </c>
    </row>
    <row r="73" spans="1:6" ht="12" customHeight="1">
      <c r="A73" s="129">
        <v>1174</v>
      </c>
      <c r="B73" s="200" t="s">
        <v>296</v>
      </c>
      <c r="C73" s="844">
        <v>50000</v>
      </c>
      <c r="D73" s="844">
        <v>22962</v>
      </c>
      <c r="E73" s="844">
        <v>22962</v>
      </c>
      <c r="F73" s="1431">
        <f t="shared" si="0"/>
        <v>1</v>
      </c>
    </row>
    <row r="74" spans="1:6" ht="12" customHeight="1">
      <c r="A74" s="129">
        <v>1175</v>
      </c>
      <c r="B74" s="1007" t="s">
        <v>822</v>
      </c>
      <c r="C74" s="844"/>
      <c r="D74" s="844"/>
      <c r="E74" s="844"/>
      <c r="F74" s="297"/>
    </row>
    <row r="75" spans="1:6" ht="12" customHeight="1">
      <c r="A75" s="122">
        <v>1180</v>
      </c>
      <c r="B75" s="138" t="s">
        <v>460</v>
      </c>
      <c r="C75" s="843">
        <f>SUM(C76:C77)</f>
        <v>481070</v>
      </c>
      <c r="D75" s="843">
        <f>SUM(D76:D77)</f>
        <v>435039</v>
      </c>
      <c r="E75" s="843">
        <f>SUM(E76:E77)</f>
        <v>435039</v>
      </c>
      <c r="F75" s="297">
        <f aca="true" t="shared" si="1" ref="F75:F142">SUM(E75/D75)</f>
        <v>1</v>
      </c>
    </row>
    <row r="76" spans="1:6" ht="12" customHeight="1">
      <c r="A76" s="129">
        <v>1181</v>
      </c>
      <c r="B76" s="127" t="s">
        <v>510</v>
      </c>
      <c r="C76" s="844">
        <v>469250</v>
      </c>
      <c r="D76" s="844">
        <v>423221</v>
      </c>
      <c r="E76" s="844">
        <v>423221</v>
      </c>
      <c r="F76" s="1431">
        <f t="shared" si="1"/>
        <v>1</v>
      </c>
    </row>
    <row r="77" spans="1:6" ht="12" customHeight="1">
      <c r="A77" s="129">
        <v>1183</v>
      </c>
      <c r="B77" s="200" t="s">
        <v>741</v>
      </c>
      <c r="C77" s="844">
        <v>11820</v>
      </c>
      <c r="D77" s="844">
        <v>11818</v>
      </c>
      <c r="E77" s="844">
        <v>11818</v>
      </c>
      <c r="F77" s="1431">
        <f t="shared" si="1"/>
        <v>1</v>
      </c>
    </row>
    <row r="78" spans="1:6" ht="12" customHeight="1" thickBot="1">
      <c r="A78" s="146">
        <v>1185</v>
      </c>
      <c r="B78" s="298" t="s">
        <v>1454</v>
      </c>
      <c r="C78" s="852"/>
      <c r="D78" s="852">
        <v>18</v>
      </c>
      <c r="E78" s="852">
        <v>18</v>
      </c>
      <c r="F78" s="1436">
        <f t="shared" si="1"/>
        <v>1</v>
      </c>
    </row>
    <row r="79" spans="1:6" ht="15" customHeight="1" thickBot="1">
      <c r="A79" s="137"/>
      <c r="B79" s="186" t="s">
        <v>1455</v>
      </c>
      <c r="C79" s="852">
        <f>SUM(C72+C75+C71+C78)</f>
        <v>531070</v>
      </c>
      <c r="D79" s="852">
        <f>SUM(D72+D75+D71+D78)</f>
        <v>464897</v>
      </c>
      <c r="E79" s="852">
        <f>SUM(E72+E75+E71+E78)</f>
        <v>464897</v>
      </c>
      <c r="F79" s="1432">
        <f t="shared" si="1"/>
        <v>1</v>
      </c>
    </row>
    <row r="80" spans="1:6" ht="12" customHeight="1">
      <c r="A80" s="124"/>
      <c r="B80" s="131"/>
      <c r="C80" s="842"/>
      <c r="D80" s="842"/>
      <c r="E80" s="842"/>
      <c r="F80" s="297"/>
    </row>
    <row r="81" spans="1:6" ht="12" customHeight="1">
      <c r="A81" s="122">
        <v>1190</v>
      </c>
      <c r="B81" s="125" t="s">
        <v>462</v>
      </c>
      <c r="C81" s="843">
        <f>SUM(C82+C84+C85)</f>
        <v>1255000</v>
      </c>
      <c r="D81" s="843">
        <f>SUM(D82+D84+D85)</f>
        <v>1167108</v>
      </c>
      <c r="E81" s="843">
        <f>SUM(E82+E84+E85)</f>
        <v>1363985</v>
      </c>
      <c r="F81" s="297">
        <f t="shared" si="1"/>
        <v>1.1686879020621914</v>
      </c>
    </row>
    <row r="82" spans="1:6" ht="12" customHeight="1">
      <c r="A82" s="129">
        <v>1191</v>
      </c>
      <c r="B82" s="119" t="s">
        <v>463</v>
      </c>
      <c r="C82" s="844">
        <f>SUM(C83:C83)</f>
        <v>705000</v>
      </c>
      <c r="D82" s="844">
        <f>SUM(D83:D83)</f>
        <v>499887</v>
      </c>
      <c r="E82" s="844">
        <f>SUM(E83:E83)</f>
        <v>499887</v>
      </c>
      <c r="F82" s="1431">
        <f t="shared" si="1"/>
        <v>1</v>
      </c>
    </row>
    <row r="83" spans="1:6" ht="12" customHeight="1">
      <c r="A83" s="129">
        <v>1193</v>
      </c>
      <c r="B83" s="127" t="s">
        <v>464</v>
      </c>
      <c r="C83" s="853">
        <v>705000</v>
      </c>
      <c r="D83" s="853">
        <v>499887</v>
      </c>
      <c r="E83" s="853">
        <v>499887</v>
      </c>
      <c r="F83" s="1437">
        <f t="shared" si="1"/>
        <v>1</v>
      </c>
    </row>
    <row r="84" spans="1:6" ht="12" customHeight="1">
      <c r="A84" s="129">
        <v>1194</v>
      </c>
      <c r="B84" s="119" t="s">
        <v>412</v>
      </c>
      <c r="C84" s="844">
        <v>150000</v>
      </c>
      <c r="D84" s="844">
        <v>267221</v>
      </c>
      <c r="E84" s="844">
        <v>383965</v>
      </c>
      <c r="F84" s="1431">
        <f t="shared" si="1"/>
        <v>1.4368818318919545</v>
      </c>
    </row>
    <row r="85" spans="1:6" ht="12" customHeight="1">
      <c r="A85" s="129">
        <v>1195</v>
      </c>
      <c r="B85" s="119" t="s">
        <v>515</v>
      </c>
      <c r="C85" s="844">
        <v>400000</v>
      </c>
      <c r="D85" s="844">
        <v>400000</v>
      </c>
      <c r="E85" s="844">
        <v>480133</v>
      </c>
      <c r="F85" s="1431">
        <f t="shared" si="1"/>
        <v>1.2003325</v>
      </c>
    </row>
    <row r="86" spans="1:6" ht="12" customHeight="1">
      <c r="A86" s="129"/>
      <c r="B86" s="1483" t="s">
        <v>1489</v>
      </c>
      <c r="C86" s="844"/>
      <c r="D86" s="844"/>
      <c r="E86" s="853">
        <v>135559</v>
      </c>
      <c r="F86" s="1431"/>
    </row>
    <row r="87" spans="1:6" ht="12" customHeight="1">
      <c r="A87" s="129"/>
      <c r="B87" s="1483" t="s">
        <v>1490</v>
      </c>
      <c r="C87" s="844"/>
      <c r="D87" s="844"/>
      <c r="E87" s="853">
        <v>238324</v>
      </c>
      <c r="F87" s="1431"/>
    </row>
    <row r="88" spans="1:6" ht="12" customHeight="1">
      <c r="A88" s="129"/>
      <c r="B88" s="1483" t="s">
        <v>1491</v>
      </c>
      <c r="C88" s="844"/>
      <c r="D88" s="844"/>
      <c r="E88" s="853">
        <v>106250</v>
      </c>
      <c r="F88" s="1431"/>
    </row>
    <row r="89" spans="1:6" ht="12" customHeight="1">
      <c r="A89" s="122">
        <v>1196</v>
      </c>
      <c r="B89" s="132" t="s">
        <v>1449</v>
      </c>
      <c r="C89" s="843">
        <v>1000</v>
      </c>
      <c r="D89" s="843">
        <v>1100</v>
      </c>
      <c r="E89" s="843">
        <v>1100</v>
      </c>
      <c r="F89" s="297">
        <f t="shared" si="1"/>
        <v>1</v>
      </c>
    </row>
    <row r="90" spans="1:6" ht="12" customHeight="1" thickBot="1">
      <c r="A90" s="146">
        <v>1197</v>
      </c>
      <c r="B90" s="836" t="s">
        <v>469</v>
      </c>
      <c r="C90" s="852"/>
      <c r="D90" s="852"/>
      <c r="E90" s="852">
        <v>118</v>
      </c>
      <c r="F90" s="1436"/>
    </row>
    <row r="91" spans="1:6" ht="15.75" customHeight="1" thickBot="1">
      <c r="A91" s="137"/>
      <c r="B91" s="248" t="s">
        <v>465</v>
      </c>
      <c r="C91" s="849">
        <f>SUM(C81+C89)</f>
        <v>1256000</v>
      </c>
      <c r="D91" s="849">
        <f>SUM(D81+D89)</f>
        <v>1168208</v>
      </c>
      <c r="E91" s="849">
        <f>SUM(E81+E89+E90)</f>
        <v>1365203</v>
      </c>
      <c r="F91" s="1434">
        <f t="shared" si="1"/>
        <v>1.1686300727267747</v>
      </c>
    </row>
    <row r="92" spans="1:6" ht="12" customHeight="1">
      <c r="A92" s="122">
        <v>1200</v>
      </c>
      <c r="B92" s="132" t="s">
        <v>1457</v>
      </c>
      <c r="C92" s="843">
        <f>SUM(C93:C95)</f>
        <v>29658</v>
      </c>
      <c r="D92" s="843">
        <f>SUM(D93:D95)</f>
        <v>16620</v>
      </c>
      <c r="E92" s="843">
        <f>SUM(E93:E95)</f>
        <v>16644</v>
      </c>
      <c r="F92" s="1432">
        <f t="shared" si="1"/>
        <v>1.0014440433212997</v>
      </c>
    </row>
    <row r="93" spans="1:6" ht="12" customHeight="1">
      <c r="A93" s="129">
        <v>1201</v>
      </c>
      <c r="B93" s="119" t="s">
        <v>553</v>
      </c>
      <c r="C93" s="844"/>
      <c r="D93" s="844"/>
      <c r="E93" s="844">
        <v>24</v>
      </c>
      <c r="F93" s="297"/>
    </row>
    <row r="94" spans="1:6" ht="12" customHeight="1">
      <c r="A94" s="129">
        <v>1202</v>
      </c>
      <c r="B94" s="119" t="s">
        <v>554</v>
      </c>
      <c r="C94" s="844">
        <v>20000</v>
      </c>
      <c r="D94" s="1071">
        <v>16620</v>
      </c>
      <c r="E94" s="1071">
        <v>16620</v>
      </c>
      <c r="F94" s="1431">
        <f t="shared" si="1"/>
        <v>1</v>
      </c>
    </row>
    <row r="95" spans="1:6" ht="12" customHeight="1">
      <c r="A95" s="129">
        <v>1203</v>
      </c>
      <c r="B95" s="126" t="s">
        <v>276</v>
      </c>
      <c r="C95" s="844">
        <v>9658</v>
      </c>
      <c r="D95" s="844"/>
      <c r="E95" s="844"/>
      <c r="F95" s="297"/>
    </row>
    <row r="96" spans="1:6" ht="12" customHeight="1">
      <c r="A96" s="122">
        <v>1210</v>
      </c>
      <c r="B96" s="132" t="s">
        <v>466</v>
      </c>
      <c r="C96" s="843"/>
      <c r="D96" s="843">
        <v>3349</v>
      </c>
      <c r="E96" s="843">
        <v>4623</v>
      </c>
      <c r="F96" s="297">
        <f t="shared" si="1"/>
        <v>1.3804120633024783</v>
      </c>
    </row>
    <row r="97" spans="1:6" ht="12" customHeight="1" thickBot="1">
      <c r="A97" s="598">
        <v>1211</v>
      </c>
      <c r="B97" s="599" t="s">
        <v>615</v>
      </c>
      <c r="C97" s="852"/>
      <c r="D97" s="852">
        <v>3859</v>
      </c>
      <c r="E97" s="852">
        <v>4438</v>
      </c>
      <c r="F97" s="1436">
        <f t="shared" si="1"/>
        <v>1.1500388701736202</v>
      </c>
    </row>
    <row r="98" spans="1:6" ht="15.75" customHeight="1" thickBot="1">
      <c r="A98" s="137"/>
      <c r="B98" s="186" t="s">
        <v>467</v>
      </c>
      <c r="C98" s="849">
        <f>SUM(C92+C96+C97)</f>
        <v>29658</v>
      </c>
      <c r="D98" s="849">
        <f>SUM(D92+D96+D97)</f>
        <v>23828</v>
      </c>
      <c r="E98" s="849">
        <f>SUM(E92+E96+E97)</f>
        <v>25705</v>
      </c>
      <c r="F98" s="1434">
        <f t="shared" si="1"/>
        <v>1.0787728722511332</v>
      </c>
    </row>
    <row r="99" spans="1:6" ht="12" customHeight="1" thickBot="1">
      <c r="A99" s="137"/>
      <c r="B99" s="156"/>
      <c r="C99" s="850"/>
      <c r="D99" s="850"/>
      <c r="E99" s="850"/>
      <c r="F99" s="1434"/>
    </row>
    <row r="100" spans="1:6" ht="24" customHeight="1" thickBot="1">
      <c r="A100" s="137"/>
      <c r="B100" s="244" t="s">
        <v>279</v>
      </c>
      <c r="C100" s="854">
        <f>SUM(C79+C91+C98)</f>
        <v>1816728</v>
      </c>
      <c r="D100" s="854">
        <f>SUM(D79+D91+D98)</f>
        <v>1656933</v>
      </c>
      <c r="E100" s="854">
        <f>SUM(E79+E91+E98)</f>
        <v>1855805</v>
      </c>
      <c r="F100" s="1438">
        <f t="shared" si="1"/>
        <v>1.1200241651291876</v>
      </c>
    </row>
    <row r="101" spans="1:6" ht="12.75" customHeight="1">
      <c r="A101" s="144"/>
      <c r="B101" s="242"/>
      <c r="C101" s="842"/>
      <c r="D101" s="842"/>
      <c r="E101" s="842"/>
      <c r="F101" s="1432"/>
    </row>
    <row r="102" spans="1:6" ht="12" customHeight="1">
      <c r="A102" s="129">
        <v>1215</v>
      </c>
      <c r="B102" s="127" t="s">
        <v>1441</v>
      </c>
      <c r="C102" s="844"/>
      <c r="D102" s="844">
        <v>1742456</v>
      </c>
      <c r="E102" s="844">
        <v>1742456</v>
      </c>
      <c r="F102" s="1431">
        <f t="shared" si="1"/>
        <v>1</v>
      </c>
    </row>
    <row r="103" spans="1:6" ht="12" customHeight="1">
      <c r="A103" s="129">
        <v>1217</v>
      </c>
      <c r="B103" s="127" t="s">
        <v>1442</v>
      </c>
      <c r="C103" s="844"/>
      <c r="D103" s="844">
        <v>45604</v>
      </c>
      <c r="E103" s="844">
        <v>45604</v>
      </c>
      <c r="F103" s="1431">
        <f t="shared" si="1"/>
        <v>1</v>
      </c>
    </row>
    <row r="104" spans="1:6" ht="12" customHeight="1" thickBot="1">
      <c r="A104" s="145">
        <v>1218</v>
      </c>
      <c r="B104" s="152" t="s">
        <v>1444</v>
      </c>
      <c r="C104" s="845"/>
      <c r="D104" s="845"/>
      <c r="E104" s="845">
        <v>27400000</v>
      </c>
      <c r="F104" s="1435"/>
    </row>
    <row r="105" spans="1:6" ht="21.75" customHeight="1" thickBot="1">
      <c r="A105" s="137"/>
      <c r="B105" s="238" t="s">
        <v>254</v>
      </c>
      <c r="C105" s="849"/>
      <c r="D105" s="849">
        <f>SUM(D102:D103)</f>
        <v>1788060</v>
      </c>
      <c r="E105" s="849">
        <f>SUM(E102:E104)</f>
        <v>29188060</v>
      </c>
      <c r="F105" s="1434">
        <f t="shared" si="1"/>
        <v>16.32387056362762</v>
      </c>
    </row>
    <row r="106" spans="1:6" ht="12" customHeight="1">
      <c r="A106" s="144"/>
      <c r="B106" s="194"/>
      <c r="C106" s="842"/>
      <c r="D106" s="842"/>
      <c r="E106" s="842"/>
      <c r="F106" s="1432"/>
    </row>
    <row r="107" spans="1:6" ht="12" customHeight="1" thickBot="1">
      <c r="A107" s="129">
        <v>1221</v>
      </c>
      <c r="B107" s="1481" t="s">
        <v>1441</v>
      </c>
      <c r="C107" s="848">
        <v>600000</v>
      </c>
      <c r="D107" s="848">
        <v>1541348</v>
      </c>
      <c r="E107" s="848">
        <v>1541348</v>
      </c>
      <c r="F107" s="1433">
        <f t="shared" si="1"/>
        <v>1</v>
      </c>
    </row>
    <row r="108" spans="1:6" ht="18" customHeight="1" thickBot="1">
      <c r="A108" s="137"/>
      <c r="B108" s="185" t="s">
        <v>468</v>
      </c>
      <c r="C108" s="852">
        <f>SUM(C107:C107)</f>
        <v>600000</v>
      </c>
      <c r="D108" s="852">
        <f>SUM(D107:D107)</f>
        <v>1541348</v>
      </c>
      <c r="E108" s="852">
        <f>SUM(E107:E107)</f>
        <v>1541348</v>
      </c>
      <c r="F108" s="1434">
        <f t="shared" si="1"/>
        <v>1</v>
      </c>
    </row>
    <row r="109" spans="1:6" ht="12" customHeight="1" thickBot="1">
      <c r="A109" s="137"/>
      <c r="B109" s="156"/>
      <c r="C109" s="850"/>
      <c r="D109" s="850"/>
      <c r="E109" s="850"/>
      <c r="F109" s="1434"/>
    </row>
    <row r="110" spans="1:6" ht="16.5" customHeight="1" thickBot="1">
      <c r="A110" s="137"/>
      <c r="B110" s="243" t="s">
        <v>578</v>
      </c>
      <c r="C110" s="854">
        <f>SUM(C108+C100+C69+C105)</f>
        <v>13662959</v>
      </c>
      <c r="D110" s="854">
        <f>SUM(D108+D100+D69+D105)</f>
        <v>16996481</v>
      </c>
      <c r="E110" s="854">
        <f>SUM(E108+E100+E69+E105)</f>
        <v>45080988</v>
      </c>
      <c r="F110" s="1438">
        <f t="shared" si="1"/>
        <v>2.652371864505364</v>
      </c>
    </row>
    <row r="111" spans="1:6" ht="12" customHeight="1">
      <c r="A111" s="144"/>
      <c r="B111" s="156"/>
      <c r="C111" s="855"/>
      <c r="D111" s="855"/>
      <c r="E111" s="855"/>
      <c r="F111" s="1432"/>
    </row>
    <row r="112" spans="1:6" ht="15.75" customHeight="1">
      <c r="A112" s="122"/>
      <c r="B112" s="247" t="s">
        <v>536</v>
      </c>
      <c r="C112" s="856"/>
      <c r="D112" s="856"/>
      <c r="E112" s="856"/>
      <c r="F112" s="297"/>
    </row>
    <row r="113" spans="1:6" ht="12" customHeight="1">
      <c r="A113" s="122"/>
      <c r="B113" s="245"/>
      <c r="C113" s="857"/>
      <c r="D113" s="857"/>
      <c r="E113" s="857"/>
      <c r="F113" s="297"/>
    </row>
    <row r="114" spans="1:6" ht="12" customHeight="1">
      <c r="A114" s="129">
        <v>1230</v>
      </c>
      <c r="B114" s="127" t="s">
        <v>437</v>
      </c>
      <c r="C114" s="856"/>
      <c r="D114" s="856"/>
      <c r="E114" s="856"/>
      <c r="F114" s="297"/>
    </row>
    <row r="115" spans="1:6" ht="12" customHeight="1" thickBot="1">
      <c r="A115" s="134">
        <v>1231</v>
      </c>
      <c r="B115" s="135" t="s">
        <v>1438</v>
      </c>
      <c r="C115" s="840"/>
      <c r="D115" s="840">
        <v>9203</v>
      </c>
      <c r="E115" s="840">
        <v>9203</v>
      </c>
      <c r="F115" s="1433">
        <f t="shared" si="1"/>
        <v>1</v>
      </c>
    </row>
    <row r="116" spans="1:6" ht="12" customHeight="1" thickBot="1">
      <c r="A116" s="137"/>
      <c r="B116" s="136" t="s">
        <v>1458</v>
      </c>
      <c r="C116" s="841"/>
      <c r="D116" s="841">
        <f>SUM(D115)</f>
        <v>9203</v>
      </c>
      <c r="E116" s="841">
        <f>SUM(E115)</f>
        <v>9203</v>
      </c>
      <c r="F116" s="1434">
        <f t="shared" si="1"/>
        <v>1</v>
      </c>
    </row>
    <row r="117" spans="1:6" ht="12" customHeight="1">
      <c r="A117" s="124">
        <v>1240</v>
      </c>
      <c r="B117" s="239" t="s">
        <v>448</v>
      </c>
      <c r="C117" s="858">
        <f>C118+C119</f>
        <v>8000</v>
      </c>
      <c r="D117" s="858">
        <f>D118+D119</f>
        <v>8186</v>
      </c>
      <c r="E117" s="858">
        <f>E118+E119</f>
        <v>8729</v>
      </c>
      <c r="F117" s="1432">
        <f t="shared" si="1"/>
        <v>1.0663327632543367</v>
      </c>
    </row>
    <row r="118" spans="1:6" ht="12" customHeight="1">
      <c r="A118" s="129">
        <v>1241</v>
      </c>
      <c r="B118" s="127" t="s">
        <v>307</v>
      </c>
      <c r="C118" s="1442">
        <v>8000</v>
      </c>
      <c r="D118" s="1442">
        <v>8000</v>
      </c>
      <c r="E118" s="1442">
        <v>8469</v>
      </c>
      <c r="F118" s="1437">
        <f t="shared" si="1"/>
        <v>1.058625</v>
      </c>
    </row>
    <row r="119" spans="1:6" ht="12" customHeight="1">
      <c r="A119" s="129">
        <v>1242</v>
      </c>
      <c r="B119" s="127" t="s">
        <v>308</v>
      </c>
      <c r="C119" s="1442"/>
      <c r="D119" s="1442">
        <v>186</v>
      </c>
      <c r="E119" s="1442">
        <v>260</v>
      </c>
      <c r="F119" s="1437">
        <f t="shared" si="1"/>
        <v>1.3978494623655915</v>
      </c>
    </row>
    <row r="120" spans="1:6" ht="12" customHeight="1">
      <c r="A120" s="129">
        <v>1250</v>
      </c>
      <c r="B120" s="200" t="s">
        <v>449</v>
      </c>
      <c r="C120" s="838">
        <v>17000</v>
      </c>
      <c r="D120" s="838">
        <v>17000</v>
      </c>
      <c r="E120" s="838">
        <v>18804</v>
      </c>
      <c r="F120" s="1431">
        <f t="shared" si="1"/>
        <v>1.1061176470588234</v>
      </c>
    </row>
    <row r="121" spans="1:6" ht="12" customHeight="1">
      <c r="A121" s="129">
        <v>1255</v>
      </c>
      <c r="B121" s="127" t="s">
        <v>452</v>
      </c>
      <c r="C121" s="838"/>
      <c r="D121" s="838"/>
      <c r="E121" s="838"/>
      <c r="F121" s="1431"/>
    </row>
    <row r="122" spans="1:6" ht="12" customHeight="1">
      <c r="A122" s="129">
        <v>1260</v>
      </c>
      <c r="B122" s="127" t="s">
        <v>453</v>
      </c>
      <c r="C122" s="838">
        <v>6750</v>
      </c>
      <c r="D122" s="838">
        <v>6506</v>
      </c>
      <c r="E122" s="838">
        <v>6506</v>
      </c>
      <c r="F122" s="1431">
        <f t="shared" si="1"/>
        <v>1</v>
      </c>
    </row>
    <row r="123" spans="1:6" ht="12" customHeight="1">
      <c r="A123" s="129">
        <v>1261</v>
      </c>
      <c r="B123" s="131" t="s">
        <v>454</v>
      </c>
      <c r="C123" s="838"/>
      <c r="D123" s="838"/>
      <c r="E123" s="838"/>
      <c r="F123" s="1431"/>
    </row>
    <row r="124" spans="1:6" ht="12" customHeight="1">
      <c r="A124" s="129">
        <v>1262</v>
      </c>
      <c r="B124" s="131" t="s">
        <v>1440</v>
      </c>
      <c r="C124" s="838">
        <v>100</v>
      </c>
      <c r="D124" s="838">
        <v>5</v>
      </c>
      <c r="E124" s="838">
        <v>14</v>
      </c>
      <c r="F124" s="1431">
        <f t="shared" si="1"/>
        <v>2.8</v>
      </c>
    </row>
    <row r="125" spans="1:6" ht="12" customHeight="1" thickBot="1">
      <c r="A125" s="134">
        <v>1270</v>
      </c>
      <c r="B125" s="135" t="s">
        <v>455</v>
      </c>
      <c r="C125" s="840">
        <v>500</v>
      </c>
      <c r="D125" s="840">
        <v>500</v>
      </c>
      <c r="E125" s="840">
        <v>654</v>
      </c>
      <c r="F125" s="1433">
        <f t="shared" si="1"/>
        <v>1.308</v>
      </c>
    </row>
    <row r="126" spans="1:6" ht="16.5" customHeight="1" thickBot="1">
      <c r="A126" s="146"/>
      <c r="B126" s="186" t="s">
        <v>582</v>
      </c>
      <c r="C126" s="859">
        <f>SUM(C117+C120+C122+C124+C121+C125)</f>
        <v>32350</v>
      </c>
      <c r="D126" s="859">
        <f>SUM(D117+D120+D122+D124+D121+D125)</f>
        <v>32197</v>
      </c>
      <c r="E126" s="859">
        <f>SUM(E117+E120+E122+E124+E121+E125)</f>
        <v>34707</v>
      </c>
      <c r="F126" s="1434">
        <f t="shared" si="1"/>
        <v>1.0779575736869895</v>
      </c>
    </row>
    <row r="127" spans="1:6" ht="12" customHeight="1">
      <c r="A127" s="144"/>
      <c r="B127" s="125"/>
      <c r="C127" s="855"/>
      <c r="D127" s="855"/>
      <c r="E127" s="855"/>
      <c r="F127" s="1432"/>
    </row>
    <row r="128" spans="1:6" ht="12" customHeight="1" thickBot="1">
      <c r="A128" s="145">
        <v>1280</v>
      </c>
      <c r="B128" s="152" t="s">
        <v>456</v>
      </c>
      <c r="C128" s="860"/>
      <c r="D128" s="860"/>
      <c r="E128" s="860"/>
      <c r="F128" s="1436"/>
    </row>
    <row r="129" spans="1:6" ht="15.75" customHeight="1" thickBot="1">
      <c r="A129" s="137"/>
      <c r="B129" s="238" t="s">
        <v>457</v>
      </c>
      <c r="C129" s="861"/>
      <c r="D129" s="861"/>
      <c r="E129" s="861"/>
      <c r="F129" s="1434"/>
    </row>
    <row r="130" spans="1:6" ht="15.75" customHeight="1" thickBot="1">
      <c r="A130" s="137"/>
      <c r="B130" s="220"/>
      <c r="C130" s="861"/>
      <c r="D130" s="861"/>
      <c r="E130" s="861"/>
      <c r="F130" s="1434"/>
    </row>
    <row r="131" spans="1:6" ht="15.75" customHeight="1" thickBot="1">
      <c r="A131" s="137"/>
      <c r="B131" s="241" t="s">
        <v>278</v>
      </c>
      <c r="C131" s="862">
        <f>SUM(C126+C129+C116)</f>
        <v>32350</v>
      </c>
      <c r="D131" s="862">
        <f>SUM(D126+D129+D116)</f>
        <v>41400</v>
      </c>
      <c r="E131" s="862">
        <f>SUM(E126+E129+E116)</f>
        <v>43910</v>
      </c>
      <c r="F131" s="1434">
        <f t="shared" si="1"/>
        <v>1.0606280193236715</v>
      </c>
    </row>
    <row r="132" spans="1:6" ht="13.5" customHeight="1">
      <c r="A132" s="124"/>
      <c r="B132" s="220"/>
      <c r="C132" s="855"/>
      <c r="D132" s="855"/>
      <c r="E132" s="855"/>
      <c r="F132" s="1432"/>
    </row>
    <row r="133" spans="1:6" ht="12" customHeight="1">
      <c r="A133" s="129">
        <v>1285</v>
      </c>
      <c r="B133" s="127" t="s">
        <v>458</v>
      </c>
      <c r="C133" s="856"/>
      <c r="D133" s="856"/>
      <c r="E133" s="856"/>
      <c r="F133" s="297"/>
    </row>
    <row r="134" spans="1:6" ht="12" customHeight="1" thickBot="1">
      <c r="A134" s="129">
        <v>1286</v>
      </c>
      <c r="B134" s="127" t="s">
        <v>1460</v>
      </c>
      <c r="C134" s="863"/>
      <c r="D134" s="863"/>
      <c r="E134" s="863"/>
      <c r="F134" s="1436"/>
    </row>
    <row r="135" spans="1:6" ht="16.5" customHeight="1" thickBot="1">
      <c r="A135" s="137"/>
      <c r="B135" s="186" t="s">
        <v>1455</v>
      </c>
      <c r="C135" s="861"/>
      <c r="D135" s="861"/>
      <c r="E135" s="861"/>
      <c r="F135" s="1434"/>
    </row>
    <row r="136" spans="1:6" ht="12.75" customHeight="1">
      <c r="A136" s="144"/>
      <c r="B136" s="240"/>
      <c r="C136" s="855"/>
      <c r="D136" s="855"/>
      <c r="E136" s="855"/>
      <c r="F136" s="1432"/>
    </row>
    <row r="137" spans="1:6" ht="12.75" customHeight="1" thickBot="1">
      <c r="A137" s="134">
        <v>1290</v>
      </c>
      <c r="B137" s="135" t="s">
        <v>469</v>
      </c>
      <c r="C137" s="860"/>
      <c r="D137" s="860"/>
      <c r="E137" s="860">
        <v>165</v>
      </c>
      <c r="F137" s="1436"/>
    </row>
    <row r="138" spans="1:6" ht="16.5" customHeight="1" thickBot="1">
      <c r="A138" s="146"/>
      <c r="B138" s="238" t="s">
        <v>465</v>
      </c>
      <c r="C138" s="864"/>
      <c r="D138" s="864"/>
      <c r="E138" s="864">
        <f>SUM(E137)</f>
        <v>165</v>
      </c>
      <c r="F138" s="1434"/>
    </row>
    <row r="139" spans="1:6" ht="9" customHeight="1">
      <c r="A139" s="144"/>
      <c r="B139" s="240"/>
      <c r="C139" s="865"/>
      <c r="D139" s="865"/>
      <c r="E139" s="865"/>
      <c r="F139" s="1432"/>
    </row>
    <row r="140" spans="1:6" ht="12.75" customHeight="1">
      <c r="A140" s="122"/>
      <c r="B140" s="132" t="s">
        <v>1459</v>
      </c>
      <c r="C140" s="856"/>
      <c r="D140" s="856"/>
      <c r="E140" s="856"/>
      <c r="F140" s="297"/>
    </row>
    <row r="141" spans="1:6" ht="13.5" customHeight="1" thickBot="1">
      <c r="A141" s="824">
        <v>1291</v>
      </c>
      <c r="B141" s="126" t="s">
        <v>276</v>
      </c>
      <c r="C141" s="866">
        <v>1842</v>
      </c>
      <c r="D141" s="866">
        <v>5450</v>
      </c>
      <c r="E141" s="866">
        <v>9737</v>
      </c>
      <c r="F141" s="1433">
        <f t="shared" si="1"/>
        <v>1.786605504587156</v>
      </c>
    </row>
    <row r="142" spans="1:6" ht="16.5" customHeight="1" thickBot="1">
      <c r="A142" s="137"/>
      <c r="B142" s="186" t="s">
        <v>467</v>
      </c>
      <c r="C142" s="867">
        <f>SUM(C141)</f>
        <v>1842</v>
      </c>
      <c r="D142" s="867">
        <f>SUM(D141)</f>
        <v>5450</v>
      </c>
      <c r="E142" s="867">
        <f>SUM(E141)</f>
        <v>9737</v>
      </c>
      <c r="F142" s="1434">
        <f t="shared" si="1"/>
        <v>1.786605504587156</v>
      </c>
    </row>
    <row r="143" spans="1:6" ht="12.75" customHeight="1">
      <c r="A143" s="144"/>
      <c r="B143" s="240"/>
      <c r="C143" s="868"/>
      <c r="D143" s="868"/>
      <c r="E143" s="868"/>
      <c r="F143" s="1432"/>
    </row>
    <row r="144" spans="1:6" ht="12.75" customHeight="1">
      <c r="A144" s="129">
        <v>1292</v>
      </c>
      <c r="B144" s="127" t="s">
        <v>1441</v>
      </c>
      <c r="C144" s="838"/>
      <c r="D144" s="838">
        <v>122605</v>
      </c>
      <c r="E144" s="838">
        <v>122605</v>
      </c>
      <c r="F144" s="1431">
        <f>SUM(E144/D144)</f>
        <v>1</v>
      </c>
    </row>
    <row r="145" spans="1:6" ht="12.75" customHeight="1" thickBot="1">
      <c r="A145" s="145">
        <v>1293</v>
      </c>
      <c r="B145" s="133" t="s">
        <v>1481</v>
      </c>
      <c r="C145" s="869">
        <v>1521084</v>
      </c>
      <c r="D145" s="869">
        <v>1507704</v>
      </c>
      <c r="E145" s="869">
        <v>1492700</v>
      </c>
      <c r="F145" s="1433">
        <f>SUM(E145/D145)</f>
        <v>0.9900484445222669</v>
      </c>
    </row>
    <row r="146" spans="1:6" ht="17.25" customHeight="1" thickBot="1">
      <c r="A146" s="137"/>
      <c r="B146" s="186" t="s">
        <v>254</v>
      </c>
      <c r="C146" s="867">
        <f>SUM(C144:C145)</f>
        <v>1521084</v>
      </c>
      <c r="D146" s="867">
        <f>SUM(D144:D145)</f>
        <v>1630309</v>
      </c>
      <c r="E146" s="867">
        <f>SUM(E144:E145)</f>
        <v>1615305</v>
      </c>
      <c r="F146" s="1434">
        <f>SUM(E146/D146)</f>
        <v>0.9907968366732932</v>
      </c>
    </row>
    <row r="147" spans="1:6" ht="12" customHeight="1">
      <c r="A147" s="144"/>
      <c r="B147" s="206"/>
      <c r="C147" s="868"/>
      <c r="D147" s="868"/>
      <c r="E147" s="868"/>
      <c r="F147" s="1432"/>
    </row>
    <row r="148" spans="1:6" ht="12" customHeight="1">
      <c r="A148" s="129">
        <v>1294</v>
      </c>
      <c r="B148" s="127" t="s">
        <v>1441</v>
      </c>
      <c r="C148" s="838"/>
      <c r="D148" s="838">
        <v>40845</v>
      </c>
      <c r="E148" s="838">
        <v>40845</v>
      </c>
      <c r="F148" s="1431">
        <f>SUM(E148/D148)</f>
        <v>1</v>
      </c>
    </row>
    <row r="149" spans="1:6" ht="12.75" customHeight="1" thickBot="1">
      <c r="A149" s="134">
        <v>1295</v>
      </c>
      <c r="B149" s="135" t="s">
        <v>1443</v>
      </c>
      <c r="C149" s="840">
        <v>128300</v>
      </c>
      <c r="D149" s="840">
        <v>154906</v>
      </c>
      <c r="E149" s="840">
        <v>151906</v>
      </c>
      <c r="F149" s="1433">
        <f>SUM(E149/D149)</f>
        <v>0.9806334163944586</v>
      </c>
    </row>
    <row r="150" spans="1:6" ht="17.25" customHeight="1" thickBot="1">
      <c r="A150" s="137"/>
      <c r="B150" s="248" t="s">
        <v>468</v>
      </c>
      <c r="C150" s="867">
        <f>SUM(C148:C149)</f>
        <v>128300</v>
      </c>
      <c r="D150" s="867">
        <f>SUM(D148:D149)</f>
        <v>195751</v>
      </c>
      <c r="E150" s="867">
        <f>SUM(E148:E149)</f>
        <v>192751</v>
      </c>
      <c r="F150" s="1440">
        <f>SUM(E150/D150)</f>
        <v>0.9846744077935745</v>
      </c>
    </row>
    <row r="151" spans="1:6" ht="12" customHeight="1" thickBot="1">
      <c r="A151" s="137"/>
      <c r="B151" s="128"/>
      <c r="C151" s="870"/>
      <c r="D151" s="870"/>
      <c r="E151" s="870"/>
      <c r="F151" s="1434"/>
    </row>
    <row r="152" spans="1:6" ht="18" customHeight="1" thickBot="1">
      <c r="A152" s="137"/>
      <c r="B152" s="243" t="s">
        <v>579</v>
      </c>
      <c r="C152" s="859">
        <f>SUM(C150+C146+C131+C138+C142)</f>
        <v>1683576</v>
      </c>
      <c r="D152" s="859">
        <f>SUM(D150+D146+D131+D138+D142)</f>
        <v>1872910</v>
      </c>
      <c r="E152" s="859">
        <f>SUM(E150+E146+E131+E138+E142)</f>
        <v>1861868</v>
      </c>
      <c r="F152" s="1438">
        <f>SUM(E152/D152)</f>
        <v>0.994104361661799</v>
      </c>
    </row>
    <row r="153" spans="1:6" s="112" customFormat="1" ht="11.25">
      <c r="A153" s="142"/>
      <c r="B153" s="143"/>
      <c r="C153" s="871"/>
      <c r="D153" s="871"/>
      <c r="E153" s="871"/>
      <c r="F153" s="1432"/>
    </row>
    <row r="154" spans="1:7" s="112" customFormat="1" ht="13.5">
      <c r="A154" s="130"/>
      <c r="B154" s="223" t="s">
        <v>544</v>
      </c>
      <c r="C154" s="872"/>
      <c r="D154" s="872"/>
      <c r="E154" s="872"/>
      <c r="F154" s="297"/>
      <c r="G154" s="310"/>
    </row>
    <row r="155" spans="1:6" s="112" customFormat="1" ht="13.5">
      <c r="A155" s="130"/>
      <c r="B155" s="223"/>
      <c r="C155" s="872"/>
      <c r="D155" s="872"/>
      <c r="E155" s="872"/>
      <c r="F155" s="297"/>
    </row>
    <row r="156" spans="1:6" s="112" customFormat="1" ht="11.25">
      <c r="A156" s="129">
        <v>1301</v>
      </c>
      <c r="B156" s="127" t="s">
        <v>437</v>
      </c>
      <c r="C156" s="873"/>
      <c r="D156" s="873"/>
      <c r="E156" s="873"/>
      <c r="F156" s="297"/>
    </row>
    <row r="157" spans="1:6" s="112" customFormat="1" ht="12" thickBot="1">
      <c r="A157" s="134">
        <v>1302</v>
      </c>
      <c r="B157" s="135" t="s">
        <v>1496</v>
      </c>
      <c r="C157" s="874"/>
      <c r="D157" s="874"/>
      <c r="E157" s="874"/>
      <c r="F157" s="1436"/>
    </row>
    <row r="158" spans="1:6" s="112" customFormat="1" ht="12" thickBot="1">
      <c r="A158" s="137"/>
      <c r="B158" s="136" t="s">
        <v>1458</v>
      </c>
      <c r="C158" s="867"/>
      <c r="D158" s="867"/>
      <c r="E158" s="867"/>
      <c r="F158" s="1434"/>
    </row>
    <row r="159" spans="1:6" s="112" customFormat="1" ht="11.25">
      <c r="A159" s="124"/>
      <c r="B159" s="123"/>
      <c r="C159" s="871"/>
      <c r="D159" s="871"/>
      <c r="E159" s="871"/>
      <c r="F159" s="1432"/>
    </row>
    <row r="160" spans="1:6" s="112" customFormat="1" ht="12.75">
      <c r="A160" s="122"/>
      <c r="B160" s="770" t="s">
        <v>413</v>
      </c>
      <c r="C160" s="843"/>
      <c r="D160" s="843"/>
      <c r="E160" s="843"/>
      <c r="F160" s="297"/>
    </row>
    <row r="161" spans="1:6" s="112" customFormat="1" ht="12" thickBot="1">
      <c r="A161" s="134">
        <v>1305</v>
      </c>
      <c r="B161" s="769" t="s">
        <v>175</v>
      </c>
      <c r="C161" s="875">
        <v>17000</v>
      </c>
      <c r="D161" s="875">
        <v>17000</v>
      </c>
      <c r="E161" s="875">
        <v>22494</v>
      </c>
      <c r="F161" s="1433">
        <f>SUM(E161/D161)</f>
        <v>1.3231764705882354</v>
      </c>
    </row>
    <row r="162" spans="1:6" s="112" customFormat="1" ht="14.25" thickBot="1">
      <c r="A162" s="145"/>
      <c r="B162" s="771" t="s">
        <v>447</v>
      </c>
      <c r="C162" s="876">
        <f>SUM(C161)</f>
        <v>17000</v>
      </c>
      <c r="D162" s="876">
        <f>SUM(D161)</f>
        <v>17000</v>
      </c>
      <c r="E162" s="876">
        <f>SUM(E161)</f>
        <v>22494</v>
      </c>
      <c r="F162" s="1434">
        <f>SUM(E162/D162)</f>
        <v>1.3231764705882354</v>
      </c>
    </row>
    <row r="163" spans="1:6" s="112" customFormat="1" ht="11.25">
      <c r="A163" s="124"/>
      <c r="B163" s="123"/>
      <c r="C163" s="871"/>
      <c r="D163" s="871"/>
      <c r="E163" s="871"/>
      <c r="F163" s="1432"/>
    </row>
    <row r="164" spans="1:6" s="112" customFormat="1" ht="11.25">
      <c r="A164" s="122">
        <v>1310</v>
      </c>
      <c r="B164" s="239" t="s">
        <v>448</v>
      </c>
      <c r="C164" s="843"/>
      <c r="D164" s="843">
        <f>SUM(D165:D166)</f>
        <v>90</v>
      </c>
      <c r="E164" s="843">
        <f>SUM(E165:E166)</f>
        <v>2599</v>
      </c>
      <c r="F164" s="297">
        <f>SUM(E164/D164)</f>
        <v>28.877777777777776</v>
      </c>
    </row>
    <row r="165" spans="1:6" s="112" customFormat="1" ht="12">
      <c r="A165" s="129">
        <v>1311</v>
      </c>
      <c r="B165" s="127" t="s">
        <v>307</v>
      </c>
      <c r="C165" s="877"/>
      <c r="D165" s="877">
        <v>90</v>
      </c>
      <c r="E165" s="877">
        <v>2599</v>
      </c>
      <c r="F165" s="1437">
        <f>SUM(E165/D165)</f>
        <v>28.877777777777776</v>
      </c>
    </row>
    <row r="166" spans="1:6" s="112" customFormat="1" ht="12">
      <c r="A166" s="129">
        <v>1312</v>
      </c>
      <c r="B166" s="127" t="s">
        <v>308</v>
      </c>
      <c r="C166" s="873"/>
      <c r="D166" s="877"/>
      <c r="E166" s="877"/>
      <c r="F166" s="297"/>
    </row>
    <row r="167" spans="1:6" s="112" customFormat="1" ht="11.25">
      <c r="A167" s="129">
        <v>1320</v>
      </c>
      <c r="B167" s="200" t="s">
        <v>449</v>
      </c>
      <c r="C167" s="873"/>
      <c r="D167" s="873">
        <v>193</v>
      </c>
      <c r="E167" s="873">
        <v>289</v>
      </c>
      <c r="F167" s="1431">
        <f>SUM(E167/D167)</f>
        <v>1.4974093264248705</v>
      </c>
    </row>
    <row r="168" spans="1:6" s="112" customFormat="1" ht="11.25">
      <c r="A168" s="129">
        <v>1321</v>
      </c>
      <c r="B168" s="127" t="s">
        <v>452</v>
      </c>
      <c r="C168" s="873"/>
      <c r="D168" s="873"/>
      <c r="E168" s="873"/>
      <c r="F168" s="1431"/>
    </row>
    <row r="169" spans="1:6" s="112" customFormat="1" ht="11.25">
      <c r="A169" s="129">
        <v>1322</v>
      </c>
      <c r="B169" s="127" t="s">
        <v>453</v>
      </c>
      <c r="C169" s="873"/>
      <c r="D169" s="873">
        <v>76</v>
      </c>
      <c r="E169" s="873">
        <v>780</v>
      </c>
      <c r="F169" s="1431">
        <f>SUM(E169/D169)</f>
        <v>10.263157894736842</v>
      </c>
    </row>
    <row r="170" spans="1:6" s="112" customFormat="1" ht="11.25">
      <c r="A170" s="129">
        <v>1323</v>
      </c>
      <c r="B170" s="131" t="s">
        <v>454</v>
      </c>
      <c r="C170" s="873"/>
      <c r="D170" s="873"/>
      <c r="E170" s="873"/>
      <c r="F170" s="1431"/>
    </row>
    <row r="171" spans="1:6" s="112" customFormat="1" ht="11.25">
      <c r="A171" s="129">
        <v>1324</v>
      </c>
      <c r="B171" s="131" t="s">
        <v>1440</v>
      </c>
      <c r="C171" s="873"/>
      <c r="D171" s="873">
        <v>4</v>
      </c>
      <c r="E171" s="873">
        <v>4</v>
      </c>
      <c r="F171" s="1431">
        <f>SUM(E171/D171)</f>
        <v>1</v>
      </c>
    </row>
    <row r="172" spans="1:6" s="112" customFormat="1" ht="12" thickBot="1">
      <c r="A172" s="134">
        <v>1325</v>
      </c>
      <c r="B172" s="135" t="s">
        <v>455</v>
      </c>
      <c r="C172" s="878"/>
      <c r="D172" s="878">
        <v>69</v>
      </c>
      <c r="E172" s="878">
        <v>88</v>
      </c>
      <c r="F172" s="1433">
        <f>SUM(E172/D172)</f>
        <v>1.2753623188405796</v>
      </c>
    </row>
    <row r="173" spans="1:6" s="112" customFormat="1" ht="14.25" thickBot="1">
      <c r="A173" s="146"/>
      <c r="B173" s="186" t="s">
        <v>582</v>
      </c>
      <c r="C173" s="867"/>
      <c r="D173" s="867">
        <f>SUM(D167:D172)+D164</f>
        <v>432</v>
      </c>
      <c r="E173" s="867">
        <f>SUM(E167:E172)+E164</f>
        <v>3760</v>
      </c>
      <c r="F173" s="1434">
        <f>SUM(E173/D173)</f>
        <v>8.703703703703704</v>
      </c>
    </row>
    <row r="174" spans="1:6" s="112" customFormat="1" ht="11.25">
      <c r="A174" s="144"/>
      <c r="B174" s="125"/>
      <c r="C174" s="855"/>
      <c r="D174" s="855"/>
      <c r="E174" s="855"/>
      <c r="F174" s="1432"/>
    </row>
    <row r="175" spans="1:6" s="112" customFormat="1" ht="12" thickBot="1">
      <c r="A175" s="145">
        <v>1330</v>
      </c>
      <c r="B175" s="152" t="s">
        <v>456</v>
      </c>
      <c r="C175" s="860"/>
      <c r="D175" s="860"/>
      <c r="E175" s="860"/>
      <c r="F175" s="1436"/>
    </row>
    <row r="176" spans="1:6" s="112" customFormat="1" ht="14.25" thickBot="1">
      <c r="A176" s="137"/>
      <c r="B176" s="238" t="s">
        <v>457</v>
      </c>
      <c r="C176" s="861"/>
      <c r="D176" s="861"/>
      <c r="E176" s="861"/>
      <c r="F176" s="1434"/>
    </row>
    <row r="177" spans="1:6" s="112" customFormat="1" ht="14.25" thickBot="1">
      <c r="A177" s="137"/>
      <c r="B177" s="220"/>
      <c r="C177" s="879"/>
      <c r="D177" s="879"/>
      <c r="E177" s="879"/>
      <c r="F177" s="1434"/>
    </row>
    <row r="178" spans="1:6" s="112" customFormat="1" ht="15.75" thickBot="1">
      <c r="A178" s="137"/>
      <c r="B178" s="241" t="s">
        <v>278</v>
      </c>
      <c r="C178" s="862">
        <f>SUM(C162+C173)</f>
        <v>17000</v>
      </c>
      <c r="D178" s="862">
        <f>SUM(D162+D173)</f>
        <v>17432</v>
      </c>
      <c r="E178" s="862">
        <f>SUM(E162+E173)</f>
        <v>26254</v>
      </c>
      <c r="F178" s="1434">
        <f>SUM(E178/D178)</f>
        <v>1.5060807709958697</v>
      </c>
    </row>
    <row r="179" spans="1:6" s="112" customFormat="1" ht="13.5">
      <c r="A179" s="124"/>
      <c r="B179" s="220"/>
      <c r="C179" s="855"/>
      <c r="D179" s="855"/>
      <c r="E179" s="855"/>
      <c r="F179" s="1432"/>
    </row>
    <row r="180" spans="1:6" s="112" customFormat="1" ht="11.25">
      <c r="A180" s="129">
        <v>1335</v>
      </c>
      <c r="B180" s="127" t="s">
        <v>458</v>
      </c>
      <c r="C180" s="856"/>
      <c r="D180" s="856"/>
      <c r="E180" s="856"/>
      <c r="F180" s="297"/>
    </row>
    <row r="181" spans="1:6" s="112" customFormat="1" ht="12" thickBot="1">
      <c r="A181" s="129">
        <v>1336</v>
      </c>
      <c r="B181" s="127" t="s">
        <v>1461</v>
      </c>
      <c r="C181" s="863"/>
      <c r="D181" s="863"/>
      <c r="E181" s="863"/>
      <c r="F181" s="1436"/>
    </row>
    <row r="182" spans="1:6" s="112" customFormat="1" ht="14.25" thickBot="1">
      <c r="A182" s="137"/>
      <c r="B182" s="186" t="s">
        <v>1455</v>
      </c>
      <c r="C182" s="861"/>
      <c r="D182" s="861"/>
      <c r="E182" s="861"/>
      <c r="F182" s="1434"/>
    </row>
    <row r="183" spans="1:6" s="112" customFormat="1" ht="12" thickBot="1">
      <c r="A183" s="134">
        <v>1340</v>
      </c>
      <c r="B183" s="135" t="s">
        <v>469</v>
      </c>
      <c r="C183" s="879"/>
      <c r="D183" s="879"/>
      <c r="E183" s="879"/>
      <c r="F183" s="1440"/>
    </row>
    <row r="184" spans="1:6" s="112" customFormat="1" ht="14.25" thickBot="1">
      <c r="A184" s="146"/>
      <c r="B184" s="238" t="s">
        <v>465</v>
      </c>
      <c r="C184" s="880"/>
      <c r="D184" s="880"/>
      <c r="E184" s="880"/>
      <c r="F184" s="1434"/>
    </row>
    <row r="185" spans="1:6" s="112" customFormat="1" ht="11.25">
      <c r="A185" s="130">
        <v>1345</v>
      </c>
      <c r="B185" s="131" t="s">
        <v>466</v>
      </c>
      <c r="C185" s="855"/>
      <c r="D185" s="855"/>
      <c r="E185" s="855"/>
      <c r="F185" s="1439"/>
    </row>
    <row r="186" spans="1:6" s="112" customFormat="1" ht="14.25" thickBot="1">
      <c r="A186" s="146"/>
      <c r="B186" s="238" t="s">
        <v>467</v>
      </c>
      <c r="C186" s="879"/>
      <c r="D186" s="879"/>
      <c r="E186" s="879"/>
      <c r="F186" s="1436"/>
    </row>
    <row r="187" spans="1:6" s="112" customFormat="1" ht="13.5">
      <c r="A187" s="144"/>
      <c r="B187" s="240"/>
      <c r="C187" s="868"/>
      <c r="D187" s="868"/>
      <c r="E187" s="868"/>
      <c r="F187" s="1432"/>
    </row>
    <row r="188" spans="1:6" s="112" customFormat="1" ht="11.25">
      <c r="A188" s="129">
        <v>1350</v>
      </c>
      <c r="B188" s="127" t="s">
        <v>1441</v>
      </c>
      <c r="C188" s="838"/>
      <c r="D188" s="838">
        <v>52190</v>
      </c>
      <c r="E188" s="838">
        <v>52190</v>
      </c>
      <c r="F188" s="1431">
        <f>SUM(E188/D188)</f>
        <v>1</v>
      </c>
    </row>
    <row r="189" spans="1:6" s="112" customFormat="1" ht="12" thickBot="1">
      <c r="A189" s="145">
        <v>1351</v>
      </c>
      <c r="B189" s="133" t="s">
        <v>1443</v>
      </c>
      <c r="C189" s="869">
        <v>509927</v>
      </c>
      <c r="D189" s="869">
        <v>504995</v>
      </c>
      <c r="E189" s="866">
        <v>472534</v>
      </c>
      <c r="F189" s="1433">
        <f>SUM(E189/D189)</f>
        <v>0.9357201556451054</v>
      </c>
    </row>
    <row r="190" spans="1:6" s="112" customFormat="1" ht="14.25" thickBot="1">
      <c r="A190" s="137"/>
      <c r="B190" s="186" t="s">
        <v>254</v>
      </c>
      <c r="C190" s="867">
        <f>SUM(C188:C189)</f>
        <v>509927</v>
      </c>
      <c r="D190" s="867">
        <f>SUM(D188:D189)</f>
        <v>557185</v>
      </c>
      <c r="E190" s="867">
        <f>SUM(E188:E189)</f>
        <v>524724</v>
      </c>
      <c r="F190" s="1434">
        <f>SUM(E190/D190)</f>
        <v>0.941741073431625</v>
      </c>
    </row>
    <row r="191" spans="1:6" s="112" customFormat="1" ht="11.25">
      <c r="A191" s="144"/>
      <c r="B191" s="206"/>
      <c r="C191" s="868"/>
      <c r="D191" s="868"/>
      <c r="E191" s="868"/>
      <c r="F191" s="1432"/>
    </row>
    <row r="192" spans="1:6" s="112" customFormat="1" ht="11.25">
      <c r="A192" s="129">
        <v>1355</v>
      </c>
      <c r="B192" s="127" t="s">
        <v>1441</v>
      </c>
      <c r="C192" s="838"/>
      <c r="D192" s="838"/>
      <c r="E192" s="838"/>
      <c r="F192" s="297"/>
    </row>
    <row r="193" spans="1:6" s="112" customFormat="1" ht="12" thickBot="1">
      <c r="A193" s="134">
        <v>1356</v>
      </c>
      <c r="B193" s="135" t="s">
        <v>1481</v>
      </c>
      <c r="C193" s="840">
        <v>16700</v>
      </c>
      <c r="D193" s="840">
        <v>18900</v>
      </c>
      <c r="E193" s="840">
        <v>11910</v>
      </c>
      <c r="F193" s="1433">
        <f>SUM(E193/D193)</f>
        <v>0.6301587301587301</v>
      </c>
    </row>
    <row r="194" spans="1:6" s="112" customFormat="1" ht="14.25" thickBot="1">
      <c r="A194" s="137"/>
      <c r="B194" s="248" t="s">
        <v>468</v>
      </c>
      <c r="C194" s="867">
        <f>SUM(C192:C193)</f>
        <v>16700</v>
      </c>
      <c r="D194" s="867">
        <f>SUM(D192:D193)</f>
        <v>18900</v>
      </c>
      <c r="E194" s="867">
        <f>SUM(E192:E193)</f>
        <v>11910</v>
      </c>
      <c r="F194" s="1434">
        <f>SUM(E194/D194)</f>
        <v>0.6301587301587301</v>
      </c>
    </row>
    <row r="195" spans="1:6" s="112" customFormat="1" ht="12" thickBot="1">
      <c r="A195" s="137"/>
      <c r="B195" s="128"/>
      <c r="C195" s="870"/>
      <c r="D195" s="870"/>
      <c r="E195" s="870"/>
      <c r="F195" s="1434"/>
    </row>
    <row r="196" spans="1:6" s="112" customFormat="1" ht="15.75" thickBot="1">
      <c r="A196" s="137"/>
      <c r="B196" s="243" t="s">
        <v>280</v>
      </c>
      <c r="C196" s="881">
        <f>SUM(C194+C190+C178+C184)</f>
        <v>543627</v>
      </c>
      <c r="D196" s="881">
        <f>SUM(D194+D190+D178+D184)</f>
        <v>593517</v>
      </c>
      <c r="E196" s="881">
        <f>SUM(E194+E190+E178+E184)</f>
        <v>562888</v>
      </c>
      <c r="F196" s="1438">
        <f>SUM(E196/D196)</f>
        <v>0.948394064533956</v>
      </c>
    </row>
    <row r="197" spans="1:6" s="112" customFormat="1" ht="12" customHeight="1">
      <c r="A197" s="144"/>
      <c r="B197" s="249"/>
      <c r="C197" s="872"/>
      <c r="D197" s="872"/>
      <c r="E197" s="872"/>
      <c r="F197" s="1432"/>
    </row>
    <row r="198" spans="1:6" s="112" customFormat="1" ht="15" customHeight="1">
      <c r="A198" s="122"/>
      <c r="B198" s="246" t="s">
        <v>259</v>
      </c>
      <c r="C198" s="837"/>
      <c r="D198" s="837"/>
      <c r="E198" s="837"/>
      <c r="F198" s="297"/>
    </row>
    <row r="199" spans="1:6" s="112" customFormat="1" ht="12.75" customHeight="1">
      <c r="A199" s="122"/>
      <c r="B199" s="250"/>
      <c r="C199" s="837"/>
      <c r="D199" s="837"/>
      <c r="E199" s="837"/>
      <c r="F199" s="297"/>
    </row>
    <row r="200" spans="1:6" s="112" customFormat="1" ht="11.25">
      <c r="A200" s="129">
        <v>1400</v>
      </c>
      <c r="B200" s="127" t="s">
        <v>437</v>
      </c>
      <c r="C200" s="856"/>
      <c r="D200" s="856"/>
      <c r="E200" s="856"/>
      <c r="F200" s="297"/>
    </row>
    <row r="201" spans="1:6" s="112" customFormat="1" ht="12" thickBot="1">
      <c r="A201" s="134">
        <v>1401</v>
      </c>
      <c r="B201" s="135" t="s">
        <v>1438</v>
      </c>
      <c r="C201" s="848">
        <f>SUM('2.mell'!C506)</f>
        <v>10000</v>
      </c>
      <c r="D201" s="848">
        <f>SUM('2.mell'!D506)</f>
        <v>45415</v>
      </c>
      <c r="E201" s="848">
        <f>SUM('2.mell'!E506)</f>
        <v>45415</v>
      </c>
      <c r="F201" s="1433">
        <f aca="true" t="shared" si="2" ref="F201:F206">SUM(E201/D201)</f>
        <v>1</v>
      </c>
    </row>
    <row r="202" spans="1:6" s="112" customFormat="1" ht="12" thickBot="1">
      <c r="A202" s="137"/>
      <c r="B202" s="136" t="s">
        <v>1458</v>
      </c>
      <c r="C202" s="841">
        <f>SUM(C201)</f>
        <v>10000</v>
      </c>
      <c r="D202" s="841">
        <f>SUM(D201)</f>
        <v>45415</v>
      </c>
      <c r="E202" s="841">
        <f>SUM(E201)</f>
        <v>45415</v>
      </c>
      <c r="F202" s="1434">
        <f t="shared" si="2"/>
        <v>1</v>
      </c>
    </row>
    <row r="203" spans="1:6" s="112" customFormat="1" ht="11.25">
      <c r="A203" s="144">
        <v>1409</v>
      </c>
      <c r="B203" s="194" t="s">
        <v>846</v>
      </c>
      <c r="C203" s="858"/>
      <c r="D203" s="838">
        <f>SUM('2.mell'!D508)</f>
        <v>133</v>
      </c>
      <c r="E203" s="838">
        <f>SUM('2.mell'!E508)</f>
        <v>133</v>
      </c>
      <c r="F203" s="1441">
        <f t="shared" si="2"/>
        <v>1</v>
      </c>
    </row>
    <row r="204" spans="1:6" s="112" customFormat="1" ht="11.25">
      <c r="A204" s="124">
        <v>1410</v>
      </c>
      <c r="B204" s="1066" t="s">
        <v>448</v>
      </c>
      <c r="C204" s="872">
        <f>SUM(C205:C206)</f>
        <v>100265</v>
      </c>
      <c r="D204" s="872">
        <f>SUM(D205:D206)</f>
        <v>110301</v>
      </c>
      <c r="E204" s="872">
        <f>SUM(E205:E206)</f>
        <v>110621</v>
      </c>
      <c r="F204" s="297">
        <f t="shared" si="2"/>
        <v>1.0029011523014297</v>
      </c>
    </row>
    <row r="205" spans="1:6" s="112" customFormat="1" ht="12">
      <c r="A205" s="129">
        <v>1411</v>
      </c>
      <c r="B205" s="127" t="s">
        <v>307</v>
      </c>
      <c r="C205" s="1442">
        <f>SUM('2.mell'!C510)</f>
        <v>40315</v>
      </c>
      <c r="D205" s="1442">
        <f>SUM('2.mell'!D510)</f>
        <v>38108</v>
      </c>
      <c r="E205" s="1442">
        <f>SUM('2.mell'!E510)</f>
        <v>38428</v>
      </c>
      <c r="F205" s="1437">
        <f t="shared" si="2"/>
        <v>1.0083971869423742</v>
      </c>
    </row>
    <row r="206" spans="1:6" s="112" customFormat="1" ht="12">
      <c r="A206" s="129">
        <v>1412</v>
      </c>
      <c r="B206" s="127" t="s">
        <v>308</v>
      </c>
      <c r="C206" s="1442">
        <f>SUM('2.mell'!C511)</f>
        <v>59950</v>
      </c>
      <c r="D206" s="1442">
        <f>SUM('2.mell'!D511)</f>
        <v>72193</v>
      </c>
      <c r="E206" s="1442">
        <f>SUM('2.mell'!E511)</f>
        <v>72193</v>
      </c>
      <c r="F206" s="1437">
        <f t="shared" si="2"/>
        <v>1</v>
      </c>
    </row>
    <row r="207" spans="1:6" s="112" customFormat="1" ht="11.25">
      <c r="A207" s="129">
        <v>1420</v>
      </c>
      <c r="B207" s="200" t="s">
        <v>449</v>
      </c>
      <c r="C207" s="838">
        <f>SUM('2.mell'!C512)</f>
        <v>32059</v>
      </c>
      <c r="D207" s="838">
        <f>SUM('2.mell'!D512)</f>
        <v>23176</v>
      </c>
      <c r="E207" s="838">
        <f>SUM('2.mell'!E512)</f>
        <v>23176</v>
      </c>
      <c r="F207" s="1431">
        <f aca="true" t="shared" si="3" ref="F207:F269">SUM(E207/D207)</f>
        <v>1</v>
      </c>
    </row>
    <row r="208" spans="1:6" s="112" customFormat="1" ht="11.25">
      <c r="A208" s="129">
        <v>1421</v>
      </c>
      <c r="B208" s="127" t="s">
        <v>452</v>
      </c>
      <c r="C208" s="838">
        <f>SUM('2.mell'!C513)</f>
        <v>206162</v>
      </c>
      <c r="D208" s="838">
        <f>SUM('2.mell'!D513)</f>
        <v>194767</v>
      </c>
      <c r="E208" s="838">
        <f>SUM('2.mell'!E513)</f>
        <v>194767</v>
      </c>
      <c r="F208" s="1431">
        <f t="shared" si="3"/>
        <v>1</v>
      </c>
    </row>
    <row r="209" spans="1:6" s="112" customFormat="1" ht="11.25">
      <c r="A209" s="129">
        <v>1422</v>
      </c>
      <c r="B209" s="127" t="s">
        <v>453</v>
      </c>
      <c r="C209" s="838">
        <f>SUM('2.mell'!C514)</f>
        <v>85488</v>
      </c>
      <c r="D209" s="838">
        <f>SUM('2.mell'!D514)</f>
        <v>78958</v>
      </c>
      <c r="E209" s="838">
        <f>SUM('2.mell'!E514)</f>
        <v>79044</v>
      </c>
      <c r="F209" s="1431">
        <f t="shared" si="3"/>
        <v>1.001089186656197</v>
      </c>
    </row>
    <row r="210" spans="1:6" s="112" customFormat="1" ht="11.25">
      <c r="A210" s="129">
        <v>1423</v>
      </c>
      <c r="B210" s="131" t="s">
        <v>454</v>
      </c>
      <c r="C210" s="838">
        <f>SUM('2.mell'!C515)</f>
        <v>0</v>
      </c>
      <c r="D210" s="838">
        <f>SUM('2.mell'!D515)</f>
        <v>12367</v>
      </c>
      <c r="E210" s="838">
        <f>SUM('2.mell'!E515)</f>
        <v>12367</v>
      </c>
      <c r="F210" s="1431">
        <f t="shared" si="3"/>
        <v>1</v>
      </c>
    </row>
    <row r="211" spans="1:6" s="112" customFormat="1" ht="11.25">
      <c r="A211" s="129">
        <v>1424</v>
      </c>
      <c r="B211" s="131" t="s">
        <v>1440</v>
      </c>
      <c r="C211" s="838"/>
      <c r="D211" s="838">
        <f>SUM('2.mell'!D516)</f>
        <v>4</v>
      </c>
      <c r="E211" s="838">
        <f>SUM('2.mell'!E516)</f>
        <v>4</v>
      </c>
      <c r="F211" s="1431">
        <f t="shared" si="3"/>
        <v>1</v>
      </c>
    </row>
    <row r="212" spans="1:6" s="112" customFormat="1" ht="12" thickBot="1">
      <c r="A212" s="134">
        <v>1425</v>
      </c>
      <c r="B212" s="135" t="s">
        <v>455</v>
      </c>
      <c r="C212" s="838">
        <f>SUM('2.mell'!C517)</f>
        <v>7200</v>
      </c>
      <c r="D212" s="838">
        <f>SUM('2.mell'!D517)</f>
        <v>6272</v>
      </c>
      <c r="E212" s="838">
        <f>SUM('2.mell'!E517)</f>
        <v>6272</v>
      </c>
      <c r="F212" s="1433">
        <f t="shared" si="3"/>
        <v>1</v>
      </c>
    </row>
    <row r="213" spans="1:6" s="112" customFormat="1" ht="14.25" thickBot="1">
      <c r="A213" s="146"/>
      <c r="B213" s="186" t="s">
        <v>582</v>
      </c>
      <c r="C213" s="867">
        <f>SUM(C204+C207+C209+C208+C212)</f>
        <v>431174</v>
      </c>
      <c r="D213" s="867">
        <f>SUM(D204+D207+D209+D208+D212+D203+D211)</f>
        <v>413611</v>
      </c>
      <c r="E213" s="867">
        <f>SUM(E204+E207+E209+E208+E212+E203+E211)</f>
        <v>414017</v>
      </c>
      <c r="F213" s="1434">
        <f t="shared" si="3"/>
        <v>1.0009815986518733</v>
      </c>
    </row>
    <row r="214" spans="1:6" s="112" customFormat="1" ht="11.25">
      <c r="A214" s="144"/>
      <c r="B214" s="125"/>
      <c r="C214" s="855"/>
      <c r="D214" s="855"/>
      <c r="E214" s="855"/>
      <c r="F214" s="1432"/>
    </row>
    <row r="215" spans="1:6" s="112" customFormat="1" ht="12" thickBot="1">
      <c r="A215" s="145">
        <v>1430</v>
      </c>
      <c r="B215" s="152" t="s">
        <v>456</v>
      </c>
      <c r="C215" s="860"/>
      <c r="D215" s="860"/>
      <c r="E215" s="860"/>
      <c r="F215" s="1436"/>
    </row>
    <row r="216" spans="1:6" s="112" customFormat="1" ht="14.25" thickBot="1">
      <c r="A216" s="137"/>
      <c r="B216" s="238" t="s">
        <v>457</v>
      </c>
      <c r="C216" s="861"/>
      <c r="D216" s="861"/>
      <c r="E216" s="861"/>
      <c r="F216" s="1440"/>
    </row>
    <row r="217" spans="1:6" s="112" customFormat="1" ht="14.25" thickBot="1">
      <c r="A217" s="137"/>
      <c r="B217" s="186"/>
      <c r="C217" s="861"/>
      <c r="D217" s="861"/>
      <c r="E217" s="861"/>
      <c r="F217" s="1434"/>
    </row>
    <row r="218" spans="1:6" s="112" customFormat="1" ht="15.75" thickBot="1">
      <c r="A218" s="146"/>
      <c r="B218" s="1466" t="s">
        <v>278</v>
      </c>
      <c r="C218" s="1467">
        <f>SUM(C213+C216+C202)</f>
        <v>441174</v>
      </c>
      <c r="D218" s="1467">
        <f>SUM(D213+D216+D202)</f>
        <v>459026</v>
      </c>
      <c r="E218" s="1467">
        <f>SUM(E213+E216+E202)</f>
        <v>459432</v>
      </c>
      <c r="F218" s="1440">
        <f t="shared" si="3"/>
        <v>1.000884481489066</v>
      </c>
    </row>
    <row r="219" spans="1:6" s="112" customFormat="1" ht="13.5">
      <c r="A219" s="124"/>
      <c r="B219" s="220"/>
      <c r="C219" s="855"/>
      <c r="D219" s="855"/>
      <c r="E219" s="855"/>
      <c r="F219" s="1432"/>
    </row>
    <row r="220" spans="1:6" s="112" customFormat="1" ht="11.25">
      <c r="A220" s="129">
        <v>1435</v>
      </c>
      <c r="B220" s="127" t="s">
        <v>458</v>
      </c>
      <c r="C220" s="856"/>
      <c r="D220" s="856"/>
      <c r="E220" s="856"/>
      <c r="F220" s="297"/>
    </row>
    <row r="221" spans="1:6" s="112" customFormat="1" ht="12" thickBot="1">
      <c r="A221" s="129">
        <v>1436</v>
      </c>
      <c r="B221" s="127" t="s">
        <v>1454</v>
      </c>
      <c r="C221" s="863"/>
      <c r="D221" s="863"/>
      <c r="E221" s="863"/>
      <c r="F221" s="1436"/>
    </row>
    <row r="222" spans="1:6" s="112" customFormat="1" ht="14.25" thickBot="1">
      <c r="A222" s="137"/>
      <c r="B222" s="186" t="s">
        <v>1455</v>
      </c>
      <c r="C222" s="861"/>
      <c r="D222" s="861"/>
      <c r="E222" s="861"/>
      <c r="F222" s="1440"/>
    </row>
    <row r="223" spans="1:6" s="112" customFormat="1" ht="13.5">
      <c r="A223" s="144"/>
      <c r="B223" s="240"/>
      <c r="C223" s="855"/>
      <c r="D223" s="855"/>
      <c r="E223" s="855"/>
      <c r="F223" s="1432"/>
    </row>
    <row r="224" spans="1:6" s="112" customFormat="1" ht="12" thickBot="1">
      <c r="A224" s="134">
        <v>1440</v>
      </c>
      <c r="B224" s="135" t="s">
        <v>469</v>
      </c>
      <c r="C224" s="860"/>
      <c r="D224" s="860"/>
      <c r="E224" s="860"/>
      <c r="F224" s="1436"/>
    </row>
    <row r="225" spans="1:6" s="112" customFormat="1" ht="14.25" thickBot="1">
      <c r="A225" s="146"/>
      <c r="B225" s="238" t="s">
        <v>465</v>
      </c>
      <c r="C225" s="861"/>
      <c r="D225" s="861"/>
      <c r="E225" s="861"/>
      <c r="F225" s="1434"/>
    </row>
    <row r="226" spans="1:6" s="112" customFormat="1" ht="13.5">
      <c r="A226" s="144"/>
      <c r="B226" s="240"/>
      <c r="C226" s="855"/>
      <c r="D226" s="855"/>
      <c r="E226" s="855"/>
      <c r="F226" s="1432"/>
    </row>
    <row r="227" spans="1:6" s="112" customFormat="1" ht="12" thickBot="1">
      <c r="A227" s="222">
        <v>1445</v>
      </c>
      <c r="B227" s="139" t="s">
        <v>466</v>
      </c>
      <c r="C227" s="863"/>
      <c r="D227" s="863"/>
      <c r="E227" s="863"/>
      <c r="F227" s="1436"/>
    </row>
    <row r="228" spans="1:6" s="112" customFormat="1" ht="14.25" thickBot="1">
      <c r="A228" s="137"/>
      <c r="B228" s="186" t="s">
        <v>467</v>
      </c>
      <c r="C228" s="861"/>
      <c r="D228" s="861"/>
      <c r="E228" s="861"/>
      <c r="F228" s="1434"/>
    </row>
    <row r="229" spans="1:6" s="112" customFormat="1" ht="13.5">
      <c r="A229" s="144"/>
      <c r="B229" s="240"/>
      <c r="C229" s="868"/>
      <c r="D229" s="868"/>
      <c r="E229" s="868"/>
      <c r="F229" s="1432"/>
    </row>
    <row r="230" spans="1:6" s="112" customFormat="1" ht="11.25">
      <c r="A230" s="129">
        <v>1450</v>
      </c>
      <c r="B230" s="127" t="s">
        <v>1441</v>
      </c>
      <c r="C230" s="838"/>
      <c r="D230" s="838">
        <f>SUM('2.mell'!D521)</f>
        <v>32020</v>
      </c>
      <c r="E230" s="838">
        <f>SUM('2.mell'!E521)</f>
        <v>32020</v>
      </c>
      <c r="F230" s="1431">
        <f t="shared" si="3"/>
        <v>1</v>
      </c>
    </row>
    <row r="231" spans="1:6" s="112" customFormat="1" ht="12" thickBot="1">
      <c r="A231" s="145">
        <v>1451</v>
      </c>
      <c r="B231" s="133" t="s">
        <v>1481</v>
      </c>
      <c r="C231" s="869">
        <f>SUM('2.mell'!C522+'2.mell'!C523)</f>
        <v>3850748</v>
      </c>
      <c r="D231" s="869">
        <f>SUM('2.mell'!D522+'2.mell'!D523)</f>
        <v>3984433</v>
      </c>
      <c r="E231" s="869">
        <f>SUM('2.mell'!E522+'2.mell'!E523)</f>
        <v>3887189</v>
      </c>
      <c r="F231" s="1433">
        <f t="shared" si="3"/>
        <v>0.9755940180196279</v>
      </c>
    </row>
    <row r="232" spans="1:6" s="112" customFormat="1" ht="14.25" thickBot="1">
      <c r="A232" s="137"/>
      <c r="B232" s="186" t="s">
        <v>254</v>
      </c>
      <c r="C232" s="867">
        <f>SUM(C230:C231)</f>
        <v>3850748</v>
      </c>
      <c r="D232" s="867">
        <f>SUM(D230:D231)</f>
        <v>4016453</v>
      </c>
      <c r="E232" s="867">
        <f>SUM(E230:E231)</f>
        <v>3919209</v>
      </c>
      <c r="F232" s="1440">
        <f t="shared" si="3"/>
        <v>0.9757885875920869</v>
      </c>
    </row>
    <row r="233" spans="1:6" s="150" customFormat="1" ht="13.5" customHeight="1">
      <c r="A233" s="144"/>
      <c r="B233" s="206"/>
      <c r="C233" s="868"/>
      <c r="D233" s="868"/>
      <c r="E233" s="868"/>
      <c r="F233" s="1432"/>
    </row>
    <row r="234" spans="1:6" s="150" customFormat="1" ht="12.75">
      <c r="A234" s="129">
        <v>1455</v>
      </c>
      <c r="B234" s="127" t="s">
        <v>1441</v>
      </c>
      <c r="C234" s="838"/>
      <c r="D234" s="838"/>
      <c r="E234" s="838"/>
      <c r="F234" s="297"/>
    </row>
    <row r="235" spans="1:6" s="150" customFormat="1" ht="13.5" thickBot="1">
      <c r="A235" s="134">
        <v>1456</v>
      </c>
      <c r="B235" s="135" t="s">
        <v>1481</v>
      </c>
      <c r="C235" s="840"/>
      <c r="D235" s="840"/>
      <c r="E235" s="840"/>
      <c r="F235" s="1436"/>
    </row>
    <row r="236" spans="1:6" s="112" customFormat="1" ht="14.25" thickBot="1">
      <c r="A236" s="137"/>
      <c r="B236" s="248" t="s">
        <v>468</v>
      </c>
      <c r="C236" s="867"/>
      <c r="D236" s="867"/>
      <c r="E236" s="867"/>
      <c r="F236" s="1434"/>
    </row>
    <row r="237" spans="1:6" s="112" customFormat="1" ht="12" thickBot="1">
      <c r="A237" s="137"/>
      <c r="B237" s="128"/>
      <c r="C237" s="870"/>
      <c r="D237" s="870"/>
      <c r="E237" s="870"/>
      <c r="F237" s="1434"/>
    </row>
    <row r="238" spans="1:6" s="112" customFormat="1" ht="15.75" thickBot="1">
      <c r="A238" s="137"/>
      <c r="B238" s="243" t="s">
        <v>260</v>
      </c>
      <c r="C238" s="881">
        <f>SUM(C236+C232+C218)</f>
        <v>4291922</v>
      </c>
      <c r="D238" s="881">
        <f>SUM(D236+D232+D218)</f>
        <v>4475479</v>
      </c>
      <c r="E238" s="881">
        <f>SUM(E236+E232+E218)</f>
        <v>4378641</v>
      </c>
      <c r="F238" s="1448">
        <f t="shared" si="3"/>
        <v>0.9783625395181164</v>
      </c>
    </row>
    <row r="239" spans="1:6" s="150" customFormat="1" ht="12.75">
      <c r="A239" s="149"/>
      <c r="B239" s="175"/>
      <c r="C239" s="882"/>
      <c r="D239" s="882"/>
      <c r="E239" s="882"/>
      <c r="F239" s="1432"/>
    </row>
    <row r="240" spans="1:6" s="150" customFormat="1" ht="17.25" customHeight="1">
      <c r="A240" s="151"/>
      <c r="B240" s="246" t="s">
        <v>580</v>
      </c>
      <c r="C240" s="883"/>
      <c r="D240" s="883"/>
      <c r="E240" s="883"/>
      <c r="F240" s="297"/>
    </row>
    <row r="241" spans="1:6" s="150" customFormat="1" ht="12.75">
      <c r="A241" s="151"/>
      <c r="B241" s="116"/>
      <c r="C241" s="883"/>
      <c r="D241" s="883"/>
      <c r="E241" s="883"/>
      <c r="F241" s="297"/>
    </row>
    <row r="242" spans="1:6" s="150" customFormat="1" ht="12.75">
      <c r="A242" s="129">
        <v>1500</v>
      </c>
      <c r="B242" s="127" t="s">
        <v>433</v>
      </c>
      <c r="C242" s="839">
        <f>SUM(C10)</f>
        <v>1453009</v>
      </c>
      <c r="D242" s="839">
        <f>SUM(D10)</f>
        <v>1560039</v>
      </c>
      <c r="E242" s="839">
        <f>SUM(E10)</f>
        <v>1560039</v>
      </c>
      <c r="F242" s="1431">
        <f t="shared" si="3"/>
        <v>1</v>
      </c>
    </row>
    <row r="243" spans="1:6" s="150" customFormat="1" ht="12.75">
      <c r="A243" s="129">
        <v>1501</v>
      </c>
      <c r="B243" s="127" t="s">
        <v>437</v>
      </c>
      <c r="C243" s="839">
        <f>SUM(C16)</f>
        <v>0</v>
      </c>
      <c r="D243" s="839">
        <f>SUM(D16)</f>
        <v>59</v>
      </c>
      <c r="E243" s="839">
        <f>SUM(E16)</f>
        <v>59</v>
      </c>
      <c r="F243" s="1431">
        <f t="shared" si="3"/>
        <v>1</v>
      </c>
    </row>
    <row r="244" spans="1:6" s="150" customFormat="1" ht="13.5" thickBot="1">
      <c r="A244" s="134">
        <v>1502</v>
      </c>
      <c r="B244" s="135" t="s">
        <v>1438</v>
      </c>
      <c r="C244" s="839">
        <f>SUM(C201+C17+C115+C157)</f>
        <v>10000</v>
      </c>
      <c r="D244" s="839">
        <f>SUM(D201+D17+D115+D157)</f>
        <v>69635</v>
      </c>
      <c r="E244" s="839">
        <f>SUM(E201+E17+E115+E157)</f>
        <v>69635</v>
      </c>
      <c r="F244" s="1433">
        <f t="shared" si="3"/>
        <v>1</v>
      </c>
    </row>
    <row r="245" spans="1:6" s="150" customFormat="1" ht="13.5" thickBot="1">
      <c r="A245" s="137"/>
      <c r="B245" s="140" t="s">
        <v>1453</v>
      </c>
      <c r="C245" s="884">
        <f>SUM(C242:C244)</f>
        <v>1463009</v>
      </c>
      <c r="D245" s="884">
        <f>SUM(D242:D244)</f>
        <v>1629733</v>
      </c>
      <c r="E245" s="884">
        <f>SUM(E242:E244)</f>
        <v>1629733</v>
      </c>
      <c r="F245" s="1440">
        <f t="shared" si="3"/>
        <v>1</v>
      </c>
    </row>
    <row r="246" spans="1:6" s="150" customFormat="1" ht="12.75">
      <c r="A246" s="130">
        <v>1510</v>
      </c>
      <c r="B246" s="131" t="s">
        <v>439</v>
      </c>
      <c r="C246" s="885">
        <f>SUM(C20)</f>
        <v>3310000</v>
      </c>
      <c r="D246" s="885">
        <f>SUM(D20)</f>
        <v>3310000</v>
      </c>
      <c r="E246" s="885">
        <f>SUM(E20)</f>
        <v>3548194</v>
      </c>
      <c r="F246" s="1441">
        <f t="shared" si="3"/>
        <v>1.0719619335347432</v>
      </c>
    </row>
    <row r="247" spans="1:6" s="150" customFormat="1" ht="12.75">
      <c r="A247" s="129">
        <v>1511</v>
      </c>
      <c r="B247" s="131" t="s">
        <v>440</v>
      </c>
      <c r="C247" s="839">
        <f>SUM(C23)</f>
        <v>4197124</v>
      </c>
      <c r="D247" s="839">
        <f>SUM(D23)</f>
        <v>4256015</v>
      </c>
      <c r="E247" s="839">
        <f>SUM(E23)</f>
        <v>4298718</v>
      </c>
      <c r="F247" s="1431">
        <f t="shared" si="3"/>
        <v>1.0100335642614042</v>
      </c>
    </row>
    <row r="248" spans="1:6" s="150" customFormat="1" ht="13.5" thickBot="1">
      <c r="A248" s="134">
        <v>1514</v>
      </c>
      <c r="B248" s="135" t="s">
        <v>413</v>
      </c>
      <c r="C248" s="886">
        <f>SUM(C27+C162)</f>
        <v>371116</v>
      </c>
      <c r="D248" s="886">
        <f>SUM(D27+D162)</f>
        <v>328545</v>
      </c>
      <c r="E248" s="886">
        <f>SUM(E27+E162)</f>
        <v>368601</v>
      </c>
      <c r="F248" s="1433">
        <f t="shared" si="3"/>
        <v>1.1219193717755558</v>
      </c>
    </row>
    <row r="249" spans="1:6" s="150" customFormat="1" ht="13.5" thickBot="1">
      <c r="A249" s="137"/>
      <c r="B249" s="251" t="s">
        <v>447</v>
      </c>
      <c r="C249" s="884">
        <f>SUM(C246:C248)</f>
        <v>7878240</v>
      </c>
      <c r="D249" s="884">
        <f>SUM(D246:D248)</f>
        <v>7894560</v>
      </c>
      <c r="E249" s="884">
        <f>SUM(E246:E248)</f>
        <v>8215513</v>
      </c>
      <c r="F249" s="1434">
        <f t="shared" si="3"/>
        <v>1.040654957337711</v>
      </c>
    </row>
    <row r="250" spans="1:6" s="150" customFormat="1" ht="12.75">
      <c r="A250" s="142">
        <v>1519</v>
      </c>
      <c r="B250" s="1067" t="s">
        <v>1439</v>
      </c>
      <c r="C250" s="1068"/>
      <c r="D250" s="1456">
        <f>SUM(D203)</f>
        <v>133</v>
      </c>
      <c r="E250" s="1456">
        <f>SUM(E203)</f>
        <v>133</v>
      </c>
      <c r="F250" s="1441">
        <f t="shared" si="3"/>
        <v>1</v>
      </c>
    </row>
    <row r="251" spans="1:6" s="150" customFormat="1" ht="12.75">
      <c r="A251" s="130">
        <v>1520</v>
      </c>
      <c r="B251" s="217" t="s">
        <v>448</v>
      </c>
      <c r="C251" s="885">
        <f>SUM(C40+C117+C164+C204)</f>
        <v>1334865</v>
      </c>
      <c r="D251" s="885">
        <f>SUM(D40+D117+D164+D204)</f>
        <v>1393660</v>
      </c>
      <c r="E251" s="885">
        <f>SUM(E40+E117+E164+E204)</f>
        <v>1494604</v>
      </c>
      <c r="F251" s="1431">
        <f t="shared" si="3"/>
        <v>1.0724308654908659</v>
      </c>
    </row>
    <row r="252" spans="1:6" s="150" customFormat="1" ht="12.75">
      <c r="A252" s="129">
        <v>1521</v>
      </c>
      <c r="B252" s="200" t="s">
        <v>449</v>
      </c>
      <c r="C252" s="839">
        <f>SUM(C49+C120+C167+C207)</f>
        <v>274059</v>
      </c>
      <c r="D252" s="839">
        <f>SUM(D49+D120+D167+D207)</f>
        <v>247366</v>
      </c>
      <c r="E252" s="839">
        <f>SUM(E49+E120+E167+E207)</f>
        <v>250894</v>
      </c>
      <c r="F252" s="1431">
        <f t="shared" si="3"/>
        <v>1.014262267247722</v>
      </c>
    </row>
    <row r="253" spans="1:6" s="150" customFormat="1" ht="12.75">
      <c r="A253" s="605">
        <v>1522</v>
      </c>
      <c r="B253" s="602" t="s">
        <v>584</v>
      </c>
      <c r="C253" s="839">
        <f>SUM(C53)</f>
        <v>20000</v>
      </c>
      <c r="D253" s="839">
        <f>SUM(D53)</f>
        <v>0</v>
      </c>
      <c r="E253" s="839">
        <f>SUM(E53)</f>
        <v>0</v>
      </c>
      <c r="F253" s="1431"/>
    </row>
    <row r="254" spans="1:6" s="150" customFormat="1" ht="12.75">
      <c r="A254" s="129">
        <v>1523</v>
      </c>
      <c r="B254" s="127" t="s">
        <v>452</v>
      </c>
      <c r="C254" s="839">
        <f>SUM(C121+C168+C208+C54)</f>
        <v>206162</v>
      </c>
      <c r="D254" s="839">
        <f>SUM(D121+D168+D208+D54)</f>
        <v>194767</v>
      </c>
      <c r="E254" s="839">
        <f>SUM(E121+E168+E208+E54)</f>
        <v>194767</v>
      </c>
      <c r="F254" s="1431">
        <f t="shared" si="3"/>
        <v>1</v>
      </c>
    </row>
    <row r="255" spans="1:6" s="150" customFormat="1" ht="12.75">
      <c r="A255" s="129">
        <v>1524</v>
      </c>
      <c r="B255" s="127" t="s">
        <v>453</v>
      </c>
      <c r="C255" s="839">
        <f>SUM(C55+C122+C169+C209)</f>
        <v>493620</v>
      </c>
      <c r="D255" s="839">
        <f>SUM(D55+D122+D169+D209)</f>
        <v>492156</v>
      </c>
      <c r="E255" s="839">
        <f>SUM(E55+E122+E169+E209)</f>
        <v>523508</v>
      </c>
      <c r="F255" s="1431">
        <f t="shared" si="3"/>
        <v>1.0637033786035321</v>
      </c>
    </row>
    <row r="256" spans="1:6" s="150" customFormat="1" ht="12.75">
      <c r="A256" s="129">
        <v>1525</v>
      </c>
      <c r="B256" s="131" t="s">
        <v>454</v>
      </c>
      <c r="C256" s="839">
        <f aca="true" t="shared" si="4" ref="C256:E257">SUM(C59+C123+C170+C210)</f>
        <v>0</v>
      </c>
      <c r="D256" s="839">
        <f t="shared" si="4"/>
        <v>12367</v>
      </c>
      <c r="E256" s="839">
        <f t="shared" si="4"/>
        <v>12367</v>
      </c>
      <c r="F256" s="1431">
        <f t="shared" si="3"/>
        <v>1</v>
      </c>
    </row>
    <row r="257" spans="1:6" s="150" customFormat="1" ht="12.75">
      <c r="A257" s="129">
        <v>1526</v>
      </c>
      <c r="B257" s="131" t="s">
        <v>1440</v>
      </c>
      <c r="C257" s="839">
        <f t="shared" si="4"/>
        <v>40100</v>
      </c>
      <c r="D257" s="839">
        <f t="shared" si="4"/>
        <v>8827</v>
      </c>
      <c r="E257" s="839">
        <f t="shared" si="4"/>
        <v>8836</v>
      </c>
      <c r="F257" s="1431">
        <f t="shared" si="3"/>
        <v>1.0010195989577433</v>
      </c>
    </row>
    <row r="258" spans="1:6" s="150" customFormat="1" ht="12.75">
      <c r="A258" s="222">
        <v>1527</v>
      </c>
      <c r="B258" s="139" t="s">
        <v>1456</v>
      </c>
      <c r="C258" s="892"/>
      <c r="D258" s="892">
        <f>SUM(D62)</f>
        <v>24000</v>
      </c>
      <c r="E258" s="892">
        <f>SUM(E62)</f>
        <v>24000</v>
      </c>
      <c r="F258" s="1431">
        <f t="shared" si="3"/>
        <v>1</v>
      </c>
    </row>
    <row r="259" spans="1:6" s="150" customFormat="1" ht="13.5" thickBot="1">
      <c r="A259" s="134">
        <v>1528</v>
      </c>
      <c r="B259" s="135" t="s">
        <v>455</v>
      </c>
      <c r="C259" s="886">
        <f>SUM(C63+C125+C172+C212)</f>
        <v>26700</v>
      </c>
      <c r="D259" s="886">
        <f>SUM(D63+D125+D172+D212)</f>
        <v>633483</v>
      </c>
      <c r="E259" s="886">
        <f>SUM(E63+E125+E172+E212)</f>
        <v>649070</v>
      </c>
      <c r="F259" s="1433">
        <f t="shared" si="3"/>
        <v>1.0246052380253299</v>
      </c>
    </row>
    <row r="260" spans="1:6" s="150" customFormat="1" ht="13.5" thickBot="1">
      <c r="A260" s="137"/>
      <c r="B260" s="140" t="s">
        <v>582</v>
      </c>
      <c r="C260" s="884">
        <f>SUM(C251:C259)</f>
        <v>2395506</v>
      </c>
      <c r="D260" s="884">
        <f>SUM(D250:D259)</f>
        <v>3006759</v>
      </c>
      <c r="E260" s="884">
        <f>SUM(E250:E259)</f>
        <v>3158179</v>
      </c>
      <c r="F260" s="1434">
        <f t="shared" si="3"/>
        <v>1.0503598725404997</v>
      </c>
    </row>
    <row r="261" spans="1:6" s="150" customFormat="1" ht="13.5" thickBot="1">
      <c r="A261" s="147">
        <v>1530</v>
      </c>
      <c r="B261" s="256" t="s">
        <v>456</v>
      </c>
      <c r="C261" s="887">
        <f>SUM(C66)</f>
        <v>0</v>
      </c>
      <c r="D261" s="887">
        <f>SUM(D66)</f>
        <v>9313</v>
      </c>
      <c r="E261" s="887">
        <f>SUM(E66)</f>
        <v>34313</v>
      </c>
      <c r="F261" s="1443">
        <f t="shared" si="3"/>
        <v>3.6844196284763235</v>
      </c>
    </row>
    <row r="262" spans="1:6" s="150" customFormat="1" ht="13.5" thickBot="1">
      <c r="A262" s="271"/>
      <c r="B262" s="254" t="s">
        <v>457</v>
      </c>
      <c r="C262" s="888">
        <f>SUM(C261)</f>
        <v>0</v>
      </c>
      <c r="D262" s="888">
        <f>SUM(D261)</f>
        <v>9313</v>
      </c>
      <c r="E262" s="888">
        <f>SUM(E261)</f>
        <v>34313</v>
      </c>
      <c r="F262" s="1444">
        <f t="shared" si="3"/>
        <v>3.6844196284763235</v>
      </c>
    </row>
    <row r="263" spans="1:6" s="150" customFormat="1" ht="16.5" thickBot="1" thickTop="1">
      <c r="A263" s="272"/>
      <c r="B263" s="253" t="s">
        <v>278</v>
      </c>
      <c r="C263" s="889">
        <f>SUM(C245+C249+C260+C262)</f>
        <v>11736755</v>
      </c>
      <c r="D263" s="889">
        <f>SUM(D245+D249+D260+D262)</f>
        <v>12540365</v>
      </c>
      <c r="E263" s="889">
        <f>SUM(E245+E249+E260+E262)</f>
        <v>13037738</v>
      </c>
      <c r="F263" s="1445">
        <f t="shared" si="3"/>
        <v>1.0396617642309454</v>
      </c>
    </row>
    <row r="264" spans="1:6" s="150" customFormat="1" ht="13.5" thickTop="1">
      <c r="A264" s="130">
        <v>1540</v>
      </c>
      <c r="B264" s="131" t="s">
        <v>458</v>
      </c>
      <c r="C264" s="885">
        <f aca="true" t="shared" si="5" ref="C264:E265">SUM(C71)</f>
        <v>0</v>
      </c>
      <c r="D264" s="885">
        <f t="shared" si="5"/>
        <v>6878</v>
      </c>
      <c r="E264" s="885">
        <f t="shared" si="5"/>
        <v>6878</v>
      </c>
      <c r="F264" s="1441">
        <f t="shared" si="3"/>
        <v>1</v>
      </c>
    </row>
    <row r="265" spans="1:6" s="150" customFormat="1" ht="12.75">
      <c r="A265" s="129">
        <v>1541</v>
      </c>
      <c r="B265" s="127" t="s">
        <v>459</v>
      </c>
      <c r="C265" s="839">
        <f t="shared" si="5"/>
        <v>50000</v>
      </c>
      <c r="D265" s="839">
        <f t="shared" si="5"/>
        <v>22962</v>
      </c>
      <c r="E265" s="839">
        <f t="shared" si="5"/>
        <v>22962</v>
      </c>
      <c r="F265" s="1431">
        <f t="shared" si="3"/>
        <v>1</v>
      </c>
    </row>
    <row r="266" spans="1:6" s="150" customFormat="1" ht="12.75">
      <c r="A266" s="129">
        <v>1542</v>
      </c>
      <c r="B266" s="127" t="s">
        <v>809</v>
      </c>
      <c r="C266" s="839">
        <f>SUM(C75)</f>
        <v>481070</v>
      </c>
      <c r="D266" s="839">
        <f>SUM(D75)</f>
        <v>435039</v>
      </c>
      <c r="E266" s="839">
        <f>SUM(E75)</f>
        <v>435039</v>
      </c>
      <c r="F266" s="1431">
        <f t="shared" si="3"/>
        <v>1</v>
      </c>
    </row>
    <row r="267" spans="1:6" s="150" customFormat="1" ht="13.5" thickBot="1">
      <c r="A267" s="134">
        <v>1543</v>
      </c>
      <c r="B267" s="135" t="s">
        <v>1462</v>
      </c>
      <c r="C267" s="886">
        <f>SUM(C78)</f>
        <v>0</v>
      </c>
      <c r="D267" s="886">
        <f>SUM(D78)</f>
        <v>18</v>
      </c>
      <c r="E267" s="886">
        <f>SUM(E78)</f>
        <v>18</v>
      </c>
      <c r="F267" s="1433">
        <f t="shared" si="3"/>
        <v>1</v>
      </c>
    </row>
    <row r="268" spans="1:6" s="150" customFormat="1" ht="13.5" thickBot="1">
      <c r="A268" s="146"/>
      <c r="B268" s="731" t="s">
        <v>1455</v>
      </c>
      <c r="C268" s="890">
        <f>SUM(C264:C267)</f>
        <v>531070</v>
      </c>
      <c r="D268" s="890">
        <f>SUM(D264:D267)</f>
        <v>464897</v>
      </c>
      <c r="E268" s="890">
        <f>SUM(E264:E267)</f>
        <v>464897</v>
      </c>
      <c r="F268" s="1434">
        <f t="shared" si="3"/>
        <v>1</v>
      </c>
    </row>
    <row r="269" spans="1:6" s="150" customFormat="1" ht="12.75">
      <c r="A269" s="130">
        <v>1550</v>
      </c>
      <c r="B269" s="131" t="s">
        <v>462</v>
      </c>
      <c r="C269" s="885">
        <f>SUM(C81)</f>
        <v>1255000</v>
      </c>
      <c r="D269" s="885">
        <f>SUM(D81)</f>
        <v>1167108</v>
      </c>
      <c r="E269" s="885">
        <f>SUM(E81)</f>
        <v>1363985</v>
      </c>
      <c r="F269" s="1446">
        <f t="shared" si="3"/>
        <v>1.1686879020621914</v>
      </c>
    </row>
    <row r="270" spans="1:6" s="150" customFormat="1" ht="12.75">
      <c r="A270" s="129">
        <v>1552</v>
      </c>
      <c r="B270" s="127" t="s">
        <v>1449</v>
      </c>
      <c r="C270" s="839">
        <f>SUM(C89)</f>
        <v>1000</v>
      </c>
      <c r="D270" s="839">
        <f>SUM(D89)</f>
        <v>1100</v>
      </c>
      <c r="E270" s="839">
        <f>SUM(E89)</f>
        <v>1100</v>
      </c>
      <c r="F270" s="1431">
        <f aca="true" t="shared" si="6" ref="F270:F286">SUM(E270/D270)</f>
        <v>1</v>
      </c>
    </row>
    <row r="271" spans="1:6" s="150" customFormat="1" ht="13.5" thickBot="1">
      <c r="A271" s="129">
        <v>1551</v>
      </c>
      <c r="B271" s="127" t="s">
        <v>469</v>
      </c>
      <c r="C271" s="839">
        <f>SUM(C226+C185+C139)</f>
        <v>0</v>
      </c>
      <c r="D271" s="839">
        <f>SUM(D226+D185+D139)</f>
        <v>0</v>
      </c>
      <c r="E271" s="839">
        <f>SUM(E224+E183+E137+E90)</f>
        <v>283</v>
      </c>
      <c r="F271" s="1431"/>
    </row>
    <row r="272" spans="1:6" s="150" customFormat="1" ht="13.5" thickBot="1">
      <c r="A272" s="137"/>
      <c r="B272" s="140" t="s">
        <v>465</v>
      </c>
      <c r="C272" s="884">
        <f>SUM(C269:C270)</f>
        <v>1256000</v>
      </c>
      <c r="D272" s="884">
        <f>SUM(D269:D270)</f>
        <v>1168208</v>
      </c>
      <c r="E272" s="884">
        <f>SUM(E269:E271)</f>
        <v>1365368</v>
      </c>
      <c r="F272" s="1434">
        <f t="shared" si="6"/>
        <v>1.1687713146973826</v>
      </c>
    </row>
    <row r="273" spans="1:6" s="150" customFormat="1" ht="12.75">
      <c r="A273" s="130">
        <v>1560</v>
      </c>
      <c r="B273" s="143" t="s">
        <v>1451</v>
      </c>
      <c r="C273" s="885">
        <f>SUM(C92+C141)</f>
        <v>31500</v>
      </c>
      <c r="D273" s="885">
        <f>SUM(D92+D141)</f>
        <v>22070</v>
      </c>
      <c r="E273" s="885">
        <f>SUM(E92+E141)</f>
        <v>26381</v>
      </c>
      <c r="F273" s="1446">
        <f t="shared" si="6"/>
        <v>1.1953330312641595</v>
      </c>
    </row>
    <row r="274" spans="1:6" s="150" customFormat="1" ht="12.75">
      <c r="A274" s="222">
        <v>1561</v>
      </c>
      <c r="B274" s="133" t="s">
        <v>466</v>
      </c>
      <c r="C274" s="892">
        <f>SUM(C96)</f>
        <v>0</v>
      </c>
      <c r="D274" s="892">
        <f>SUM(D96)</f>
        <v>3349</v>
      </c>
      <c r="E274" s="892">
        <f>SUM(E96)</f>
        <v>4623</v>
      </c>
      <c r="F274" s="1431">
        <f t="shared" si="6"/>
        <v>1.3804120633024783</v>
      </c>
    </row>
    <row r="275" spans="1:6" s="150" customFormat="1" ht="13.5" thickBot="1">
      <c r="A275" s="600">
        <v>1562</v>
      </c>
      <c r="B275" s="601" t="s">
        <v>615</v>
      </c>
      <c r="C275" s="886">
        <f>C97</f>
        <v>0</v>
      </c>
      <c r="D275" s="886">
        <f>D97</f>
        <v>3859</v>
      </c>
      <c r="E275" s="886">
        <f>E97</f>
        <v>4438</v>
      </c>
      <c r="F275" s="1433">
        <f t="shared" si="6"/>
        <v>1.1500388701736202</v>
      </c>
    </row>
    <row r="276" spans="1:6" s="150" customFormat="1" ht="13.5" thickBot="1">
      <c r="A276" s="273"/>
      <c r="B276" s="252" t="s">
        <v>467</v>
      </c>
      <c r="C276" s="889">
        <f>SUM(C273:C275)</f>
        <v>31500</v>
      </c>
      <c r="D276" s="889">
        <f>SUM(D273:D275)</f>
        <v>29278</v>
      </c>
      <c r="E276" s="889">
        <f>SUM(E273:E275)</f>
        <v>35442</v>
      </c>
      <c r="F276" s="1444">
        <f t="shared" si="6"/>
        <v>1.2105335063870484</v>
      </c>
    </row>
    <row r="277" spans="1:6" s="150" customFormat="1" ht="16.5" thickBot="1" thickTop="1">
      <c r="A277" s="272"/>
      <c r="B277" s="255" t="s">
        <v>279</v>
      </c>
      <c r="C277" s="893">
        <f>SUM(C268+C272+C276)</f>
        <v>1818570</v>
      </c>
      <c r="D277" s="893">
        <f>SUM(D268+D272+D276)</f>
        <v>1662383</v>
      </c>
      <c r="E277" s="893">
        <f>SUM(E268+E272+E276)</f>
        <v>1865707</v>
      </c>
      <c r="F277" s="1445">
        <f t="shared" si="6"/>
        <v>1.1223087579697337</v>
      </c>
    </row>
    <row r="278" spans="1:6" s="150" customFormat="1" ht="13.5" thickTop="1">
      <c r="A278" s="130">
        <v>1570</v>
      </c>
      <c r="B278" s="131" t="s">
        <v>1441</v>
      </c>
      <c r="C278" s="885">
        <f>SUM(C188+C144+C102+C230)</f>
        <v>0</v>
      </c>
      <c r="D278" s="885">
        <f>SUM(D188+D144+D102+D230)</f>
        <v>1949271</v>
      </c>
      <c r="E278" s="885">
        <f>SUM(E188+E144+E102+E230)</f>
        <v>1949271</v>
      </c>
      <c r="F278" s="1447">
        <f t="shared" si="6"/>
        <v>1</v>
      </c>
    </row>
    <row r="279" spans="1:6" s="150" customFormat="1" ht="12.75">
      <c r="A279" s="129">
        <v>1571</v>
      </c>
      <c r="B279" s="127" t="s">
        <v>1481</v>
      </c>
      <c r="C279" s="839">
        <f>SUM(C231+C189+C145)</f>
        <v>5881759</v>
      </c>
      <c r="D279" s="839">
        <f>SUM(D231+D189+D145)</f>
        <v>5997132</v>
      </c>
      <c r="E279" s="839">
        <f>SUM(E231+E189+E145)</f>
        <v>5852423</v>
      </c>
      <c r="F279" s="1431">
        <f t="shared" si="6"/>
        <v>0.9758702993364161</v>
      </c>
    </row>
    <row r="280" spans="1:6" s="150" customFormat="1" ht="12.75">
      <c r="A280" s="129">
        <v>1572</v>
      </c>
      <c r="B280" s="127" t="s">
        <v>1442</v>
      </c>
      <c r="C280" s="839"/>
      <c r="D280" s="839">
        <f>SUM(D103)</f>
        <v>45604</v>
      </c>
      <c r="E280" s="839">
        <f>SUM(E103)</f>
        <v>45604</v>
      </c>
      <c r="F280" s="1431">
        <f t="shared" si="6"/>
        <v>1</v>
      </c>
    </row>
    <row r="281" spans="1:6" s="150" customFormat="1" ht="13.5" thickBot="1">
      <c r="A281" s="145">
        <v>1573</v>
      </c>
      <c r="B281" s="152" t="s">
        <v>1463</v>
      </c>
      <c r="C281" s="891"/>
      <c r="D281" s="891"/>
      <c r="E281" s="891">
        <v>27400000</v>
      </c>
      <c r="F281" s="1435"/>
    </row>
    <row r="282" spans="1:6" s="150" customFormat="1" ht="14.25" thickBot="1">
      <c r="A282" s="137"/>
      <c r="B282" s="270" t="s">
        <v>272</v>
      </c>
      <c r="C282" s="884">
        <f>SUM(C278:C279)</f>
        <v>5881759</v>
      </c>
      <c r="D282" s="884">
        <f>SUM(D278:D279)</f>
        <v>7946403</v>
      </c>
      <c r="E282" s="884">
        <f>SUM(E278:E281)</f>
        <v>35247298</v>
      </c>
      <c r="F282" s="1434">
        <f t="shared" si="6"/>
        <v>4.435629302968903</v>
      </c>
    </row>
    <row r="283" spans="1:6" s="150" customFormat="1" ht="12" customHeight="1">
      <c r="A283" s="129">
        <v>1581</v>
      </c>
      <c r="B283" s="127" t="s">
        <v>1441</v>
      </c>
      <c r="C283" s="839">
        <f>SUM(C107+C148+C192)</f>
        <v>600000</v>
      </c>
      <c r="D283" s="839">
        <f>SUM(D107+D148+D192)</f>
        <v>1582193</v>
      </c>
      <c r="E283" s="839">
        <f>SUM(E107+E148+E192)</f>
        <v>1582193</v>
      </c>
      <c r="F283" s="1431">
        <f t="shared" si="6"/>
        <v>1</v>
      </c>
    </row>
    <row r="284" spans="1:6" s="150" customFormat="1" ht="13.5" thickBot="1">
      <c r="A284" s="134">
        <v>1582</v>
      </c>
      <c r="B284" s="135" t="s">
        <v>1481</v>
      </c>
      <c r="C284" s="886">
        <f>SUM(C235+C193+C149)</f>
        <v>145000</v>
      </c>
      <c r="D284" s="886">
        <f>SUM(D235+D193+D149)</f>
        <v>173806</v>
      </c>
      <c r="E284" s="886">
        <f>SUM(E235+E193+E149)</f>
        <v>163816</v>
      </c>
      <c r="F284" s="1433">
        <f t="shared" si="6"/>
        <v>0.9425221223663165</v>
      </c>
    </row>
    <row r="285" spans="1:6" s="150" customFormat="1" ht="13.5" thickBot="1">
      <c r="A285" s="137"/>
      <c r="B285" s="184" t="s">
        <v>468</v>
      </c>
      <c r="C285" s="884">
        <f>SUM(C283:C284)</f>
        <v>745000</v>
      </c>
      <c r="D285" s="884">
        <f>SUM(D283:D284)</f>
        <v>1755999</v>
      </c>
      <c r="E285" s="884">
        <f>SUM(E283:E284)</f>
        <v>1746009</v>
      </c>
      <c r="F285" s="1434">
        <f t="shared" si="6"/>
        <v>0.9943109307009856</v>
      </c>
    </row>
    <row r="286" spans="1:9" s="150" customFormat="1" ht="24.75" customHeight="1" thickBot="1">
      <c r="A286" s="137"/>
      <c r="B286" s="1463" t="s">
        <v>1464</v>
      </c>
      <c r="C286" s="894">
        <f>SUM(C263+C277+C283+C278)</f>
        <v>14155325</v>
      </c>
      <c r="D286" s="894">
        <f>SUM(D263+D277+D283+D278)</f>
        <v>17734212</v>
      </c>
      <c r="E286" s="894">
        <f>SUM(E263+E277+E283+E278)</f>
        <v>18434909</v>
      </c>
      <c r="F286" s="1438">
        <f t="shared" si="6"/>
        <v>1.03951103099478</v>
      </c>
      <c r="G286" s="306"/>
      <c r="I286" s="597"/>
    </row>
    <row r="287" ht="11.25">
      <c r="I287" s="153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31" max="255" man="1"/>
    <brk id="17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B16">
      <selection activeCell="G17" sqref="G17"/>
    </sheetView>
  </sheetViews>
  <sheetFormatPr defaultColWidth="9.00390625" defaultRowHeight="12.75"/>
  <cols>
    <col min="1" max="1" width="16.50390625" style="0" customWidth="1"/>
    <col min="2" max="3" width="15.50390625" style="0" customWidth="1"/>
    <col min="4" max="4" width="16.50390625" style="0" customWidth="1"/>
    <col min="5" max="5" width="16.125" style="0" customWidth="1"/>
    <col min="6" max="6" width="16.50390625" style="0" customWidth="1"/>
    <col min="7" max="7" width="15.25390625" style="0" customWidth="1"/>
    <col min="8" max="9" width="11.125" style="0" customWidth="1"/>
    <col min="10" max="10" width="11.875" style="0" customWidth="1"/>
    <col min="11" max="11" width="12.00390625" style="0" customWidth="1"/>
  </cols>
  <sheetData>
    <row r="2" spans="1:10" ht="12.75">
      <c r="A2" s="1662" t="s">
        <v>70</v>
      </c>
      <c r="B2" s="1662"/>
      <c r="C2" s="1662"/>
      <c r="D2" s="1662"/>
      <c r="E2" s="1662"/>
      <c r="F2" s="1662"/>
      <c r="G2" s="1662"/>
      <c r="H2" s="1662"/>
      <c r="I2" s="1662"/>
      <c r="J2" s="1662"/>
    </row>
    <row r="3" spans="1:10" ht="12.75">
      <c r="A3" s="1662" t="s">
        <v>905</v>
      </c>
      <c r="B3" s="1662"/>
      <c r="C3" s="1662"/>
      <c r="D3" s="1662"/>
      <c r="E3" s="1662"/>
      <c r="F3" s="1662"/>
      <c r="G3" s="1662"/>
      <c r="H3" s="1662"/>
      <c r="I3" s="1662"/>
      <c r="J3" s="1662"/>
    </row>
    <row r="4" spans="1:10" ht="12.75">
      <c r="A4" s="1662" t="s">
        <v>906</v>
      </c>
      <c r="B4" s="1662"/>
      <c r="C4" s="1662"/>
      <c r="D4" s="1662"/>
      <c r="E4" s="1662"/>
      <c r="F4" s="1662"/>
      <c r="G4" s="1662"/>
      <c r="H4" s="1662"/>
      <c r="I4" s="1662"/>
      <c r="J4" s="1662"/>
    </row>
    <row r="5" ht="12">
      <c r="K5" t="s">
        <v>604</v>
      </c>
    </row>
    <row r="6" spans="1:11" ht="27.75" customHeight="1">
      <c r="A6" s="1663" t="s">
        <v>907</v>
      </c>
      <c r="B6" s="1665" t="s">
        <v>881</v>
      </c>
      <c r="C6" s="1663" t="s">
        <v>882</v>
      </c>
      <c r="D6" s="1663" t="s">
        <v>883</v>
      </c>
      <c r="E6" s="1665" t="s">
        <v>908</v>
      </c>
      <c r="F6" s="1663" t="s">
        <v>886</v>
      </c>
      <c r="G6" s="1663" t="s">
        <v>909</v>
      </c>
      <c r="H6" s="1163" t="s">
        <v>910</v>
      </c>
      <c r="I6" s="1164"/>
      <c r="J6" s="1165"/>
      <c r="K6" s="1166"/>
    </row>
    <row r="7" spans="1:11" ht="24.75" customHeight="1" thickBot="1">
      <c r="A7" s="1664"/>
      <c r="B7" s="1666"/>
      <c r="C7" s="1664"/>
      <c r="D7" s="1664"/>
      <c r="E7" s="1666"/>
      <c r="F7" s="1664"/>
      <c r="G7" s="1664"/>
      <c r="H7" s="1167" t="s">
        <v>911</v>
      </c>
      <c r="I7" s="1167" t="s">
        <v>912</v>
      </c>
      <c r="J7" s="1167" t="s">
        <v>913</v>
      </c>
      <c r="K7" s="1167" t="s">
        <v>644</v>
      </c>
    </row>
    <row r="8" spans="1:11" s="1115" customFormat="1" ht="20.25" customHeight="1" thickTop="1">
      <c r="A8" s="1073" t="s">
        <v>673</v>
      </c>
      <c r="B8" s="1168">
        <v>2279</v>
      </c>
      <c r="C8" s="1168">
        <v>131520</v>
      </c>
      <c r="D8" s="1168">
        <f>SUM(B8-C8)</f>
        <v>-129241</v>
      </c>
      <c r="E8" s="1168">
        <v>132216</v>
      </c>
      <c r="F8" s="1168">
        <f>SUM(D8+E8)</f>
        <v>2975</v>
      </c>
      <c r="G8" s="1168">
        <v>1150</v>
      </c>
      <c r="H8" s="1168"/>
      <c r="I8" s="1168"/>
      <c r="J8" s="1168">
        <v>1150</v>
      </c>
      <c r="K8" s="1168">
        <v>1825</v>
      </c>
    </row>
    <row r="9" spans="1:11" s="1115" customFormat="1" ht="20.25" customHeight="1">
      <c r="A9" s="1169" t="s">
        <v>675</v>
      </c>
      <c r="B9" s="725">
        <v>2916</v>
      </c>
      <c r="C9" s="725">
        <v>145512</v>
      </c>
      <c r="D9" s="725">
        <f>SUM(B9-C9)</f>
        <v>-142596</v>
      </c>
      <c r="E9" s="725">
        <v>144250</v>
      </c>
      <c r="F9" s="725">
        <f>SUM(D9+E9)</f>
        <v>1654</v>
      </c>
      <c r="G9" s="725">
        <v>1038</v>
      </c>
      <c r="H9" s="725"/>
      <c r="I9" s="725"/>
      <c r="J9" s="725">
        <v>1038</v>
      </c>
      <c r="K9" s="725">
        <v>616</v>
      </c>
    </row>
    <row r="10" spans="1:11" s="1115" customFormat="1" ht="20.25" customHeight="1">
      <c r="A10" s="1169" t="s">
        <v>677</v>
      </c>
      <c r="B10" s="725">
        <v>1110</v>
      </c>
      <c r="C10" s="725">
        <v>64408</v>
      </c>
      <c r="D10" s="725">
        <f>SUM(B10-C10)</f>
        <v>-63298</v>
      </c>
      <c r="E10" s="725">
        <v>64625</v>
      </c>
      <c r="F10" s="725">
        <f>SUM(D10+E10)</f>
        <v>1327</v>
      </c>
      <c r="G10" s="725">
        <v>684</v>
      </c>
      <c r="H10" s="725"/>
      <c r="I10" s="725"/>
      <c r="J10" s="725">
        <v>684</v>
      </c>
      <c r="K10" s="725">
        <v>643</v>
      </c>
    </row>
    <row r="11" spans="1:11" s="1115" customFormat="1" ht="20.25" customHeight="1">
      <c r="A11" s="1169" t="s">
        <v>679</v>
      </c>
      <c r="B11" s="725">
        <v>1745</v>
      </c>
      <c r="C11" s="725">
        <v>224646</v>
      </c>
      <c r="D11" s="725">
        <f>SUM(B11-C11)</f>
        <v>-222901</v>
      </c>
      <c r="E11" s="725">
        <v>225159</v>
      </c>
      <c r="F11" s="725">
        <f>SUM(D11+E11)</f>
        <v>2258</v>
      </c>
      <c r="G11" s="725">
        <v>678</v>
      </c>
      <c r="H11" s="725"/>
      <c r="I11" s="725"/>
      <c r="J11" s="725">
        <v>678</v>
      </c>
      <c r="K11" s="725">
        <v>1580</v>
      </c>
    </row>
    <row r="12" spans="1:11" s="1115" customFormat="1" ht="20.25" customHeight="1">
      <c r="A12" s="1169" t="s">
        <v>681</v>
      </c>
      <c r="B12" s="725">
        <v>1242</v>
      </c>
      <c r="C12" s="725">
        <v>113762</v>
      </c>
      <c r="D12" s="725">
        <f>SUM(B12-C12)</f>
        <v>-112520</v>
      </c>
      <c r="E12" s="725">
        <v>114949</v>
      </c>
      <c r="F12" s="725">
        <f>SUM(D12+E12)</f>
        <v>2429</v>
      </c>
      <c r="G12" s="725">
        <v>1025</v>
      </c>
      <c r="H12" s="725"/>
      <c r="I12" s="725"/>
      <c r="J12" s="725">
        <v>1025</v>
      </c>
      <c r="K12" s="725">
        <v>1404</v>
      </c>
    </row>
    <row r="13" spans="1:11" s="1115" customFormat="1" ht="20.25" customHeight="1">
      <c r="A13" s="1169" t="s">
        <v>914</v>
      </c>
      <c r="B13" s="725">
        <v>964</v>
      </c>
      <c r="C13" s="725">
        <v>93827</v>
      </c>
      <c r="D13" s="725">
        <f aca="true" t="shared" si="0" ref="D13:D20">SUM(B13-C13)</f>
        <v>-92863</v>
      </c>
      <c r="E13" s="725">
        <v>93082</v>
      </c>
      <c r="F13" s="725">
        <f aca="true" t="shared" si="1" ref="F13:F20">SUM(D13+E13)</f>
        <v>219</v>
      </c>
      <c r="G13" s="725">
        <v>500</v>
      </c>
      <c r="H13" s="725"/>
      <c r="I13" s="725"/>
      <c r="J13" s="725">
        <v>219</v>
      </c>
      <c r="K13" s="725"/>
    </row>
    <row r="14" spans="1:11" s="1115" customFormat="1" ht="20.25" customHeight="1">
      <c r="A14" s="1169" t="s">
        <v>915</v>
      </c>
      <c r="B14" s="725">
        <v>582</v>
      </c>
      <c r="C14" s="725">
        <v>63836</v>
      </c>
      <c r="D14" s="725">
        <f>SUM(B14-C14)</f>
        <v>-63254</v>
      </c>
      <c r="E14" s="725">
        <v>63849</v>
      </c>
      <c r="F14" s="725">
        <f>SUM(D14+E14)</f>
        <v>595</v>
      </c>
      <c r="G14" s="725">
        <v>370</v>
      </c>
      <c r="H14" s="725"/>
      <c r="I14" s="725"/>
      <c r="J14" s="725">
        <v>370</v>
      </c>
      <c r="K14" s="725">
        <v>225</v>
      </c>
    </row>
    <row r="15" spans="1:11" s="1115" customFormat="1" ht="20.25" customHeight="1">
      <c r="A15" s="1169" t="s">
        <v>687</v>
      </c>
      <c r="B15" s="725">
        <v>2148</v>
      </c>
      <c r="C15" s="725">
        <v>63200</v>
      </c>
      <c r="D15" s="725">
        <f>SUM(B15-C15)</f>
        <v>-61052</v>
      </c>
      <c r="E15" s="725">
        <v>62228</v>
      </c>
      <c r="F15" s="725">
        <f>SUM(D15+E15)</f>
        <v>1176</v>
      </c>
      <c r="G15" s="725">
        <v>892</v>
      </c>
      <c r="H15" s="725"/>
      <c r="I15" s="725"/>
      <c r="J15" s="725">
        <v>892</v>
      </c>
      <c r="K15" s="725">
        <v>284</v>
      </c>
    </row>
    <row r="16" spans="1:11" s="1115" customFormat="1" ht="20.25" customHeight="1">
      <c r="A16" s="1169" t="s">
        <v>689</v>
      </c>
      <c r="B16" s="725">
        <v>1232</v>
      </c>
      <c r="C16" s="725">
        <v>60759</v>
      </c>
      <c r="D16" s="725">
        <f t="shared" si="0"/>
        <v>-59527</v>
      </c>
      <c r="E16" s="725">
        <v>60231</v>
      </c>
      <c r="F16" s="725">
        <f t="shared" si="1"/>
        <v>704</v>
      </c>
      <c r="G16" s="725">
        <v>515</v>
      </c>
      <c r="H16" s="725"/>
      <c r="I16" s="725"/>
      <c r="J16" s="725">
        <v>515</v>
      </c>
      <c r="K16" s="725">
        <v>189</v>
      </c>
    </row>
    <row r="17" spans="1:11" s="1115" customFormat="1" ht="20.25" customHeight="1">
      <c r="A17" s="1169" t="s">
        <v>191</v>
      </c>
      <c r="B17" s="725">
        <v>291394</v>
      </c>
      <c r="C17" s="725">
        <v>1954361</v>
      </c>
      <c r="D17" s="725">
        <f t="shared" si="0"/>
        <v>-1662967</v>
      </c>
      <c r="E17" s="725">
        <v>1671072</v>
      </c>
      <c r="F17" s="725">
        <f t="shared" si="1"/>
        <v>8105</v>
      </c>
      <c r="G17" s="725">
        <v>29656</v>
      </c>
      <c r="H17" s="725"/>
      <c r="I17" s="725"/>
      <c r="J17" s="725">
        <v>8105</v>
      </c>
      <c r="K17" s="725"/>
    </row>
    <row r="18" spans="1:11" s="1115" customFormat="1" ht="24.75" customHeight="1">
      <c r="A18" s="1170" t="s">
        <v>916</v>
      </c>
      <c r="B18" s="725">
        <v>32107</v>
      </c>
      <c r="C18" s="725">
        <v>486370</v>
      </c>
      <c r="D18" s="725">
        <f>SUM(B18-C18)</f>
        <v>-454263</v>
      </c>
      <c r="E18" s="725">
        <v>455021</v>
      </c>
      <c r="F18" s="725">
        <f>SUM(D18+E18)</f>
        <v>758</v>
      </c>
      <c r="G18" s="725">
        <v>758</v>
      </c>
      <c r="H18" s="725">
        <v>758</v>
      </c>
      <c r="I18" s="725"/>
      <c r="J18" s="725"/>
      <c r="K18" s="725"/>
    </row>
    <row r="19" spans="1:11" s="1115" customFormat="1" ht="24.75" customHeight="1">
      <c r="A19" s="1169" t="s">
        <v>540</v>
      </c>
      <c r="B19" s="725">
        <v>58962</v>
      </c>
      <c r="C19" s="725">
        <v>601749</v>
      </c>
      <c r="D19" s="725">
        <f>SUM(B19-C19)</f>
        <v>-542787</v>
      </c>
      <c r="E19" s="725">
        <v>551225</v>
      </c>
      <c r="F19" s="725">
        <f>SUM(D19+E19)</f>
        <v>8438</v>
      </c>
      <c r="G19" s="725">
        <v>4914</v>
      </c>
      <c r="H19" s="725"/>
      <c r="I19" s="725"/>
      <c r="J19" s="725">
        <v>8438</v>
      </c>
      <c r="K19" s="725"/>
    </row>
    <row r="20" spans="1:11" s="1115" customFormat="1" ht="21.75" customHeight="1" thickBot="1">
      <c r="A20" s="1073" t="s">
        <v>696</v>
      </c>
      <c r="B20" s="1168">
        <v>75117</v>
      </c>
      <c r="C20" s="1168">
        <v>347700</v>
      </c>
      <c r="D20" s="1168">
        <f t="shared" si="0"/>
        <v>-272583</v>
      </c>
      <c r="E20" s="1168">
        <v>281301</v>
      </c>
      <c r="F20" s="1168">
        <f t="shared" si="1"/>
        <v>8718</v>
      </c>
      <c r="G20" s="1168">
        <v>5661</v>
      </c>
      <c r="H20" s="1168"/>
      <c r="I20" s="1168"/>
      <c r="J20" s="1168">
        <v>8718</v>
      </c>
      <c r="K20" s="1168"/>
    </row>
    <row r="21" spans="1:11" ht="23.25" customHeight="1" thickBot="1" thickTop="1">
      <c r="A21" s="1171" t="s">
        <v>405</v>
      </c>
      <c r="B21" s="1172">
        <f aca="true" t="shared" si="2" ref="B21:J21">SUM(B8:B20)</f>
        <v>471798</v>
      </c>
      <c r="C21" s="1172">
        <f t="shared" si="2"/>
        <v>4351650</v>
      </c>
      <c r="D21" s="1172">
        <f t="shared" si="2"/>
        <v>-3879852</v>
      </c>
      <c r="E21" s="1172">
        <f t="shared" si="2"/>
        <v>3919208</v>
      </c>
      <c r="F21" s="1172">
        <f t="shared" si="2"/>
        <v>39356</v>
      </c>
      <c r="G21" s="1172">
        <f t="shared" si="2"/>
        <v>47841</v>
      </c>
      <c r="H21" s="1172">
        <f t="shared" si="2"/>
        <v>758</v>
      </c>
      <c r="I21" s="1172">
        <f t="shared" si="2"/>
        <v>0</v>
      </c>
      <c r="J21" s="1172">
        <f t="shared" si="2"/>
        <v>31832</v>
      </c>
      <c r="K21" s="1172">
        <f>SUM(K8:K20)</f>
        <v>6766</v>
      </c>
    </row>
    <row r="22" ht="12.75" thickTop="1"/>
  </sheetData>
  <sheetProtection/>
  <mergeCells count="10"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</mergeCells>
  <printOptions/>
  <pageMargins left="0.31496062992125984" right="0.31496062992125984" top="0.7480314960629921" bottom="0.7480314960629921" header="0.31496062992125984" footer="0.31496062992125984"/>
  <pageSetup firstPageNumber="59" useFirstPageNumber="1" horizontalDpi="600" verticalDpi="600" orientation="landscape" paperSize="9" scale="91" r:id="rId1"/>
  <headerFooter>
    <oddFooter>&amp;C&amp;P.oldal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76">
      <selection activeCell="C57" sqref="C57"/>
    </sheetView>
  </sheetViews>
  <sheetFormatPr defaultColWidth="9.125" defaultRowHeight="12.75"/>
  <cols>
    <col min="1" max="1" width="7.75390625" style="1176" bestFit="1" customWidth="1"/>
    <col min="2" max="2" width="60.75390625" style="1175" customWidth="1"/>
    <col min="3" max="4" width="14.75390625" style="1250" customWidth="1"/>
    <col min="5" max="5" width="11.50390625" style="1251" bestFit="1" customWidth="1"/>
    <col min="6" max="6" width="14.75390625" style="1175" hidden="1" customWidth="1"/>
    <col min="7" max="16384" width="9.125" style="1175" customWidth="1"/>
  </cols>
  <sheetData>
    <row r="1" spans="1:5" ht="14.25">
      <c r="A1" s="1667"/>
      <c r="B1" s="1667"/>
      <c r="C1" s="1173"/>
      <c r="D1" s="1173"/>
      <c r="E1" s="1174"/>
    </row>
    <row r="2" spans="1:5" ht="14.25">
      <c r="A2" s="1668" t="s">
        <v>174</v>
      </c>
      <c r="B2" s="1668"/>
      <c r="C2" s="1668"/>
      <c r="D2" s="1668"/>
      <c r="E2" s="1668"/>
    </row>
    <row r="3" spans="1:5" ht="14.25">
      <c r="A3" s="1669" t="s">
        <v>917</v>
      </c>
      <c r="B3" s="1669"/>
      <c r="C3" s="1669"/>
      <c r="D3" s="1669"/>
      <c r="E3" s="1669"/>
    </row>
    <row r="4" spans="1:5" ht="14.25">
      <c r="A4" s="1669" t="s">
        <v>918</v>
      </c>
      <c r="B4" s="1669"/>
      <c r="C4" s="1669"/>
      <c r="D4" s="1669"/>
      <c r="E4" s="1669"/>
    </row>
    <row r="5" spans="1:5" ht="14.25">
      <c r="A5" s="1670"/>
      <c r="B5" s="1670"/>
      <c r="C5" s="1670"/>
      <c r="D5" s="1670"/>
      <c r="E5" s="1670"/>
    </row>
    <row r="6" spans="2:5" ht="14.25">
      <c r="B6" s="1177"/>
      <c r="C6" s="1178"/>
      <c r="D6" s="1178"/>
      <c r="E6" s="1179" t="s">
        <v>919</v>
      </c>
    </row>
    <row r="7" spans="1:5" s="1176" customFormat="1" ht="15" thickBot="1">
      <c r="A7" s="1176" t="s">
        <v>920</v>
      </c>
      <c r="B7" s="1180" t="s">
        <v>921</v>
      </c>
      <c r="C7" s="1181" t="s">
        <v>922</v>
      </c>
      <c r="D7" s="1181" t="s">
        <v>923</v>
      </c>
      <c r="E7" s="1182" t="s">
        <v>924</v>
      </c>
    </row>
    <row r="8" spans="1:5" s="1188" customFormat="1" ht="29.25" thickBot="1">
      <c r="A8" s="1183" t="s">
        <v>879</v>
      </c>
      <c r="B8" s="1184" t="s">
        <v>387</v>
      </c>
      <c r="C8" s="1185" t="s">
        <v>925</v>
      </c>
      <c r="D8" s="1186" t="s">
        <v>926</v>
      </c>
      <c r="E8" s="1187" t="s">
        <v>927</v>
      </c>
    </row>
    <row r="9" spans="1:5" s="1188" customFormat="1" ht="30" customHeight="1" thickBot="1">
      <c r="A9" s="1189"/>
      <c r="B9" s="1190" t="s">
        <v>928</v>
      </c>
      <c r="C9" s="1191"/>
      <c r="D9" s="1192"/>
      <c r="E9" s="1193"/>
    </row>
    <row r="10" spans="1:5" ht="15" thickTop="1">
      <c r="A10" s="1194" t="s">
        <v>929</v>
      </c>
      <c r="B10" s="1195" t="s">
        <v>930</v>
      </c>
      <c r="C10" s="1196">
        <f>SUM(C11:C12)</f>
        <v>49692</v>
      </c>
      <c r="D10" s="1197">
        <f>SUM(D11:D12)</f>
        <v>39081</v>
      </c>
      <c r="E10" s="1198">
        <f>IF(C10=0,0,D10/C10%)</f>
        <v>78.64646220719632</v>
      </c>
    </row>
    <row r="11" spans="1:5" ht="14.25">
      <c r="A11" s="1199"/>
      <c r="B11" s="1200" t="s">
        <v>931</v>
      </c>
      <c r="C11" s="1201">
        <v>34679</v>
      </c>
      <c r="D11" s="1201">
        <v>31106</v>
      </c>
      <c r="E11" s="1202">
        <f aca="true" t="shared" si="0" ref="E11:E76">IF(C11=0,0,D11/C11%)</f>
        <v>89.69693474436978</v>
      </c>
    </row>
    <row r="12" spans="1:5" ht="14.25">
      <c r="A12" s="1199"/>
      <c r="B12" s="1200" t="s">
        <v>932</v>
      </c>
      <c r="C12" s="1201">
        <v>15013</v>
      </c>
      <c r="D12" s="1201">
        <v>7975</v>
      </c>
      <c r="E12" s="1202">
        <f t="shared" si="0"/>
        <v>53.1206287883834</v>
      </c>
    </row>
    <row r="13" spans="1:5" s="1207" customFormat="1" ht="14.25">
      <c r="A13" s="1203" t="s">
        <v>933</v>
      </c>
      <c r="B13" s="1204" t="s">
        <v>934</v>
      </c>
      <c r="C13" s="1205">
        <f>SUM(C14:C16)</f>
        <v>217593526</v>
      </c>
      <c r="D13" s="1205">
        <f>SUM(D14:D16)</f>
        <v>216630140</v>
      </c>
      <c r="E13" s="1206">
        <f t="shared" si="0"/>
        <v>99.55725429073658</v>
      </c>
    </row>
    <row r="14" spans="1:5" s="1207" customFormat="1" ht="14.25">
      <c r="A14" s="1203"/>
      <c r="B14" s="1200" t="s">
        <v>935</v>
      </c>
      <c r="C14" s="1201">
        <v>214819360</v>
      </c>
      <c r="D14" s="1201">
        <v>214776464</v>
      </c>
      <c r="E14" s="1202">
        <f t="shared" si="0"/>
        <v>99.9800315949177</v>
      </c>
    </row>
    <row r="15" spans="1:5" s="1207" customFormat="1" ht="14.25">
      <c r="A15" s="1203"/>
      <c r="B15" s="1200" t="s">
        <v>936</v>
      </c>
      <c r="C15" s="1201">
        <v>426440</v>
      </c>
      <c r="D15" s="1201">
        <v>385909</v>
      </c>
      <c r="E15" s="1202">
        <f t="shared" si="0"/>
        <v>90.49549760810432</v>
      </c>
    </row>
    <row r="16" spans="1:5" s="1207" customFormat="1" ht="14.25">
      <c r="A16" s="1203"/>
      <c r="B16" s="1200" t="s">
        <v>937</v>
      </c>
      <c r="C16" s="1201">
        <v>2347726</v>
      </c>
      <c r="D16" s="1201">
        <v>1467767</v>
      </c>
      <c r="E16" s="1202">
        <f t="shared" si="0"/>
        <v>62.51866699947098</v>
      </c>
    </row>
    <row r="17" spans="1:5" s="1207" customFormat="1" ht="14.25">
      <c r="A17" s="1203"/>
      <c r="B17" s="1204" t="s">
        <v>938</v>
      </c>
      <c r="C17" s="1205">
        <f>SUM(C18)</f>
        <v>572400</v>
      </c>
      <c r="D17" s="1205">
        <f>SUM(D18)</f>
        <v>758957</v>
      </c>
      <c r="E17" s="1206">
        <f t="shared" si="0"/>
        <v>132.59206848357792</v>
      </c>
    </row>
    <row r="18" spans="1:5" s="1207" customFormat="1" ht="14.25">
      <c r="A18" s="1203"/>
      <c r="B18" s="1200" t="s">
        <v>939</v>
      </c>
      <c r="C18" s="1201">
        <v>572400</v>
      </c>
      <c r="D18" s="1201">
        <v>758957</v>
      </c>
      <c r="E18" s="1202">
        <f t="shared" si="0"/>
        <v>132.59206848357792</v>
      </c>
    </row>
    <row r="19" spans="1:5" s="1212" customFormat="1" ht="28.5">
      <c r="A19" s="1208" t="s">
        <v>940</v>
      </c>
      <c r="B19" s="1209" t="s">
        <v>941</v>
      </c>
      <c r="C19" s="1210">
        <f>SUM(C10+C13+C17)</f>
        <v>218215618</v>
      </c>
      <c r="D19" s="1210">
        <f>SUM(D10+D13+D17)</f>
        <v>217428178</v>
      </c>
      <c r="E19" s="1211">
        <f t="shared" si="0"/>
        <v>99.6391459020133</v>
      </c>
    </row>
    <row r="20" spans="1:5" s="1212" customFormat="1" ht="14.25">
      <c r="A20" s="1208"/>
      <c r="B20" s="1209" t="s">
        <v>942</v>
      </c>
      <c r="C20" s="1210">
        <f>SUM(C21)</f>
        <v>1740</v>
      </c>
      <c r="D20" s="1210">
        <f>SUM(D21)</f>
        <v>2189</v>
      </c>
      <c r="E20" s="1206">
        <f t="shared" si="0"/>
        <v>125.80459770114943</v>
      </c>
    </row>
    <row r="21" spans="1:5" ht="14.25">
      <c r="A21" s="1199" t="s">
        <v>943</v>
      </c>
      <c r="B21" s="1200" t="s">
        <v>944</v>
      </c>
      <c r="C21" s="1201">
        <v>1740</v>
      </c>
      <c r="D21" s="1201">
        <v>2189</v>
      </c>
      <c r="E21" s="1202">
        <f t="shared" si="0"/>
        <v>125.80459770114943</v>
      </c>
    </row>
    <row r="22" spans="1:5" s="1212" customFormat="1" ht="30" customHeight="1">
      <c r="A22" s="1208" t="s">
        <v>945</v>
      </c>
      <c r="B22" s="1209" t="s">
        <v>946</v>
      </c>
      <c r="C22" s="1210">
        <f>SUM(C21:C21)</f>
        <v>1740</v>
      </c>
      <c r="D22" s="1210">
        <f>SUM(D21:D21)</f>
        <v>2189</v>
      </c>
      <c r="E22" s="1211">
        <f t="shared" si="0"/>
        <v>125.80459770114943</v>
      </c>
    </row>
    <row r="23" spans="1:5" ht="14.25">
      <c r="A23" s="1199" t="s">
        <v>947</v>
      </c>
      <c r="B23" s="1213" t="s">
        <v>948</v>
      </c>
      <c r="C23" s="1201">
        <v>2285</v>
      </c>
      <c r="D23" s="1201">
        <v>2105</v>
      </c>
      <c r="E23" s="1202">
        <f t="shared" si="0"/>
        <v>92.12253829321662</v>
      </c>
    </row>
    <row r="24" spans="1:5" ht="14.25">
      <c r="A24" s="1199" t="s">
        <v>949</v>
      </c>
      <c r="B24" s="1213" t="s">
        <v>950</v>
      </c>
      <c r="C24" s="1201">
        <v>4089633</v>
      </c>
      <c r="D24" s="1201">
        <v>4760887</v>
      </c>
      <c r="E24" s="1202">
        <f t="shared" si="0"/>
        <v>116.41355104480034</v>
      </c>
    </row>
    <row r="25" spans="1:5" s="1212" customFormat="1" ht="30" customHeight="1">
      <c r="A25" s="1208" t="s">
        <v>951</v>
      </c>
      <c r="B25" s="1209" t="s">
        <v>952</v>
      </c>
      <c r="C25" s="1210">
        <f>SUM(C23:C24)</f>
        <v>4091918</v>
      </c>
      <c r="D25" s="1210">
        <f>SUM(D23:D24)</f>
        <v>4762992</v>
      </c>
      <c r="E25" s="1211">
        <f t="shared" si="0"/>
        <v>116.3999865099936</v>
      </c>
    </row>
    <row r="26" spans="1:5" s="1207" customFormat="1" ht="28.5">
      <c r="A26" s="1203" t="s">
        <v>953</v>
      </c>
      <c r="B26" s="1214" t="s">
        <v>954</v>
      </c>
      <c r="C26" s="1205">
        <f>SUM(C27:C34)</f>
        <v>2048669</v>
      </c>
      <c r="D26" s="1205">
        <f>SUM(D27:D34)</f>
        <v>1905689</v>
      </c>
      <c r="E26" s="1206">
        <f t="shared" si="0"/>
        <v>93.02083450279181</v>
      </c>
    </row>
    <row r="27" spans="1:5" ht="30" customHeight="1">
      <c r="A27" s="1215" t="s">
        <v>955</v>
      </c>
      <c r="B27" s="1216" t="s">
        <v>956</v>
      </c>
      <c r="C27" s="1201"/>
      <c r="D27" s="1201"/>
      <c r="E27" s="1202">
        <f t="shared" si="0"/>
        <v>0</v>
      </c>
    </row>
    <row r="28" spans="1:5" ht="30" customHeight="1">
      <c r="A28" s="1215" t="s">
        <v>957</v>
      </c>
      <c r="B28" s="1216" t="s">
        <v>958</v>
      </c>
      <c r="C28" s="1201"/>
      <c r="D28" s="1201"/>
      <c r="E28" s="1202">
        <f t="shared" si="0"/>
        <v>0</v>
      </c>
    </row>
    <row r="29" spans="1:5" ht="15" customHeight="1">
      <c r="A29" s="1215" t="s">
        <v>959</v>
      </c>
      <c r="B29" s="1216" t="s">
        <v>960</v>
      </c>
      <c r="C29" s="1201">
        <v>990124</v>
      </c>
      <c r="D29" s="1201">
        <v>1145333</v>
      </c>
      <c r="E29" s="1202">
        <f t="shared" si="0"/>
        <v>115.67571334499517</v>
      </c>
    </row>
    <row r="30" spans="1:5" ht="15" customHeight="1">
      <c r="A30" s="1215" t="s">
        <v>961</v>
      </c>
      <c r="B30" s="1216" t="s">
        <v>962</v>
      </c>
      <c r="C30" s="1201">
        <v>1025601</v>
      </c>
      <c r="D30" s="1201">
        <v>742268</v>
      </c>
      <c r="E30" s="1202">
        <f t="shared" si="0"/>
        <v>72.3739543935702</v>
      </c>
    </row>
    <row r="31" spans="1:5" ht="15" customHeight="1">
      <c r="A31" s="1215" t="s">
        <v>963</v>
      </c>
      <c r="B31" s="1216" t="s">
        <v>964</v>
      </c>
      <c r="C31" s="1201">
        <v>16731</v>
      </c>
      <c r="D31" s="1201">
        <v>8836</v>
      </c>
      <c r="E31" s="1202">
        <f t="shared" si="0"/>
        <v>52.812145119837425</v>
      </c>
    </row>
    <row r="32" spans="1:5" ht="28.5">
      <c r="A32" s="1215" t="s">
        <v>965</v>
      </c>
      <c r="B32" s="1216" t="s">
        <v>966</v>
      </c>
      <c r="C32" s="1201"/>
      <c r="D32" s="1201"/>
      <c r="E32" s="1202">
        <f t="shared" si="0"/>
        <v>0</v>
      </c>
    </row>
    <row r="33" spans="1:5" ht="28.5">
      <c r="A33" s="1215" t="s">
        <v>967</v>
      </c>
      <c r="B33" s="1216" t="s">
        <v>968</v>
      </c>
      <c r="C33" s="1201">
        <v>16213</v>
      </c>
      <c r="D33" s="1201">
        <v>9252</v>
      </c>
      <c r="E33" s="1202">
        <f t="shared" si="0"/>
        <v>57.06531795472769</v>
      </c>
    </row>
    <row r="34" spans="1:5" ht="14.25">
      <c r="A34" s="1217" t="s">
        <v>969</v>
      </c>
      <c r="B34" s="1218" t="s">
        <v>970</v>
      </c>
      <c r="C34" s="1219"/>
      <c r="D34" s="1219"/>
      <c r="E34" s="1220">
        <f t="shared" si="0"/>
        <v>0</v>
      </c>
    </row>
    <row r="35" spans="1:5" s="1207" customFormat="1" ht="28.5">
      <c r="A35" s="1203" t="s">
        <v>971</v>
      </c>
      <c r="B35" s="1214" t="s">
        <v>972</v>
      </c>
      <c r="C35" s="1205">
        <f>SUM(C36:C43)</f>
        <v>1648140</v>
      </c>
      <c r="D35" s="1205">
        <f>SUM(D36:D43)</f>
        <v>1628511</v>
      </c>
      <c r="E35" s="1206">
        <f t="shared" si="0"/>
        <v>98.80902107830644</v>
      </c>
    </row>
    <row r="36" spans="1:5" ht="30" customHeight="1">
      <c r="A36" s="1215" t="s">
        <v>973</v>
      </c>
      <c r="B36" s="1216" t="s">
        <v>974</v>
      </c>
      <c r="C36" s="1201"/>
      <c r="D36" s="1201"/>
      <c r="E36" s="1202">
        <f t="shared" si="0"/>
        <v>0</v>
      </c>
    </row>
    <row r="37" spans="1:5" ht="30" customHeight="1">
      <c r="A37" s="1215" t="s">
        <v>975</v>
      </c>
      <c r="B37" s="1216" t="s">
        <v>976</v>
      </c>
      <c r="C37" s="1201"/>
      <c r="D37" s="1201"/>
      <c r="E37" s="1202">
        <f t="shared" si="0"/>
        <v>0</v>
      </c>
    </row>
    <row r="38" spans="1:5" ht="28.5">
      <c r="A38" s="1215" t="s">
        <v>977</v>
      </c>
      <c r="B38" s="1216" t="s">
        <v>978</v>
      </c>
      <c r="C38" s="1201"/>
      <c r="D38" s="1201"/>
      <c r="E38" s="1202">
        <f t="shared" si="0"/>
        <v>0</v>
      </c>
    </row>
    <row r="39" spans="1:5" ht="28.5">
      <c r="A39" s="1215" t="s">
        <v>979</v>
      </c>
      <c r="B39" s="1216" t="s">
        <v>980</v>
      </c>
      <c r="C39" s="1201">
        <v>2</v>
      </c>
      <c r="D39" s="1201">
        <v>4831</v>
      </c>
      <c r="E39" s="1202">
        <f t="shared" si="0"/>
        <v>241550</v>
      </c>
    </row>
    <row r="40" spans="1:5" ht="28.5">
      <c r="A40" s="1215" t="s">
        <v>981</v>
      </c>
      <c r="B40" s="1216" t="s">
        <v>982</v>
      </c>
      <c r="C40" s="1201">
        <v>1572413</v>
      </c>
      <c r="D40" s="1201">
        <v>1546984</v>
      </c>
      <c r="E40" s="1202">
        <f t="shared" si="0"/>
        <v>98.38280400887045</v>
      </c>
    </row>
    <row r="41" spans="1:5" ht="28.5">
      <c r="A41" s="1215" t="s">
        <v>983</v>
      </c>
      <c r="B41" s="1216" t="s">
        <v>984</v>
      </c>
      <c r="C41" s="1201"/>
      <c r="D41" s="1201"/>
      <c r="E41" s="1202">
        <f t="shared" si="0"/>
        <v>0</v>
      </c>
    </row>
    <row r="42" spans="1:5" ht="28.5">
      <c r="A42" s="1215" t="s">
        <v>985</v>
      </c>
      <c r="B42" s="1216" t="s">
        <v>986</v>
      </c>
      <c r="C42" s="1201">
        <v>75725</v>
      </c>
      <c r="D42" s="1201">
        <v>76696</v>
      </c>
      <c r="E42" s="1202">
        <f t="shared" si="0"/>
        <v>101.28227137669198</v>
      </c>
    </row>
    <row r="43" spans="1:5" ht="28.5">
      <c r="A43" s="1199" t="s">
        <v>987</v>
      </c>
      <c r="B43" s="1216" t="s">
        <v>988</v>
      </c>
      <c r="C43" s="1201"/>
      <c r="D43" s="1201"/>
      <c r="E43" s="1202">
        <f t="shared" si="0"/>
        <v>0</v>
      </c>
    </row>
    <row r="44" spans="1:5" s="1207" customFormat="1" ht="14.25">
      <c r="A44" s="1203" t="s">
        <v>989</v>
      </c>
      <c r="B44" s="1204" t="s">
        <v>990</v>
      </c>
      <c r="C44" s="1205">
        <v>86365</v>
      </c>
      <c r="D44" s="1205">
        <v>131117</v>
      </c>
      <c r="E44" s="1206">
        <f t="shared" si="0"/>
        <v>151.81728709546692</v>
      </c>
    </row>
    <row r="45" spans="1:5" s="1212" customFormat="1" ht="24" customHeight="1">
      <c r="A45" s="1208" t="s">
        <v>991</v>
      </c>
      <c r="B45" s="1221" t="s">
        <v>992</v>
      </c>
      <c r="C45" s="1210">
        <f>SUM(C26,C35,C44)</f>
        <v>3783174</v>
      </c>
      <c r="D45" s="1210">
        <f>SUM(D26,D35,D44)</f>
        <v>3665317</v>
      </c>
      <c r="E45" s="1211">
        <f t="shared" si="0"/>
        <v>96.88470580523128</v>
      </c>
    </row>
    <row r="46" spans="1:5" s="1212" customFormat="1" ht="24.75" customHeight="1">
      <c r="A46" s="1208" t="s">
        <v>993</v>
      </c>
      <c r="B46" s="1223" t="s">
        <v>1487</v>
      </c>
      <c r="C46" s="1210"/>
      <c r="D46" s="1210">
        <v>70287</v>
      </c>
      <c r="E46" s="1211"/>
    </row>
    <row r="47" spans="1:5" s="1212" customFormat="1" ht="23.25" customHeight="1">
      <c r="A47" s="1208" t="s">
        <v>995</v>
      </c>
      <c r="B47" s="1223" t="s">
        <v>1488</v>
      </c>
      <c r="C47" s="1210"/>
      <c r="D47" s="1210">
        <v>-68108</v>
      </c>
      <c r="E47" s="1211"/>
    </row>
    <row r="48" spans="1:5" ht="14.25">
      <c r="A48" s="1215" t="s">
        <v>997</v>
      </c>
      <c r="B48" s="1200" t="s">
        <v>994</v>
      </c>
      <c r="C48" s="1201">
        <v>3063</v>
      </c>
      <c r="D48" s="1201"/>
      <c r="E48" s="1202">
        <f t="shared" si="0"/>
        <v>0</v>
      </c>
    </row>
    <row r="49" spans="1:5" ht="30" customHeight="1">
      <c r="A49" s="1215" t="s">
        <v>998</v>
      </c>
      <c r="B49" s="1213" t="s">
        <v>996</v>
      </c>
      <c r="C49" s="1201">
        <v>16779</v>
      </c>
      <c r="D49" s="1201">
        <v>3003</v>
      </c>
      <c r="E49" s="1202">
        <f t="shared" si="0"/>
        <v>17.897371714643306</v>
      </c>
    </row>
    <row r="50" spans="1:5" s="1212" customFormat="1" ht="30" customHeight="1">
      <c r="A50" s="1208" t="s">
        <v>1000</v>
      </c>
      <c r="B50" s="1221" t="s">
        <v>1499</v>
      </c>
      <c r="C50" s="1210">
        <f>SUM(C48:C49)</f>
        <v>19842</v>
      </c>
      <c r="D50" s="1210">
        <v>5182</v>
      </c>
      <c r="E50" s="1211">
        <f t="shared" si="0"/>
        <v>26.116318919463765</v>
      </c>
    </row>
    <row r="51" spans="1:5" s="1207" customFormat="1" ht="30" customHeight="1">
      <c r="A51" s="1208" t="s">
        <v>1003</v>
      </c>
      <c r="B51" s="1223" t="s">
        <v>999</v>
      </c>
      <c r="C51" s="1224">
        <v>5029</v>
      </c>
      <c r="D51" s="1224">
        <v>4877</v>
      </c>
      <c r="E51" s="1225">
        <f t="shared" si="0"/>
        <v>96.97753032412011</v>
      </c>
    </row>
    <row r="52" spans="1:5" s="1227" customFormat="1" ht="30" customHeight="1">
      <c r="A52" s="1208" t="s">
        <v>1005</v>
      </c>
      <c r="B52" s="1223" t="s">
        <v>1001</v>
      </c>
      <c r="C52" s="1224">
        <f>SUM(C19,C22,C25,C45,C50:C51)</f>
        <v>226117321</v>
      </c>
      <c r="D52" s="1224">
        <f>SUM(D19,D22,D25,D45,D50:D51)</f>
        <v>225868735</v>
      </c>
      <c r="E52" s="1225">
        <f t="shared" si="0"/>
        <v>99.89006326498978</v>
      </c>
    </row>
    <row r="53" spans="1:5" s="1227" customFormat="1" ht="30" customHeight="1">
      <c r="A53" s="1226"/>
      <c r="B53" s="1223" t="s">
        <v>1002</v>
      </c>
      <c r="C53" s="1224"/>
      <c r="D53" s="1224"/>
      <c r="E53" s="1206"/>
    </row>
    <row r="54" spans="1:5" ht="14.25">
      <c r="A54" s="1217" t="s">
        <v>1003</v>
      </c>
      <c r="B54" s="1228" t="s">
        <v>1004</v>
      </c>
      <c r="C54" s="1229">
        <v>232769798</v>
      </c>
      <c r="D54" s="1229">
        <v>232769746</v>
      </c>
      <c r="E54" s="1220">
        <f t="shared" si="0"/>
        <v>99.99997766033204</v>
      </c>
    </row>
    <row r="55" spans="1:5" ht="14.25">
      <c r="A55" s="1217" t="s">
        <v>1005</v>
      </c>
      <c r="B55" s="1228" t="s">
        <v>1006</v>
      </c>
      <c r="C55" s="1229">
        <v>22832</v>
      </c>
      <c r="D55" s="1229">
        <v>63494</v>
      </c>
      <c r="E55" s="1220">
        <f t="shared" si="0"/>
        <v>278.0921513665032</v>
      </c>
    </row>
    <row r="56" spans="1:5" ht="14.25">
      <c r="A56" s="1217" t="s">
        <v>1007</v>
      </c>
      <c r="B56" s="1228" t="s">
        <v>1008</v>
      </c>
      <c r="C56" s="1229">
        <v>1828411</v>
      </c>
      <c r="D56" s="1229">
        <v>1828411</v>
      </c>
      <c r="E56" s="1220">
        <f t="shared" si="0"/>
        <v>100</v>
      </c>
    </row>
    <row r="57" spans="1:5" ht="14.25">
      <c r="A57" s="1217" t="s">
        <v>1009</v>
      </c>
      <c r="B57" s="1228" t="s">
        <v>1010</v>
      </c>
      <c r="C57" s="1229">
        <v>-10279464</v>
      </c>
      <c r="D57" s="1229">
        <v>-14720307</v>
      </c>
      <c r="E57" s="1220">
        <f t="shared" si="0"/>
        <v>143.20111437716986</v>
      </c>
    </row>
    <row r="58" spans="1:5" ht="14.25">
      <c r="A58" s="1217" t="s">
        <v>1011</v>
      </c>
      <c r="B58" s="1228" t="s">
        <v>1012</v>
      </c>
      <c r="C58" s="1229"/>
      <c r="D58" s="1229"/>
      <c r="E58" s="1220">
        <f t="shared" si="0"/>
        <v>0</v>
      </c>
    </row>
    <row r="59" spans="1:5" ht="14.25">
      <c r="A59" s="1217" t="s">
        <v>1013</v>
      </c>
      <c r="B59" s="1228" t="s">
        <v>1014</v>
      </c>
      <c r="C59" s="1229">
        <v>-4440844</v>
      </c>
      <c r="D59" s="1229">
        <v>442316</v>
      </c>
      <c r="E59" s="1220">
        <f t="shared" si="0"/>
        <v>-9.96017874079792</v>
      </c>
    </row>
    <row r="60" spans="1:5" s="1212" customFormat="1" ht="30" customHeight="1">
      <c r="A60" s="1222" t="s">
        <v>1015</v>
      </c>
      <c r="B60" s="1223" t="s">
        <v>1016</v>
      </c>
      <c r="C60" s="1230">
        <f>SUM(C54:C59)</f>
        <v>219900733</v>
      </c>
      <c r="D60" s="1230">
        <f>SUM(D54:D59)</f>
        <v>220383660</v>
      </c>
      <c r="E60" s="1225">
        <f t="shared" si="0"/>
        <v>100.21961136436957</v>
      </c>
    </row>
    <row r="61" spans="1:5" s="1207" customFormat="1" ht="28.5">
      <c r="A61" s="1222" t="s">
        <v>1017</v>
      </c>
      <c r="B61" s="1231" t="s">
        <v>1018</v>
      </c>
      <c r="C61" s="1230">
        <f>SUM(C62:C70)</f>
        <v>347326</v>
      </c>
      <c r="D61" s="1230">
        <f>SUM(D62:D70)</f>
        <v>238138</v>
      </c>
      <c r="E61" s="1225">
        <f t="shared" si="0"/>
        <v>68.56325181529743</v>
      </c>
    </row>
    <row r="62" spans="1:5" s="1235" customFormat="1" ht="14.25">
      <c r="A62" s="1232" t="s">
        <v>1019</v>
      </c>
      <c r="B62" s="1218" t="s">
        <v>1020</v>
      </c>
      <c r="C62" s="1233">
        <v>3041</v>
      </c>
      <c r="D62" s="1233">
        <v>1104</v>
      </c>
      <c r="E62" s="1234">
        <f t="shared" si="0"/>
        <v>36.3038474186123</v>
      </c>
    </row>
    <row r="63" spans="1:5" s="1235" customFormat="1" ht="30" customHeight="1">
      <c r="A63" s="1232" t="s">
        <v>1021</v>
      </c>
      <c r="B63" s="1218" t="s">
        <v>1022</v>
      </c>
      <c r="C63" s="1233"/>
      <c r="D63" s="1233"/>
      <c r="E63" s="1234">
        <f t="shared" si="0"/>
        <v>0</v>
      </c>
    </row>
    <row r="64" spans="1:5" s="1235" customFormat="1" ht="15" customHeight="1">
      <c r="A64" s="1236" t="s">
        <v>1023</v>
      </c>
      <c r="B64" s="1216" t="s">
        <v>1024</v>
      </c>
      <c r="C64" s="1237">
        <v>157961</v>
      </c>
      <c r="D64" s="1237">
        <v>150942</v>
      </c>
      <c r="E64" s="1238">
        <f t="shared" si="0"/>
        <v>95.55649812295441</v>
      </c>
    </row>
    <row r="65" spans="1:5" s="1235" customFormat="1" ht="28.5">
      <c r="A65" s="1236" t="s">
        <v>1025</v>
      </c>
      <c r="B65" s="1216" t="s">
        <v>1026</v>
      </c>
      <c r="C65" s="1237">
        <v>1669</v>
      </c>
      <c r="D65" s="1237">
        <v>1980</v>
      </c>
      <c r="E65" s="1238">
        <f t="shared" si="0"/>
        <v>118.63391252246853</v>
      </c>
    </row>
    <row r="66" spans="1:5" s="1235" customFormat="1" ht="28.5">
      <c r="A66" s="1236" t="s">
        <v>1027</v>
      </c>
      <c r="B66" s="1216" t="s">
        <v>1028</v>
      </c>
      <c r="C66" s="1237"/>
      <c r="D66" s="1237"/>
      <c r="E66" s="1238">
        <f t="shared" si="0"/>
        <v>0</v>
      </c>
    </row>
    <row r="67" spans="1:5" s="1235" customFormat="1" ht="15" customHeight="1">
      <c r="A67" s="1236" t="s">
        <v>1029</v>
      </c>
      <c r="B67" s="1216" t="s">
        <v>1030</v>
      </c>
      <c r="C67" s="1237">
        <v>21496</v>
      </c>
      <c r="D67" s="1237">
        <v>20807</v>
      </c>
      <c r="E67" s="1238">
        <f t="shared" si="0"/>
        <v>96.79475251209527</v>
      </c>
    </row>
    <row r="68" spans="1:5" s="1235" customFormat="1" ht="15" customHeight="1">
      <c r="A68" s="1236" t="s">
        <v>1031</v>
      </c>
      <c r="B68" s="1216" t="s">
        <v>1032</v>
      </c>
      <c r="C68" s="1237">
        <v>163159</v>
      </c>
      <c r="D68" s="1237">
        <v>63305</v>
      </c>
      <c r="E68" s="1238">
        <f t="shared" si="0"/>
        <v>38.79957587384086</v>
      </c>
    </row>
    <row r="69" spans="1:5" s="1235" customFormat="1" ht="28.5">
      <c r="A69" s="1236" t="s">
        <v>1033</v>
      </c>
      <c r="B69" s="1216" t="s">
        <v>1034</v>
      </c>
      <c r="C69" s="1237"/>
      <c r="D69" s="1237"/>
      <c r="E69" s="1238">
        <f t="shared" si="0"/>
        <v>0</v>
      </c>
    </row>
    <row r="70" spans="1:5" s="1235" customFormat="1" ht="28.5">
      <c r="A70" s="1236" t="s">
        <v>1035</v>
      </c>
      <c r="B70" s="1216" t="s">
        <v>1036</v>
      </c>
      <c r="C70" s="1237"/>
      <c r="D70" s="1237"/>
      <c r="E70" s="1238">
        <f t="shared" si="0"/>
        <v>0</v>
      </c>
    </row>
    <row r="71" spans="1:5" s="1207" customFormat="1" ht="28.5">
      <c r="A71" s="1208" t="s">
        <v>1037</v>
      </c>
      <c r="B71" s="1239" t="s">
        <v>1038</v>
      </c>
      <c r="C71" s="1240">
        <f>SUM(C72:C80)</f>
        <v>596967</v>
      </c>
      <c r="D71" s="1240">
        <f>SUM(D72:D80)</f>
        <v>686726</v>
      </c>
      <c r="E71" s="1206">
        <f t="shared" si="0"/>
        <v>115.03583950201602</v>
      </c>
    </row>
    <row r="72" spans="1:5" ht="28.5">
      <c r="A72" s="1215" t="s">
        <v>1039</v>
      </c>
      <c r="B72" s="1216" t="s">
        <v>1040</v>
      </c>
      <c r="C72" s="1201"/>
      <c r="D72" s="1201"/>
      <c r="E72" s="1202">
        <f t="shared" si="0"/>
        <v>0</v>
      </c>
    </row>
    <row r="73" spans="1:5" ht="30" customHeight="1">
      <c r="A73" s="1215" t="s">
        <v>1041</v>
      </c>
      <c r="B73" s="1216" t="s">
        <v>1042</v>
      </c>
      <c r="C73" s="1201"/>
      <c r="D73" s="1201"/>
      <c r="E73" s="1202">
        <f t="shared" si="0"/>
        <v>0</v>
      </c>
    </row>
    <row r="74" spans="1:5" ht="28.5">
      <c r="A74" s="1215" t="s">
        <v>1043</v>
      </c>
      <c r="B74" s="1216" t="s">
        <v>1044</v>
      </c>
      <c r="C74" s="1201">
        <v>50617</v>
      </c>
      <c r="D74" s="1201">
        <v>254157</v>
      </c>
      <c r="E74" s="1202">
        <f t="shared" si="0"/>
        <v>502.1178655392457</v>
      </c>
    </row>
    <row r="75" spans="1:5" ht="28.5">
      <c r="A75" s="1215" t="s">
        <v>1045</v>
      </c>
      <c r="B75" s="1216" t="s">
        <v>1046</v>
      </c>
      <c r="C75" s="1201"/>
      <c r="D75" s="1201">
        <v>888</v>
      </c>
      <c r="E75" s="1202">
        <f t="shared" si="0"/>
        <v>0</v>
      </c>
    </row>
    <row r="76" spans="1:5" ht="28.5">
      <c r="A76" s="1215" t="s">
        <v>1047</v>
      </c>
      <c r="B76" s="1216" t="s">
        <v>1048</v>
      </c>
      <c r="C76" s="1201"/>
      <c r="D76" s="1201"/>
      <c r="E76" s="1202">
        <f t="shared" si="0"/>
        <v>0</v>
      </c>
    </row>
    <row r="77" spans="1:5" ht="28.5">
      <c r="A77" s="1215" t="s">
        <v>1049</v>
      </c>
      <c r="B77" s="1216" t="s">
        <v>1050</v>
      </c>
      <c r="C77" s="1201"/>
      <c r="D77" s="1201"/>
      <c r="E77" s="1202">
        <f aca="true" t="shared" si="1" ref="E77:E86">IF(C77=0,0,D77/C77%)</f>
        <v>0</v>
      </c>
    </row>
    <row r="78" spans="1:5" ht="15" customHeight="1">
      <c r="A78" s="1215" t="s">
        <v>1051</v>
      </c>
      <c r="B78" s="1216" t="s">
        <v>1052</v>
      </c>
      <c r="C78" s="1201">
        <v>6367</v>
      </c>
      <c r="D78" s="1201"/>
      <c r="E78" s="1202">
        <f t="shared" si="1"/>
        <v>0</v>
      </c>
    </row>
    <row r="79" spans="1:5" ht="28.5">
      <c r="A79" s="1215" t="s">
        <v>1053</v>
      </c>
      <c r="B79" s="1216" t="s">
        <v>1054</v>
      </c>
      <c r="C79" s="1201">
        <v>143983</v>
      </c>
      <c r="D79" s="1201">
        <v>83681</v>
      </c>
      <c r="E79" s="1202">
        <f t="shared" si="1"/>
        <v>58.118666787051254</v>
      </c>
    </row>
    <row r="80" spans="1:5" ht="28.5">
      <c r="A80" s="1215" t="s">
        <v>1055</v>
      </c>
      <c r="B80" s="1216" t="s">
        <v>1056</v>
      </c>
      <c r="C80" s="1201">
        <v>396000</v>
      </c>
      <c r="D80" s="1201">
        <v>348000</v>
      </c>
      <c r="E80" s="1202">
        <f t="shared" si="1"/>
        <v>87.87878787878788</v>
      </c>
    </row>
    <row r="81" spans="1:5" s="1207" customFormat="1" ht="14.25">
      <c r="A81" s="1203" t="s">
        <v>1057</v>
      </c>
      <c r="B81" s="1239" t="s">
        <v>1058</v>
      </c>
      <c r="C81" s="1205">
        <v>1226209</v>
      </c>
      <c r="D81" s="1205">
        <v>621413</v>
      </c>
      <c r="E81" s="1206">
        <f t="shared" si="1"/>
        <v>50.677576171761906</v>
      </c>
    </row>
    <row r="82" spans="1:5" s="1212" customFormat="1" ht="30" customHeight="1">
      <c r="A82" s="1222" t="s">
        <v>1059</v>
      </c>
      <c r="B82" s="1241" t="s">
        <v>1060</v>
      </c>
      <c r="C82" s="1224">
        <f>SUM(C61,C71,C81)</f>
        <v>2170502</v>
      </c>
      <c r="D82" s="1224">
        <f>SUM(D61,D71,D81)</f>
        <v>1546277</v>
      </c>
      <c r="E82" s="1225">
        <f t="shared" si="1"/>
        <v>71.24052408152583</v>
      </c>
    </row>
    <row r="83" spans="1:5" s="1177" customFormat="1" ht="30" customHeight="1">
      <c r="A83" s="1222" t="s">
        <v>1061</v>
      </c>
      <c r="B83" s="1241" t="s">
        <v>1062</v>
      </c>
      <c r="C83" s="1224"/>
      <c r="D83" s="1224"/>
      <c r="E83" s="1225">
        <f t="shared" si="1"/>
        <v>0</v>
      </c>
    </row>
    <row r="84" spans="1:5" s="1177" customFormat="1" ht="18" customHeight="1">
      <c r="A84" s="1222"/>
      <c r="B84" s="1242" t="s">
        <v>1063</v>
      </c>
      <c r="C84" s="1219">
        <v>14189</v>
      </c>
      <c r="D84" s="1219">
        <v>18104</v>
      </c>
      <c r="E84" s="1202">
        <f t="shared" si="1"/>
        <v>127.59179646204808</v>
      </c>
    </row>
    <row r="85" spans="1:5" s="1177" customFormat="1" ht="18" customHeight="1">
      <c r="A85" s="1222"/>
      <c r="B85" s="1242" t="s">
        <v>1064</v>
      </c>
      <c r="C85" s="1243">
        <v>433578</v>
      </c>
      <c r="D85" s="1219">
        <v>376667</v>
      </c>
      <c r="E85" s="1202">
        <f t="shared" si="1"/>
        <v>86.87410339085471</v>
      </c>
    </row>
    <row r="86" spans="1:5" s="1177" customFormat="1" ht="18" customHeight="1">
      <c r="A86" s="1222"/>
      <c r="B86" s="1244" t="s">
        <v>1065</v>
      </c>
      <c r="C86" s="1219">
        <v>3598319</v>
      </c>
      <c r="D86" s="1219">
        <v>3544027</v>
      </c>
      <c r="E86" s="1202">
        <f t="shared" si="1"/>
        <v>98.49118435580614</v>
      </c>
    </row>
    <row r="87" spans="1:5" s="1177" customFormat="1" ht="30" customHeight="1">
      <c r="A87" s="1222" t="s">
        <v>1066</v>
      </c>
      <c r="B87" s="1245" t="s">
        <v>1067</v>
      </c>
      <c r="C87" s="1224">
        <f>SUM(C84:C86)</f>
        <v>4046086</v>
      </c>
      <c r="D87" s="1224">
        <f>SUM(D84:D86)</f>
        <v>3938798</v>
      </c>
      <c r="E87" s="1246">
        <f>IF(C87=0,0,D87/C87%)</f>
        <v>97.34835097425018</v>
      </c>
    </row>
    <row r="88" spans="1:5" s="1227" customFormat="1" ht="30" customHeight="1" thickBot="1">
      <c r="A88" s="1247" t="s">
        <v>1068</v>
      </c>
      <c r="B88" s="1248" t="s">
        <v>1069</v>
      </c>
      <c r="C88" s="1224">
        <f>SUM(C87+C82+C60+C83)</f>
        <v>226117321</v>
      </c>
      <c r="D88" s="1224">
        <f>SUM(D87+D82+D60+D83)</f>
        <v>225868735</v>
      </c>
      <c r="E88" s="1249">
        <f>IF(C88=0,0,D88/C88%)</f>
        <v>99.89006326498978</v>
      </c>
    </row>
    <row r="89" ht="14.25">
      <c r="E89" s="1182"/>
    </row>
  </sheetData>
  <sheetProtection/>
  <mergeCells count="5">
    <mergeCell ref="A1:B1"/>
    <mergeCell ref="A2:E2"/>
    <mergeCell ref="A3:E3"/>
    <mergeCell ref="A4:E4"/>
    <mergeCell ref="A5:E5"/>
  </mergeCells>
  <printOptions horizontalCentered="1"/>
  <pageMargins left="0.7874015748031497" right="0.7874015748031497" top="0.3937007874015748" bottom="0.3937007874015748" header="0.5118110236220472" footer="0.31496062992125984"/>
  <pageSetup firstPageNumber="60" useFirstPageNumber="1" horizontalDpi="600" verticalDpi="600" orientation="portrait" paperSize="9" scale="69" r:id="rId1"/>
  <headerFooter alignWithMargins="0">
    <oddFooter>&amp;C&amp;P.oldal</oddFooter>
  </headerFooter>
  <rowBreaks count="1" manualBreakCount="1">
    <brk id="5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55">
      <selection activeCell="C31" sqref="C31"/>
    </sheetView>
  </sheetViews>
  <sheetFormatPr defaultColWidth="9.00390625" defaultRowHeight="12.75"/>
  <cols>
    <col min="1" max="1" width="63.125" style="0" customWidth="1"/>
    <col min="2" max="2" width="7.125" style="0" customWidth="1"/>
    <col min="3" max="3" width="16.00390625" style="0" customWidth="1"/>
    <col min="4" max="4" width="18.25390625" style="0" customWidth="1"/>
    <col min="5" max="5" width="18.00390625" style="0" customWidth="1"/>
  </cols>
  <sheetData>
    <row r="1" spans="1:5" ht="14.25">
      <c r="A1" s="1685" t="s">
        <v>181</v>
      </c>
      <c r="B1" s="1685"/>
      <c r="C1" s="1685"/>
      <c r="D1" s="1685"/>
      <c r="E1" s="1685"/>
    </row>
    <row r="2" spans="1:5" ht="14.25">
      <c r="A2" s="1685" t="s">
        <v>1070</v>
      </c>
      <c r="B2" s="1685"/>
      <c r="C2" s="1685"/>
      <c r="D2" s="1685"/>
      <c r="E2" s="1685"/>
    </row>
    <row r="3" spans="1:5" ht="14.25">
      <c r="A3" s="1685" t="s">
        <v>778</v>
      </c>
      <c r="B3" s="1685"/>
      <c r="C3" s="1685"/>
      <c r="D3" s="1685"/>
      <c r="E3" s="1685"/>
    </row>
    <row r="4" spans="1:5" ht="8.25" customHeight="1">
      <c r="A4" s="1686"/>
      <c r="B4" s="1686"/>
      <c r="C4" s="1686"/>
      <c r="D4" s="1686"/>
      <c r="E4" s="1252"/>
    </row>
    <row r="5" spans="1:5" ht="14.25">
      <c r="A5" s="1253"/>
      <c r="B5" s="1254"/>
      <c r="C5" s="1255"/>
      <c r="D5" s="1256" t="s">
        <v>1071</v>
      </c>
      <c r="E5" s="1256"/>
    </row>
    <row r="6" spans="1:5" ht="10.5" customHeight="1" thickBot="1">
      <c r="A6" s="1257" t="s">
        <v>920</v>
      </c>
      <c r="B6" s="1258" t="s">
        <v>921</v>
      </c>
      <c r="C6" s="1259" t="s">
        <v>922</v>
      </c>
      <c r="D6" s="1259" t="s">
        <v>923</v>
      </c>
      <c r="E6" s="1259"/>
    </row>
    <row r="7" spans="1:4" ht="12" customHeight="1">
      <c r="A7" s="1681" t="s">
        <v>1072</v>
      </c>
      <c r="B7" s="1688" t="s">
        <v>1073</v>
      </c>
      <c r="C7" s="1690" t="s">
        <v>1074</v>
      </c>
      <c r="D7" s="1690" t="s">
        <v>1075</v>
      </c>
    </row>
    <row r="8" spans="1:4" ht="12.75" customHeight="1" thickBot="1">
      <c r="A8" s="1687"/>
      <c r="B8" s="1689"/>
      <c r="C8" s="1691"/>
      <c r="D8" s="1691"/>
    </row>
    <row r="9" spans="1:5" ht="18" customHeight="1" thickTop="1">
      <c r="A9" s="1260" t="s">
        <v>930</v>
      </c>
      <c r="B9" s="1261" t="s">
        <v>388</v>
      </c>
      <c r="C9" s="1262">
        <f>SUM(C10:C11)</f>
        <v>581132</v>
      </c>
      <c r="D9" s="1262">
        <f>SUM(D10:D11)</f>
        <v>39081</v>
      </c>
      <c r="E9" s="1263"/>
    </row>
    <row r="10" spans="1:5" ht="18" customHeight="1">
      <c r="A10" s="1200" t="s">
        <v>1076</v>
      </c>
      <c r="B10" s="1261" t="s">
        <v>389</v>
      </c>
      <c r="C10" s="1264">
        <v>298118</v>
      </c>
      <c r="D10" s="1264">
        <v>31106</v>
      </c>
      <c r="E10" s="1263"/>
    </row>
    <row r="11" spans="1:5" ht="18" customHeight="1">
      <c r="A11" s="1200" t="s">
        <v>1077</v>
      </c>
      <c r="B11" s="1261" t="s">
        <v>390</v>
      </c>
      <c r="C11" s="1264">
        <v>283014</v>
      </c>
      <c r="D11" s="1264">
        <v>7975</v>
      </c>
      <c r="E11" s="1263"/>
    </row>
    <row r="12" spans="1:5" ht="18" customHeight="1">
      <c r="A12" s="1260" t="s">
        <v>1078</v>
      </c>
      <c r="B12" s="1261" t="s">
        <v>391</v>
      </c>
      <c r="C12" s="1265">
        <f>SUM(C13+C24)</f>
        <v>232480705</v>
      </c>
      <c r="D12" s="1265">
        <f>SUM(D13+D24)</f>
        <v>216630140</v>
      </c>
      <c r="E12" s="60"/>
    </row>
    <row r="13" spans="1:5" ht="18" customHeight="1">
      <c r="A13" s="1260" t="s">
        <v>1079</v>
      </c>
      <c r="B13" s="1261" t="s">
        <v>392</v>
      </c>
      <c r="C13" s="1266">
        <f>SUM(C14+C19+C20)</f>
        <v>199742882</v>
      </c>
      <c r="D13" s="1266">
        <f>SUM(D14+D19+D20)</f>
        <v>188880022</v>
      </c>
      <c r="E13" s="1263"/>
    </row>
    <row r="14" spans="1:5" ht="18" customHeight="1">
      <c r="A14" s="1204" t="s">
        <v>1080</v>
      </c>
      <c r="B14" s="1261" t="s">
        <v>251</v>
      </c>
      <c r="C14" s="1262">
        <f>SUM(C15:C18)</f>
        <v>169040622</v>
      </c>
      <c r="D14" s="1262">
        <f>SUM(D15:D18)</f>
        <v>160606671</v>
      </c>
      <c r="E14" s="1263"/>
    </row>
    <row r="15" spans="1:5" ht="18" customHeight="1">
      <c r="A15" s="1200" t="s">
        <v>1081</v>
      </c>
      <c r="B15" s="1261" t="s">
        <v>605</v>
      </c>
      <c r="C15" s="1264">
        <v>96724217</v>
      </c>
      <c r="D15" s="1264">
        <v>96723971</v>
      </c>
      <c r="E15" s="1263"/>
    </row>
    <row r="16" spans="1:5" ht="18" customHeight="1">
      <c r="A16" s="1200" t="s">
        <v>1082</v>
      </c>
      <c r="B16" s="1261" t="s">
        <v>664</v>
      </c>
      <c r="C16" s="1264">
        <v>49691949</v>
      </c>
      <c r="D16" s="1264">
        <v>49691949</v>
      </c>
      <c r="E16" s="1263"/>
    </row>
    <row r="17" spans="1:5" ht="18" customHeight="1">
      <c r="A17" s="1200" t="s">
        <v>1083</v>
      </c>
      <c r="B17" s="1261" t="s">
        <v>666</v>
      </c>
      <c r="C17" s="1264">
        <v>22063816</v>
      </c>
      <c r="D17" s="1264">
        <v>13630111</v>
      </c>
      <c r="E17" s="1263"/>
    </row>
    <row r="18" spans="1:5" ht="18" customHeight="1">
      <c r="A18" s="1200" t="s">
        <v>1084</v>
      </c>
      <c r="B18" s="1261" t="s">
        <v>668</v>
      </c>
      <c r="C18" s="1264">
        <v>560640</v>
      </c>
      <c r="D18" s="1264">
        <v>560640</v>
      </c>
      <c r="E18" s="1263"/>
    </row>
    <row r="19" spans="1:5" ht="18" customHeight="1">
      <c r="A19" s="1214" t="s">
        <v>1085</v>
      </c>
      <c r="B19" s="1261" t="s">
        <v>669</v>
      </c>
      <c r="C19" s="1262">
        <v>0</v>
      </c>
      <c r="D19" s="1262">
        <v>0</v>
      </c>
      <c r="E19" s="1263"/>
    </row>
    <row r="20" spans="1:5" ht="18" customHeight="1">
      <c r="A20" s="1214" t="s">
        <v>1086</v>
      </c>
      <c r="B20" s="1261" t="s">
        <v>670</v>
      </c>
      <c r="C20" s="1262">
        <f>SUM(C21:C23)</f>
        <v>30702260</v>
      </c>
      <c r="D20" s="1262">
        <f>SUM(D21:D23)</f>
        <v>28273351</v>
      </c>
      <c r="E20" s="1263"/>
    </row>
    <row r="21" spans="1:5" ht="18" customHeight="1">
      <c r="A21" s="1213" t="s">
        <v>1087</v>
      </c>
      <c r="B21" s="1261" t="s">
        <v>671</v>
      </c>
      <c r="C21" s="1264">
        <v>30653998</v>
      </c>
      <c r="D21" s="1264">
        <v>28225273</v>
      </c>
      <c r="E21" s="1263"/>
    </row>
    <row r="22" spans="1:5" ht="18" customHeight="1">
      <c r="A22" s="1213" t="s">
        <v>1088</v>
      </c>
      <c r="B22" s="1261" t="s">
        <v>672</v>
      </c>
      <c r="C22" s="1264">
        <v>40943</v>
      </c>
      <c r="D22" s="1264">
        <v>40759</v>
      </c>
      <c r="E22" s="1263"/>
    </row>
    <row r="23" spans="1:5" ht="18" customHeight="1">
      <c r="A23" s="1213" t="s">
        <v>1089</v>
      </c>
      <c r="B23" s="1261" t="s">
        <v>674</v>
      </c>
      <c r="C23" s="1264">
        <v>7319</v>
      </c>
      <c r="D23" s="1264">
        <v>7319</v>
      </c>
      <c r="E23" s="1263"/>
    </row>
    <row r="24" spans="1:5" ht="18" customHeight="1">
      <c r="A24" s="1260" t="s">
        <v>1090</v>
      </c>
      <c r="B24" s="1261" t="s">
        <v>676</v>
      </c>
      <c r="C24" s="1265">
        <f>SUM(C25+C29)</f>
        <v>32737823</v>
      </c>
      <c r="D24" s="1265">
        <f>SUM(D25+D29)</f>
        <v>27750118</v>
      </c>
      <c r="E24" s="1263"/>
    </row>
    <row r="25" spans="1:5" ht="18" customHeight="1">
      <c r="A25" s="1204" t="s">
        <v>1091</v>
      </c>
      <c r="B25" s="1261" t="s">
        <v>678</v>
      </c>
      <c r="C25" s="1265">
        <f>SUM(C26:C28)</f>
        <v>30725355</v>
      </c>
      <c r="D25" s="1265">
        <f>SUM(D26:D28)</f>
        <v>27364009</v>
      </c>
      <c r="E25" s="1263"/>
    </row>
    <row r="26" spans="1:5" ht="18" customHeight="1">
      <c r="A26" s="1200" t="s">
        <v>1092</v>
      </c>
      <c r="B26" s="1261" t="s">
        <v>680</v>
      </c>
      <c r="C26" s="1264">
        <v>13407965</v>
      </c>
      <c r="D26" s="1264">
        <v>13407964</v>
      </c>
      <c r="E26" s="1263"/>
    </row>
    <row r="27" spans="1:5" ht="18" customHeight="1">
      <c r="A27" s="1200" t="s">
        <v>1093</v>
      </c>
      <c r="B27" s="1261" t="s">
        <v>682</v>
      </c>
      <c r="C27" s="1264">
        <v>16417782</v>
      </c>
      <c r="D27" s="1264">
        <v>13056437</v>
      </c>
      <c r="E27" s="1263"/>
    </row>
    <row r="28" spans="1:5" ht="18" customHeight="1">
      <c r="A28" s="1200" t="s">
        <v>1094</v>
      </c>
      <c r="B28" s="1261" t="s">
        <v>684</v>
      </c>
      <c r="C28" s="1264">
        <v>899608</v>
      </c>
      <c r="D28" s="1264">
        <v>899608</v>
      </c>
      <c r="E28" s="1263"/>
    </row>
    <row r="29" spans="1:4" ht="18" customHeight="1">
      <c r="A29" s="1204" t="s">
        <v>1095</v>
      </c>
      <c r="B29" s="1261" t="s">
        <v>686</v>
      </c>
      <c r="C29" s="1265">
        <f>SUM(C30:C31)</f>
        <v>2012468</v>
      </c>
      <c r="D29" s="1265">
        <f>SUM(D30:D31)</f>
        <v>386109</v>
      </c>
    </row>
    <row r="30" spans="1:5" ht="18" customHeight="1">
      <c r="A30" s="1200" t="s">
        <v>1096</v>
      </c>
      <c r="B30" s="1267" t="s">
        <v>688</v>
      </c>
      <c r="C30" s="1264">
        <v>2012267</v>
      </c>
      <c r="D30" s="1264">
        <v>385908</v>
      </c>
      <c r="E30" s="1268"/>
    </row>
    <row r="31" spans="1:5" ht="18" customHeight="1">
      <c r="A31" s="1200" t="s">
        <v>1097</v>
      </c>
      <c r="B31" s="1261" t="s">
        <v>690</v>
      </c>
      <c r="C31" s="1264">
        <v>201</v>
      </c>
      <c r="D31" s="1264">
        <v>201</v>
      </c>
      <c r="E31" s="1269"/>
    </row>
    <row r="32" spans="1:4" ht="18" customHeight="1">
      <c r="A32" s="1204" t="s">
        <v>1098</v>
      </c>
      <c r="B32" s="1261" t="s">
        <v>692</v>
      </c>
      <c r="C32" s="1265">
        <f>SUM(C33)</f>
        <v>758957</v>
      </c>
      <c r="D32" s="1265">
        <f>SUM(D33)</f>
        <v>758957</v>
      </c>
    </row>
    <row r="33" spans="1:4" ht="18" customHeight="1">
      <c r="A33" s="1204" t="s">
        <v>1099</v>
      </c>
      <c r="B33" s="1261" t="s">
        <v>694</v>
      </c>
      <c r="C33" s="1265">
        <f>SUM(C34+C35)</f>
        <v>758957</v>
      </c>
      <c r="D33" s="1265">
        <f>SUM(D34+D35)</f>
        <v>758957</v>
      </c>
    </row>
    <row r="34" spans="1:4" ht="18" customHeight="1">
      <c r="A34" s="1200" t="s">
        <v>1100</v>
      </c>
      <c r="B34" s="1261" t="s">
        <v>695</v>
      </c>
      <c r="C34" s="1270"/>
      <c r="D34" s="1270"/>
    </row>
    <row r="35" spans="1:4" ht="18" customHeight="1">
      <c r="A35" s="1200" t="s">
        <v>1101</v>
      </c>
      <c r="B35" s="1261" t="s">
        <v>1102</v>
      </c>
      <c r="C35" s="1265">
        <f>SUM(C36)</f>
        <v>758957</v>
      </c>
      <c r="D35" s="1265">
        <f>SUM(D36)</f>
        <v>758957</v>
      </c>
    </row>
    <row r="36" spans="1:4" ht="18" customHeight="1">
      <c r="A36" s="1271" t="s">
        <v>1103</v>
      </c>
      <c r="B36" s="1261" t="s">
        <v>1104</v>
      </c>
      <c r="C36" s="1264">
        <v>758957</v>
      </c>
      <c r="D36" s="1264">
        <v>758957</v>
      </c>
    </row>
    <row r="37" spans="1:4" ht="18" customHeight="1">
      <c r="A37" s="1204" t="s">
        <v>1105</v>
      </c>
      <c r="B37" s="1261" t="s">
        <v>1106</v>
      </c>
      <c r="C37" s="1270"/>
      <c r="D37" s="1270"/>
    </row>
    <row r="38" spans="1:4" ht="18" customHeight="1">
      <c r="A38" s="1214" t="s">
        <v>1107</v>
      </c>
      <c r="B38" s="1261" t="s">
        <v>1108</v>
      </c>
      <c r="C38" s="1270"/>
      <c r="D38" s="1270"/>
    </row>
    <row r="39" spans="1:4" ht="18" customHeight="1">
      <c r="A39" s="1209" t="s">
        <v>1109</v>
      </c>
      <c r="B39" s="1261" t="s">
        <v>1110</v>
      </c>
      <c r="C39" s="1265">
        <f>SUM(C9+C12+C32)</f>
        <v>233820794</v>
      </c>
      <c r="D39" s="1265">
        <f>SUM(D9+D12+D32)</f>
        <v>217428178</v>
      </c>
    </row>
    <row r="40" spans="1:4" ht="18" customHeight="1">
      <c r="A40" s="1204" t="s">
        <v>1111</v>
      </c>
      <c r="B40" s="1261" t="s">
        <v>1112</v>
      </c>
      <c r="C40" s="1262">
        <v>2189</v>
      </c>
      <c r="D40" s="1262">
        <v>2189</v>
      </c>
    </row>
    <row r="41" spans="1:4" ht="18" customHeight="1">
      <c r="A41" s="1204" t="s">
        <v>1113</v>
      </c>
      <c r="B41" s="1261" t="s">
        <v>1114</v>
      </c>
      <c r="C41" s="1270"/>
      <c r="D41" s="1270"/>
    </row>
    <row r="42" spans="1:4" ht="18" customHeight="1">
      <c r="A42" s="1209" t="s">
        <v>1115</v>
      </c>
      <c r="B42" s="1261" t="s">
        <v>1116</v>
      </c>
      <c r="C42" s="1262">
        <f>SUM(C40:C41)</f>
        <v>2189</v>
      </c>
      <c r="D42" s="1262">
        <f>SUM(D40:D41)</f>
        <v>2189</v>
      </c>
    </row>
    <row r="43" spans="1:4" ht="18" customHeight="1">
      <c r="A43" s="1213" t="s">
        <v>948</v>
      </c>
      <c r="B43" s="1261" t="s">
        <v>1117</v>
      </c>
      <c r="C43" s="1264">
        <v>2105</v>
      </c>
      <c r="D43" s="1264">
        <v>2105</v>
      </c>
    </row>
    <row r="44" spans="1:4" ht="18" customHeight="1">
      <c r="A44" s="1213" t="s">
        <v>950</v>
      </c>
      <c r="B44" s="1261" t="s">
        <v>1118</v>
      </c>
      <c r="C44" s="1264">
        <v>4760887</v>
      </c>
      <c r="D44" s="1264">
        <v>4760887</v>
      </c>
    </row>
    <row r="45" spans="1:4" ht="18" customHeight="1">
      <c r="A45" s="1209" t="s">
        <v>1119</v>
      </c>
      <c r="B45" s="1261" t="s">
        <v>1120</v>
      </c>
      <c r="C45" s="1262">
        <f>SUM(C43:C44)</f>
        <v>4762992</v>
      </c>
      <c r="D45" s="1262">
        <f>SUM(D43:D44)</f>
        <v>4762992</v>
      </c>
    </row>
    <row r="46" spans="1:4" ht="18" customHeight="1">
      <c r="A46" s="1213" t="s">
        <v>1121</v>
      </c>
      <c r="B46" s="1261" t="s">
        <v>1122</v>
      </c>
      <c r="C46" s="1264">
        <v>4619880</v>
      </c>
      <c r="D46" s="1264">
        <v>1905689</v>
      </c>
    </row>
    <row r="47" spans="1:4" ht="18" customHeight="1">
      <c r="A47" s="1213" t="s">
        <v>1123</v>
      </c>
      <c r="B47" s="1261" t="s">
        <v>1124</v>
      </c>
      <c r="C47" s="1264">
        <v>1628512</v>
      </c>
      <c r="D47" s="1264">
        <v>1628511</v>
      </c>
    </row>
    <row r="48" spans="1:4" ht="18" customHeight="1">
      <c r="A48" s="1200" t="s">
        <v>990</v>
      </c>
      <c r="B48" s="1261" t="s">
        <v>1125</v>
      </c>
      <c r="C48" s="1264">
        <v>131118</v>
      </c>
      <c r="D48" s="1264">
        <v>131117</v>
      </c>
    </row>
    <row r="49" spans="1:4" ht="18" customHeight="1">
      <c r="A49" s="1272" t="s">
        <v>1126</v>
      </c>
      <c r="B49" s="1261" t="s">
        <v>1127</v>
      </c>
      <c r="C49" s="1262">
        <f>SUM(C46:C48)</f>
        <v>6379510</v>
      </c>
      <c r="D49" s="1262">
        <f>SUM(D46:D48)</f>
        <v>3665317</v>
      </c>
    </row>
    <row r="50" spans="1:4" ht="18" customHeight="1">
      <c r="A50" s="1273" t="s">
        <v>1128</v>
      </c>
      <c r="B50" s="1261" t="s">
        <v>1129</v>
      </c>
      <c r="C50" s="1262">
        <v>70287</v>
      </c>
      <c r="D50" s="1262">
        <v>70287</v>
      </c>
    </row>
    <row r="51" spans="1:4" ht="18" customHeight="1">
      <c r="A51" s="1273" t="s">
        <v>1130</v>
      </c>
      <c r="B51" s="1261" t="s">
        <v>1131</v>
      </c>
      <c r="C51" s="1262">
        <v>-68108</v>
      </c>
      <c r="D51" s="1262">
        <v>-68108</v>
      </c>
    </row>
    <row r="52" spans="1:4" ht="18" customHeight="1">
      <c r="A52" s="1273" t="s">
        <v>1132</v>
      </c>
      <c r="B52" s="1261" t="s">
        <v>940</v>
      </c>
      <c r="C52" s="1264">
        <v>3004</v>
      </c>
      <c r="D52" s="1264">
        <v>3004</v>
      </c>
    </row>
    <row r="53" spans="1:4" ht="18" customHeight="1">
      <c r="A53" s="1272" t="s">
        <v>1492</v>
      </c>
      <c r="B53" s="1261" t="s">
        <v>943</v>
      </c>
      <c r="C53" s="1262">
        <v>5182</v>
      </c>
      <c r="D53" s="1262">
        <v>5182</v>
      </c>
    </row>
    <row r="54" spans="1:4" ht="18" customHeight="1">
      <c r="A54" s="1272" t="s">
        <v>1133</v>
      </c>
      <c r="B54" s="1261" t="s">
        <v>1134</v>
      </c>
      <c r="C54" s="1262">
        <v>4877</v>
      </c>
      <c r="D54" s="1262">
        <v>4877</v>
      </c>
    </row>
    <row r="55" spans="1:4" ht="18" customHeight="1">
      <c r="A55" s="1228" t="s">
        <v>1004</v>
      </c>
      <c r="B55" s="1261" t="s">
        <v>945</v>
      </c>
      <c r="C55" s="1264">
        <v>232769746</v>
      </c>
      <c r="D55" s="1264">
        <v>232769746</v>
      </c>
    </row>
    <row r="56" spans="1:4" ht="18" customHeight="1">
      <c r="A56" s="1228" t="s">
        <v>1006</v>
      </c>
      <c r="B56" s="1261" t="s">
        <v>1135</v>
      </c>
      <c r="C56" s="1264">
        <v>63494</v>
      </c>
      <c r="D56" s="1264">
        <v>63494</v>
      </c>
    </row>
    <row r="57" spans="1:4" ht="18" customHeight="1">
      <c r="A57" s="1228" t="s">
        <v>1008</v>
      </c>
      <c r="B57" s="1261" t="s">
        <v>947</v>
      </c>
      <c r="C57" s="1264">
        <v>1828411</v>
      </c>
      <c r="D57" s="1264">
        <v>1828411</v>
      </c>
    </row>
    <row r="58" spans="1:4" ht="18" customHeight="1">
      <c r="A58" s="1228" t="s">
        <v>1010</v>
      </c>
      <c r="B58" s="1261" t="s">
        <v>949</v>
      </c>
      <c r="C58" s="1264">
        <v>-14720307</v>
      </c>
      <c r="D58" s="1264">
        <v>-14720307</v>
      </c>
    </row>
    <row r="59" spans="1:4" ht="18" customHeight="1">
      <c r="A59" s="1228" t="s">
        <v>1014</v>
      </c>
      <c r="B59" s="1261" t="s">
        <v>1136</v>
      </c>
      <c r="C59" s="1264">
        <v>442316</v>
      </c>
      <c r="D59" s="1264">
        <v>442316</v>
      </c>
    </row>
    <row r="60" spans="1:4" ht="18" customHeight="1">
      <c r="A60" s="1223" t="s">
        <v>1137</v>
      </c>
      <c r="B60" s="1261" t="s">
        <v>951</v>
      </c>
      <c r="C60" s="1262">
        <f>SUM(C55:C59)</f>
        <v>220383660</v>
      </c>
      <c r="D60" s="1262">
        <f>SUM(D55:D59)</f>
        <v>220383660</v>
      </c>
    </row>
    <row r="61" spans="1:4" ht="18" customHeight="1">
      <c r="A61" s="1274" t="s">
        <v>1138</v>
      </c>
      <c r="B61" s="1261" t="s">
        <v>953</v>
      </c>
      <c r="C61" s="1264">
        <v>238138</v>
      </c>
      <c r="D61" s="1264">
        <v>238138</v>
      </c>
    </row>
    <row r="62" spans="1:4" ht="18" customHeight="1">
      <c r="A62" s="1275" t="s">
        <v>1139</v>
      </c>
      <c r="B62" s="1261" t="s">
        <v>955</v>
      </c>
      <c r="C62" s="1264">
        <v>686726</v>
      </c>
      <c r="D62" s="1264">
        <v>686726</v>
      </c>
    </row>
    <row r="63" spans="1:4" ht="18" customHeight="1">
      <c r="A63" s="1276" t="s">
        <v>1058</v>
      </c>
      <c r="B63" s="1261" t="s">
        <v>957</v>
      </c>
      <c r="C63" s="1264">
        <v>621413</v>
      </c>
      <c r="D63" s="1264">
        <v>621413</v>
      </c>
    </row>
    <row r="64" spans="1:4" ht="18" customHeight="1">
      <c r="A64" s="1241" t="s">
        <v>1140</v>
      </c>
      <c r="B64" s="1261" t="s">
        <v>959</v>
      </c>
      <c r="C64" s="1262">
        <f>SUM(C61:C63)</f>
        <v>1546277</v>
      </c>
      <c r="D64" s="1262">
        <f>SUM(D61:D63)</f>
        <v>1546277</v>
      </c>
    </row>
    <row r="65" spans="1:4" ht="18" customHeight="1">
      <c r="A65" s="1241" t="s">
        <v>1141</v>
      </c>
      <c r="B65" s="1261" t="s">
        <v>961</v>
      </c>
      <c r="C65" s="1262"/>
      <c r="D65" s="1262"/>
    </row>
    <row r="66" spans="1:4" ht="18" customHeight="1">
      <c r="A66" s="1241" t="s">
        <v>1142</v>
      </c>
      <c r="B66" s="1261" t="s">
        <v>963</v>
      </c>
      <c r="C66" s="1262">
        <v>3938798</v>
      </c>
      <c r="D66" s="1262">
        <v>3938798</v>
      </c>
    </row>
    <row r="67" spans="1:5" ht="15" thickBot="1">
      <c r="A67" s="1277"/>
      <c r="B67" s="1278"/>
      <c r="C67" s="1279"/>
      <c r="D67" s="1280"/>
      <c r="E67" s="1281"/>
    </row>
    <row r="68" spans="1:5" ht="14.25">
      <c r="A68" s="1681" t="s">
        <v>1072</v>
      </c>
      <c r="B68" s="1676" t="s">
        <v>1073</v>
      </c>
      <c r="C68" s="1683" t="s">
        <v>1143</v>
      </c>
      <c r="D68" s="1679" t="s">
        <v>1144</v>
      </c>
      <c r="E68" s="1281"/>
    </row>
    <row r="69" spans="1:5" ht="15" thickBot="1">
      <c r="A69" s="1682"/>
      <c r="B69" s="1675"/>
      <c r="C69" s="1678"/>
      <c r="D69" s="1684"/>
      <c r="E69" s="1281"/>
    </row>
    <row r="70" spans="1:5" ht="15" thickBot="1">
      <c r="A70" s="1671" t="s">
        <v>1145</v>
      </c>
      <c r="B70" s="1672"/>
      <c r="C70" s="1672"/>
      <c r="D70" s="1673"/>
      <c r="E70" s="1282"/>
    </row>
    <row r="71" spans="1:5" ht="15" thickBot="1">
      <c r="A71" s="1283" t="s">
        <v>1146</v>
      </c>
      <c r="B71" s="1284">
        <v>1</v>
      </c>
      <c r="C71" s="1285">
        <f>C72+C73</f>
        <v>492629</v>
      </c>
      <c r="D71" s="1286">
        <f>D72+D73</f>
        <v>0</v>
      </c>
      <c r="E71" s="1287"/>
    </row>
    <row r="72" spans="1:5" ht="14.25">
      <c r="A72" s="1288" t="s">
        <v>1147</v>
      </c>
      <c r="B72" s="1289">
        <v>2</v>
      </c>
      <c r="C72" s="1290">
        <v>492629</v>
      </c>
      <c r="D72" s="1291"/>
      <c r="E72" s="1292"/>
    </row>
    <row r="73" spans="1:5" ht="15" thickBot="1">
      <c r="A73" s="1293" t="s">
        <v>1148</v>
      </c>
      <c r="B73" s="1294">
        <v>3</v>
      </c>
      <c r="C73" s="1295"/>
      <c r="D73" s="1295"/>
      <c r="E73" s="1292"/>
    </row>
    <row r="74" spans="1:5" ht="15" thickBot="1">
      <c r="A74" s="1283" t="s">
        <v>1149</v>
      </c>
      <c r="B74" s="1284">
        <v>4</v>
      </c>
      <c r="C74" s="1285">
        <f>C75+C78+C81</f>
        <v>1364514</v>
      </c>
      <c r="D74" s="1285">
        <f>D75+D78+D81</f>
        <v>0</v>
      </c>
      <c r="E74" s="1287"/>
    </row>
    <row r="75" spans="1:5" ht="14.25">
      <c r="A75" s="1296" t="s">
        <v>1150</v>
      </c>
      <c r="B75" s="1297">
        <v>5</v>
      </c>
      <c r="C75" s="1298">
        <f>SUM(C76)</f>
        <v>52742</v>
      </c>
      <c r="D75" s="1299"/>
      <c r="E75" s="1292"/>
    </row>
    <row r="76" spans="1:5" ht="14.25">
      <c r="A76" s="1288" t="s">
        <v>1147</v>
      </c>
      <c r="B76" s="1289">
        <v>6</v>
      </c>
      <c r="C76" s="1290">
        <v>52742</v>
      </c>
      <c r="D76" s="1290"/>
      <c r="E76" s="1292"/>
    </row>
    <row r="77" spans="1:5" ht="14.25">
      <c r="A77" s="1300" t="s">
        <v>1148</v>
      </c>
      <c r="B77" s="1301">
        <v>7</v>
      </c>
      <c r="C77" s="1302"/>
      <c r="D77" s="1302"/>
      <c r="E77" s="1292"/>
    </row>
    <row r="78" spans="1:5" ht="14.25">
      <c r="A78" s="1300" t="s">
        <v>1151</v>
      </c>
      <c r="B78" s="1301">
        <v>8</v>
      </c>
      <c r="C78" s="1303">
        <f>SUM(C79)</f>
        <v>1311772</v>
      </c>
      <c r="D78" s="1302"/>
      <c r="E78" s="1292"/>
    </row>
    <row r="79" spans="1:5" ht="14.25">
      <c r="A79" s="1300" t="s">
        <v>1147</v>
      </c>
      <c r="B79" s="1301">
        <v>9</v>
      </c>
      <c r="C79" s="1302">
        <v>1311772</v>
      </c>
      <c r="D79" s="1302"/>
      <c r="E79" s="1292"/>
    </row>
    <row r="80" spans="1:5" ht="14.25">
      <c r="A80" s="1300" t="s">
        <v>1148</v>
      </c>
      <c r="B80" s="1301">
        <v>10</v>
      </c>
      <c r="C80" s="1302"/>
      <c r="D80" s="1302"/>
      <c r="E80" s="1292"/>
    </row>
    <row r="81" spans="1:5" ht="14.25">
      <c r="A81" s="1300" t="s">
        <v>1152</v>
      </c>
      <c r="B81" s="1301">
        <v>11</v>
      </c>
      <c r="C81" s="1302"/>
      <c r="D81" s="1302"/>
      <c r="E81" s="1292"/>
    </row>
    <row r="82" spans="1:5" ht="14.25">
      <c r="A82" s="1300" t="s">
        <v>1147</v>
      </c>
      <c r="B82" s="1301">
        <v>12</v>
      </c>
      <c r="C82" s="1302"/>
      <c r="D82" s="1302"/>
      <c r="E82" s="1292"/>
    </row>
    <row r="83" spans="1:5" ht="15" thickBot="1">
      <c r="A83" s="1293" t="s">
        <v>1148</v>
      </c>
      <c r="B83" s="1294">
        <v>13</v>
      </c>
      <c r="C83" s="1295"/>
      <c r="D83" s="1304"/>
      <c r="E83" s="1292"/>
    </row>
    <row r="84" spans="1:5" ht="14.25" customHeight="1" thickBot="1">
      <c r="A84" s="1305" t="s">
        <v>1153</v>
      </c>
      <c r="B84" s="1284">
        <v>14</v>
      </c>
      <c r="C84" s="1285">
        <f>C85+C86</f>
        <v>0</v>
      </c>
      <c r="D84" s="1286">
        <f>D85+D86</f>
        <v>0</v>
      </c>
      <c r="E84" s="1287"/>
    </row>
    <row r="85" spans="1:5" ht="14.25">
      <c r="A85" s="1288" t="s">
        <v>1147</v>
      </c>
      <c r="B85" s="1289">
        <v>15</v>
      </c>
      <c r="C85" s="1290"/>
      <c r="D85" s="1291"/>
      <c r="E85" s="1292"/>
    </row>
    <row r="86" spans="1:5" ht="15" thickBot="1">
      <c r="A86" s="1306" t="s">
        <v>1148</v>
      </c>
      <c r="B86" s="1307">
        <v>16</v>
      </c>
      <c r="C86" s="1304"/>
      <c r="D86" s="1308"/>
      <c r="E86" s="1292"/>
    </row>
    <row r="87" spans="1:5" ht="15" thickBot="1">
      <c r="A87" s="1309" t="s">
        <v>1154</v>
      </c>
      <c r="B87" s="1310">
        <v>17</v>
      </c>
      <c r="C87" s="1311">
        <f>C71+C74+C84</f>
        <v>1857143</v>
      </c>
      <c r="D87" s="1312">
        <f>D71+D74+D84</f>
        <v>0</v>
      </c>
      <c r="E87" s="1313"/>
    </row>
    <row r="88" spans="1:5" ht="14.25">
      <c r="A88" s="1314"/>
      <c r="B88" s="1315"/>
      <c r="C88" s="1316"/>
      <c r="D88" s="1316"/>
      <c r="E88" s="1316"/>
    </row>
    <row r="89" spans="1:5" ht="14.25">
      <c r="A89" s="1253"/>
      <c r="B89" s="1254"/>
      <c r="C89" s="1255"/>
      <c r="D89" s="1256" t="s">
        <v>1071</v>
      </c>
      <c r="E89" s="1256"/>
    </row>
    <row r="90" spans="1:5" ht="15" thickBot="1">
      <c r="A90" s="1257" t="s">
        <v>920</v>
      </c>
      <c r="B90" s="1258" t="s">
        <v>921</v>
      </c>
      <c r="C90" s="1259" t="s">
        <v>922</v>
      </c>
      <c r="D90" s="1259" t="s">
        <v>923</v>
      </c>
      <c r="E90" s="1259"/>
    </row>
    <row r="91" spans="1:5" ht="14.25">
      <c r="A91" s="1681" t="s">
        <v>1072</v>
      </c>
      <c r="B91" s="1676" t="s">
        <v>1073</v>
      </c>
      <c r="C91" s="1677" t="s">
        <v>1155</v>
      </c>
      <c r="D91" s="1679" t="s">
        <v>1156</v>
      </c>
      <c r="E91" s="1281"/>
    </row>
    <row r="92" spans="1:5" ht="15" thickBot="1">
      <c r="A92" s="1682"/>
      <c r="B92" s="1675"/>
      <c r="C92" s="1678"/>
      <c r="D92" s="1680"/>
      <c r="E92" s="1317"/>
    </row>
    <row r="93" spans="1:5" ht="15" thickBot="1">
      <c r="A93" s="1671" t="s">
        <v>1157</v>
      </c>
      <c r="B93" s="1672"/>
      <c r="C93" s="1672"/>
      <c r="D93" s="1673"/>
      <c r="E93" s="1282"/>
    </row>
    <row r="94" spans="1:5" ht="15" thickBot="1">
      <c r="A94" s="1283" t="s">
        <v>1158</v>
      </c>
      <c r="B94" s="1284">
        <v>1</v>
      </c>
      <c r="C94" s="1285">
        <v>86</v>
      </c>
      <c r="D94" s="1285">
        <v>9253</v>
      </c>
      <c r="E94" s="1287"/>
    </row>
    <row r="95" spans="1:5" ht="15" thickBot="1">
      <c r="A95" s="1283" t="s">
        <v>1159</v>
      </c>
      <c r="B95" s="1284">
        <v>2</v>
      </c>
      <c r="C95" s="1285">
        <f>SUM(C96:C98)</f>
        <v>105616</v>
      </c>
      <c r="D95" s="1285">
        <f>SUM(D96:D98)</f>
        <v>229791</v>
      </c>
      <c r="E95" s="1287"/>
    </row>
    <row r="96" spans="1:5" ht="14.25">
      <c r="A96" s="1296" t="s">
        <v>1160</v>
      </c>
      <c r="B96" s="1297">
        <v>3</v>
      </c>
      <c r="C96" s="1299"/>
      <c r="D96" s="1299"/>
      <c r="E96" s="1292"/>
    </row>
    <row r="97" spans="1:5" ht="14.25">
      <c r="A97" s="1300" t="s">
        <v>1161</v>
      </c>
      <c r="B97" s="1301">
        <v>4</v>
      </c>
      <c r="C97" s="1302">
        <v>105616</v>
      </c>
      <c r="D97" s="1302">
        <v>229791</v>
      </c>
      <c r="E97" s="1292"/>
    </row>
    <row r="98" spans="1:5" ht="15" thickBot="1">
      <c r="A98" s="1300" t="s">
        <v>1162</v>
      </c>
      <c r="B98" s="1301">
        <v>5</v>
      </c>
      <c r="C98" s="1302"/>
      <c r="D98" s="1302"/>
      <c r="E98" s="1292"/>
    </row>
    <row r="99" spans="1:5" ht="14.25" customHeight="1" thickBot="1">
      <c r="A99" s="1305" t="s">
        <v>1163</v>
      </c>
      <c r="B99" s="1284">
        <v>6</v>
      </c>
      <c r="C99" s="1285">
        <f>SUM(C100:C104)</f>
        <v>2200</v>
      </c>
      <c r="D99" s="1285">
        <f>SUM(D100:D104)</f>
        <v>1694</v>
      </c>
      <c r="E99" s="1287"/>
    </row>
    <row r="100" spans="1:5" ht="14.25">
      <c r="A100" s="1296" t="s">
        <v>1164</v>
      </c>
      <c r="B100" s="1297">
        <v>7</v>
      </c>
      <c r="C100" s="1299">
        <v>2200</v>
      </c>
      <c r="D100" s="1299">
        <v>1694</v>
      </c>
      <c r="E100" s="1292"/>
    </row>
    <row r="101" spans="1:5" ht="14.25">
      <c r="A101" s="1300" t="s">
        <v>1165</v>
      </c>
      <c r="B101" s="1301">
        <v>8</v>
      </c>
      <c r="C101" s="1302"/>
      <c r="D101" s="1302"/>
      <c r="E101" s="1292"/>
    </row>
    <row r="102" spans="1:5" ht="14.25">
      <c r="A102" s="1300" t="s">
        <v>1166</v>
      </c>
      <c r="B102" s="1301">
        <v>9</v>
      </c>
      <c r="C102" s="1302"/>
      <c r="D102" s="1318"/>
      <c r="E102" s="1292"/>
    </row>
    <row r="103" spans="1:5" ht="14.25">
      <c r="A103" s="1300" t="s">
        <v>1167</v>
      </c>
      <c r="B103" s="1301">
        <v>10</v>
      </c>
      <c r="C103" s="1302"/>
      <c r="D103" s="1318"/>
      <c r="E103" s="1292"/>
    </row>
    <row r="104" spans="1:5" ht="15" thickBot="1">
      <c r="A104" s="1306" t="s">
        <v>1168</v>
      </c>
      <c r="B104" s="1307">
        <v>11</v>
      </c>
      <c r="C104" s="1304"/>
      <c r="D104" s="1308"/>
      <c r="E104" s="1292"/>
    </row>
    <row r="105" spans="1:5" ht="15" thickBot="1">
      <c r="A105" s="1309" t="s">
        <v>1169</v>
      </c>
      <c r="B105" s="1310">
        <v>12</v>
      </c>
      <c r="C105" s="1319">
        <f>SUM(C94:C95,C99)</f>
        <v>107902</v>
      </c>
      <c r="D105" s="1320">
        <f>SUM(D94:D95,D99)</f>
        <v>240738</v>
      </c>
      <c r="E105" s="1321"/>
    </row>
    <row r="106" spans="1:5" ht="14.25">
      <c r="A106" s="1314"/>
      <c r="B106" s="1315"/>
      <c r="C106" s="1316"/>
      <c r="D106" s="1316"/>
      <c r="E106" s="1316"/>
    </row>
    <row r="107" spans="1:5" ht="14.25">
      <c r="A107" s="1253"/>
      <c r="B107" s="1254"/>
      <c r="C107" s="1255"/>
      <c r="D107" s="1256" t="s">
        <v>1071</v>
      </c>
      <c r="E107" s="1256"/>
    </row>
    <row r="108" spans="1:5" ht="15" thickBot="1">
      <c r="A108" s="1257" t="s">
        <v>920</v>
      </c>
      <c r="B108" s="1258" t="s">
        <v>921</v>
      </c>
      <c r="C108" s="1259" t="s">
        <v>922</v>
      </c>
      <c r="D108" s="1259" t="s">
        <v>923</v>
      </c>
      <c r="E108" s="1259"/>
    </row>
    <row r="109" spans="1:5" ht="14.25">
      <c r="A109" s="1681" t="s">
        <v>1072</v>
      </c>
      <c r="B109" s="1676" t="s">
        <v>1073</v>
      </c>
      <c r="C109" s="1677" t="s">
        <v>1155</v>
      </c>
      <c r="D109" s="1679" t="s">
        <v>1170</v>
      </c>
      <c r="E109" s="1281"/>
    </row>
    <row r="110" spans="1:5" ht="15" thickBot="1">
      <c r="A110" s="1682"/>
      <c r="B110" s="1675"/>
      <c r="C110" s="1678"/>
      <c r="D110" s="1680"/>
      <c r="E110" s="1317"/>
    </row>
    <row r="111" spans="1:5" ht="15" thickBot="1">
      <c r="A111" s="1671" t="s">
        <v>1171</v>
      </c>
      <c r="B111" s="1672"/>
      <c r="C111" s="1672"/>
      <c r="D111" s="1673"/>
      <c r="E111" s="1282"/>
    </row>
    <row r="112" spans="1:5" ht="15" thickBot="1">
      <c r="A112" s="1283" t="s">
        <v>1172</v>
      </c>
      <c r="B112" s="1284">
        <v>1</v>
      </c>
      <c r="C112" s="1285">
        <f>SUM(C113:C116)</f>
        <v>0</v>
      </c>
      <c r="D112" s="1322">
        <f>SUM(D113:D116)</f>
        <v>2721479</v>
      </c>
      <c r="E112" s="1287"/>
    </row>
    <row r="113" spans="1:5" ht="14.25">
      <c r="A113" s="1296" t="s">
        <v>1173</v>
      </c>
      <c r="B113" s="1297">
        <v>2</v>
      </c>
      <c r="C113" s="1299"/>
      <c r="D113" s="1323">
        <v>2721479</v>
      </c>
      <c r="E113" s="1324"/>
    </row>
    <row r="114" spans="1:5" ht="14.25">
      <c r="A114" s="1288" t="s">
        <v>1174</v>
      </c>
      <c r="B114" s="1289">
        <v>3</v>
      </c>
      <c r="C114" s="1290"/>
      <c r="D114" s="1325"/>
      <c r="E114" s="1292"/>
    </row>
    <row r="115" spans="1:5" ht="14.25">
      <c r="A115" s="1288" t="s">
        <v>1175</v>
      </c>
      <c r="B115" s="1289">
        <v>4</v>
      </c>
      <c r="C115" s="1290"/>
      <c r="D115" s="1325"/>
      <c r="E115" s="1292"/>
    </row>
    <row r="116" spans="1:5" ht="15" thickBot="1">
      <c r="A116" s="1288" t="s">
        <v>1176</v>
      </c>
      <c r="B116" s="1289">
        <v>5</v>
      </c>
      <c r="C116" s="1290"/>
      <c r="D116" s="1325"/>
      <c r="E116" s="1292"/>
    </row>
    <row r="117" spans="1:5" ht="15" thickBot="1">
      <c r="A117" s="1305" t="s">
        <v>1177</v>
      </c>
      <c r="B117" s="1284">
        <v>6</v>
      </c>
      <c r="C117" s="1285">
        <f>SUM(C118:C120)</f>
        <v>0</v>
      </c>
      <c r="D117" s="1286">
        <f>SUM(D118:D120)</f>
        <v>0</v>
      </c>
      <c r="E117" s="1287"/>
    </row>
    <row r="118" spans="1:5" ht="14.25">
      <c r="A118" s="1296" t="s">
        <v>1178</v>
      </c>
      <c r="B118" s="1297">
        <v>7</v>
      </c>
      <c r="C118" s="1299"/>
      <c r="D118" s="1326"/>
      <c r="E118" s="1292"/>
    </row>
    <row r="119" spans="1:5" ht="14.25">
      <c r="A119" s="1300" t="s">
        <v>1179</v>
      </c>
      <c r="B119" s="1301">
        <v>8</v>
      </c>
      <c r="C119" s="1302"/>
      <c r="D119" s="1318"/>
      <c r="E119" s="1292"/>
    </row>
    <row r="120" spans="1:5" ht="15" thickBot="1">
      <c r="A120" s="1300" t="s">
        <v>1180</v>
      </c>
      <c r="B120" s="1301">
        <v>9</v>
      </c>
      <c r="C120" s="1302"/>
      <c r="D120" s="1318"/>
      <c r="E120" s="1292"/>
    </row>
    <row r="121" spans="1:5" ht="15" thickBot="1">
      <c r="A121" s="1309" t="s">
        <v>1181</v>
      </c>
      <c r="B121" s="1310">
        <v>10</v>
      </c>
      <c r="C121" s="1319">
        <f>SUM(C112:C112,C117)</f>
        <v>0</v>
      </c>
      <c r="D121" s="1320">
        <f>SUM(D112:D112,D117)</f>
        <v>2721479</v>
      </c>
      <c r="E121" s="1321"/>
    </row>
    <row r="122" spans="1:5" ht="14.25">
      <c r="A122" s="1314"/>
      <c r="B122" s="1315"/>
      <c r="C122" s="1316"/>
      <c r="D122" s="1316"/>
      <c r="E122" s="1316"/>
    </row>
    <row r="123" spans="1:5" ht="14.25">
      <c r="A123" s="1253"/>
      <c r="B123" s="1254"/>
      <c r="C123" s="1255"/>
      <c r="D123" s="1256" t="s">
        <v>1071</v>
      </c>
      <c r="E123" s="1256"/>
    </row>
    <row r="124" spans="1:5" ht="15" thickBot="1">
      <c r="A124" s="1257" t="s">
        <v>920</v>
      </c>
      <c r="B124" s="1258" t="s">
        <v>921</v>
      </c>
      <c r="C124" s="1259" t="s">
        <v>922</v>
      </c>
      <c r="D124" s="1259" t="s">
        <v>923</v>
      </c>
      <c r="E124" s="1259"/>
    </row>
    <row r="125" spans="1:5" ht="14.25">
      <c r="A125" s="1674" t="s">
        <v>387</v>
      </c>
      <c r="B125" s="1676" t="s">
        <v>1073</v>
      </c>
      <c r="C125" s="1677" t="s">
        <v>1155</v>
      </c>
      <c r="D125" s="1679" t="s">
        <v>1156</v>
      </c>
      <c r="E125" s="1281"/>
    </row>
    <row r="126" spans="1:5" ht="15" thickBot="1">
      <c r="A126" s="1675" t="s">
        <v>1182</v>
      </c>
      <c r="B126" s="1675"/>
      <c r="C126" s="1678"/>
      <c r="D126" s="1680"/>
      <c r="E126" s="1317"/>
    </row>
    <row r="127" spans="1:5" ht="15" thickBot="1">
      <c r="A127" s="1671" t="s">
        <v>1183</v>
      </c>
      <c r="B127" s="1672"/>
      <c r="C127" s="1672"/>
      <c r="D127" s="1673"/>
      <c r="E127" s="1282"/>
    </row>
    <row r="128" spans="1:5" ht="14.25">
      <c r="A128" s="1327" t="s">
        <v>1184</v>
      </c>
      <c r="B128" s="1328">
        <v>1</v>
      </c>
      <c r="C128" s="1290">
        <v>168</v>
      </c>
      <c r="D128" s="1329">
        <v>65518</v>
      </c>
      <c r="E128" s="1313"/>
    </row>
    <row r="129" spans="1:5" ht="14.25">
      <c r="A129" s="1330" t="s">
        <v>1185</v>
      </c>
      <c r="B129" s="1331">
        <v>2</v>
      </c>
      <c r="C129" s="1302"/>
      <c r="D129" s="1332"/>
      <c r="E129" s="1313"/>
    </row>
    <row r="130" spans="1:5" ht="14.25">
      <c r="A130" s="1333" t="s">
        <v>1186</v>
      </c>
      <c r="B130" s="1331">
        <v>3</v>
      </c>
      <c r="C130" s="1302"/>
      <c r="D130" s="1332"/>
      <c r="E130" s="1313"/>
    </row>
    <row r="131" spans="1:5" ht="14.25">
      <c r="A131" s="1330" t="s">
        <v>1187</v>
      </c>
      <c r="B131" s="1331">
        <v>4</v>
      </c>
      <c r="C131" s="1302"/>
      <c r="D131" s="1332"/>
      <c r="E131" s="1313"/>
    </row>
    <row r="132" spans="1:5" ht="15" thickBot="1">
      <c r="A132" s="1330" t="s">
        <v>1188</v>
      </c>
      <c r="B132" s="1331">
        <v>5</v>
      </c>
      <c r="C132" s="1302"/>
      <c r="D132" s="1332"/>
      <c r="E132" s="1313"/>
    </row>
    <row r="133" spans="1:5" ht="15" thickBot="1">
      <c r="A133" s="1309" t="s">
        <v>1189</v>
      </c>
      <c r="B133" s="1310">
        <v>6</v>
      </c>
      <c r="C133" s="1311">
        <f>SUM(C128:C131)</f>
        <v>168</v>
      </c>
      <c r="D133" s="1312">
        <f>SUM(D128:D131)</f>
        <v>65518</v>
      </c>
      <c r="E133" s="1313"/>
    </row>
    <row r="134" spans="1:5" ht="14.25">
      <c r="A134" s="1334"/>
      <c r="B134" s="1334"/>
      <c r="C134" s="1334"/>
      <c r="D134" s="1334"/>
      <c r="E134" s="1334"/>
    </row>
    <row r="135" spans="1:5" ht="14.25">
      <c r="A135" s="1253"/>
      <c r="B135" s="1254"/>
      <c r="C135" s="1255"/>
      <c r="D135" s="1256" t="s">
        <v>1071</v>
      </c>
      <c r="E135" s="1256"/>
    </row>
    <row r="136" spans="1:5" ht="15" thickBot="1">
      <c r="A136" s="1257" t="s">
        <v>920</v>
      </c>
      <c r="B136" s="1258" t="s">
        <v>921</v>
      </c>
      <c r="C136" s="1259" t="s">
        <v>922</v>
      </c>
      <c r="D136" s="1259" t="s">
        <v>923</v>
      </c>
      <c r="E136" s="1259"/>
    </row>
    <row r="137" spans="1:5" ht="14.25">
      <c r="A137" s="1674" t="s">
        <v>387</v>
      </c>
      <c r="B137" s="1676" t="s">
        <v>1073</v>
      </c>
      <c r="C137" s="1677" t="s">
        <v>1155</v>
      </c>
      <c r="D137" s="1679" t="s">
        <v>1190</v>
      </c>
      <c r="E137" s="1281"/>
    </row>
    <row r="138" spans="1:5" ht="15" thickBot="1">
      <c r="A138" s="1675" t="s">
        <v>1182</v>
      </c>
      <c r="B138" s="1675"/>
      <c r="C138" s="1678"/>
      <c r="D138" s="1680"/>
      <c r="E138" s="1317"/>
    </row>
    <row r="139" spans="1:5" ht="15" thickBot="1">
      <c r="A139" s="1671" t="s">
        <v>1191</v>
      </c>
      <c r="B139" s="1672"/>
      <c r="C139" s="1672"/>
      <c r="D139" s="1673"/>
      <c r="E139" s="1282"/>
    </row>
    <row r="140" spans="1:5" ht="15" thickBot="1">
      <c r="A140" s="1283" t="s">
        <v>1192</v>
      </c>
      <c r="B140" s="1335">
        <v>1</v>
      </c>
      <c r="C140" s="1285">
        <f>SUM(C141:C142)</f>
        <v>0</v>
      </c>
      <c r="D140" s="1336">
        <f>SUM(D141:D142)</f>
        <v>275008</v>
      </c>
      <c r="E140" s="1321"/>
    </row>
    <row r="141" spans="1:5" ht="14.25">
      <c r="A141" s="1288" t="s">
        <v>1193</v>
      </c>
      <c r="B141" s="1337">
        <v>2</v>
      </c>
      <c r="C141" s="1290"/>
      <c r="D141" s="1338"/>
      <c r="E141" s="1313"/>
    </row>
    <row r="142" spans="1:5" ht="15" thickBot="1">
      <c r="A142" s="1339" t="s">
        <v>1194</v>
      </c>
      <c r="B142" s="1340">
        <v>3</v>
      </c>
      <c r="C142" s="1341"/>
      <c r="D142" s="1342">
        <v>275008</v>
      </c>
      <c r="E142" s="1313"/>
    </row>
    <row r="143" spans="1:5" ht="15" thickBot="1">
      <c r="A143" s="1343" t="s">
        <v>1195</v>
      </c>
      <c r="B143" s="1344">
        <v>4</v>
      </c>
      <c r="C143" s="1345"/>
      <c r="D143" s="1346"/>
      <c r="E143" s="1321"/>
    </row>
    <row r="144" spans="1:5" ht="15" thickBot="1">
      <c r="A144" s="1283" t="s">
        <v>1196</v>
      </c>
      <c r="B144" s="1335">
        <v>5</v>
      </c>
      <c r="C144" s="1285"/>
      <c r="D144" s="1336">
        <f>SUM(D145:D149)</f>
        <v>335745</v>
      </c>
      <c r="E144" s="1321"/>
    </row>
    <row r="145" spans="1:5" ht="14.25">
      <c r="A145" s="1288" t="s">
        <v>1197</v>
      </c>
      <c r="B145" s="1337">
        <v>6</v>
      </c>
      <c r="C145" s="1290"/>
      <c r="D145" s="1338"/>
      <c r="E145" s="1313"/>
    </row>
    <row r="146" spans="1:5" ht="14.25">
      <c r="A146" s="1288" t="s">
        <v>1198</v>
      </c>
      <c r="B146" s="1337">
        <v>7</v>
      </c>
      <c r="C146" s="1290"/>
      <c r="D146" s="1338"/>
      <c r="E146" s="1313"/>
    </row>
    <row r="147" spans="1:5" ht="14.25">
      <c r="A147" s="1288" t="s">
        <v>1199</v>
      </c>
      <c r="B147" s="1337">
        <v>8</v>
      </c>
      <c r="C147" s="1290"/>
      <c r="D147" s="1338"/>
      <c r="E147" s="1313"/>
    </row>
    <row r="148" spans="1:5" ht="14.25">
      <c r="A148" s="1288" t="s">
        <v>1200</v>
      </c>
      <c r="B148" s="1337">
        <v>9</v>
      </c>
      <c r="C148" s="1290"/>
      <c r="D148" s="1338"/>
      <c r="E148" s="1313"/>
    </row>
    <row r="149" spans="1:5" ht="15" thickBot="1">
      <c r="A149" s="1288" t="s">
        <v>1201</v>
      </c>
      <c r="B149" s="1337">
        <v>10</v>
      </c>
      <c r="C149" s="1290">
        <v>1</v>
      </c>
      <c r="D149" s="1338">
        <v>335745</v>
      </c>
      <c r="E149" s="1313"/>
    </row>
    <row r="150" spans="1:5" ht="15" thickBot="1">
      <c r="A150" s="1347" t="s">
        <v>1202</v>
      </c>
      <c r="B150" s="1310">
        <v>11</v>
      </c>
      <c r="C150" s="1319">
        <f>SUM(C140,C143:C144)</f>
        <v>0</v>
      </c>
      <c r="D150" s="1319">
        <f>SUM(D140,D143:D144)</f>
        <v>610753</v>
      </c>
      <c r="E150" s="1321"/>
    </row>
    <row r="151" spans="1:5" ht="15" thickBot="1">
      <c r="A151" s="1314"/>
      <c r="B151" s="1314"/>
      <c r="C151" s="1316"/>
      <c r="D151" s="1316"/>
      <c r="E151" s="1316"/>
    </row>
    <row r="152" spans="1:5" ht="14.25">
      <c r="A152" s="1674" t="s">
        <v>387</v>
      </c>
      <c r="B152" s="1676" t="s">
        <v>1073</v>
      </c>
      <c r="C152" s="1677" t="s">
        <v>1155</v>
      </c>
      <c r="D152" s="1679" t="s">
        <v>1190</v>
      </c>
      <c r="E152" s="1316"/>
    </row>
    <row r="153" spans="1:4" ht="12.75" thickBot="1">
      <c r="A153" s="1675" t="s">
        <v>1182</v>
      </c>
      <c r="B153" s="1675"/>
      <c r="C153" s="1678"/>
      <c r="D153" s="1680"/>
    </row>
    <row r="154" spans="1:4" ht="15" thickBot="1">
      <c r="A154" s="1671" t="s">
        <v>1203</v>
      </c>
      <c r="B154" s="1672"/>
      <c r="C154" s="1672"/>
      <c r="D154" s="1673"/>
    </row>
    <row r="155" spans="1:4" ht="14.25">
      <c r="A155" s="1288" t="s">
        <v>1204</v>
      </c>
      <c r="B155" s="1337" t="s">
        <v>388</v>
      </c>
      <c r="C155" s="1290">
        <v>201</v>
      </c>
      <c r="D155" s="1338">
        <v>111866</v>
      </c>
    </row>
    <row r="156" spans="1:4" ht="14.25">
      <c r="A156" s="1288" t="s">
        <v>1205</v>
      </c>
      <c r="B156" s="1337" t="s">
        <v>389</v>
      </c>
      <c r="C156" s="1290">
        <v>23</v>
      </c>
      <c r="D156" s="1338">
        <v>6574</v>
      </c>
    </row>
  </sheetData>
  <sheetProtection/>
  <mergeCells count="38">
    <mergeCell ref="A1:E1"/>
    <mergeCell ref="A2:E2"/>
    <mergeCell ref="A3:E3"/>
    <mergeCell ref="A4:D4"/>
    <mergeCell ref="A7:A8"/>
    <mergeCell ref="B7:B8"/>
    <mergeCell ref="C7:C8"/>
    <mergeCell ref="D7:D8"/>
    <mergeCell ref="A68:A69"/>
    <mergeCell ref="B68:B69"/>
    <mergeCell ref="C68:C69"/>
    <mergeCell ref="D68:D69"/>
    <mergeCell ref="A70:D70"/>
    <mergeCell ref="A91:A92"/>
    <mergeCell ref="B91:B92"/>
    <mergeCell ref="C91:C92"/>
    <mergeCell ref="D91:D92"/>
    <mergeCell ref="A93:D93"/>
    <mergeCell ref="A109:A110"/>
    <mergeCell ref="B109:B110"/>
    <mergeCell ref="C109:C110"/>
    <mergeCell ref="D109:D110"/>
    <mergeCell ref="A111:D111"/>
    <mergeCell ref="A125:A126"/>
    <mergeCell ref="B125:B126"/>
    <mergeCell ref="C125:C126"/>
    <mergeCell ref="D125:D126"/>
    <mergeCell ref="A127:D127"/>
    <mergeCell ref="A137:A138"/>
    <mergeCell ref="B137:B138"/>
    <mergeCell ref="C137:C138"/>
    <mergeCell ref="D137:D138"/>
    <mergeCell ref="A139:D139"/>
    <mergeCell ref="A152:A153"/>
    <mergeCell ref="B152:B153"/>
    <mergeCell ref="C152:C153"/>
    <mergeCell ref="D152:D153"/>
    <mergeCell ref="A154:D154"/>
  </mergeCells>
  <printOptions/>
  <pageMargins left="0.7086614173228347" right="0.7086614173228347" top="0.35433070866141736" bottom="0.35433070866141736" header="0.31496062992125984" footer="0.11811023622047245"/>
  <pageSetup firstPageNumber="62" useFirstPageNumber="1" horizontalDpi="600" verticalDpi="600" orientation="portrait" paperSize="9" scale="67" r:id="rId1"/>
  <headerFooter>
    <oddFooter>&amp;C&amp;P.oldal
</oddFooter>
  </headerFooter>
  <rowBreaks count="2" manualBreakCount="2">
    <brk id="66" max="255" man="1"/>
    <brk id="1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D22"/>
  <sheetViews>
    <sheetView zoomScalePageLayoutView="0" workbookViewId="0" topLeftCell="A7">
      <selection activeCell="D15" sqref="D15"/>
    </sheetView>
  </sheetViews>
  <sheetFormatPr defaultColWidth="9.00390625" defaultRowHeight="12.75"/>
  <cols>
    <col min="3" max="3" width="51.125" style="0" customWidth="1"/>
    <col min="4" max="4" width="16.00390625" style="0" customWidth="1"/>
  </cols>
  <sheetData>
    <row r="3" spans="2:4" ht="15">
      <c r="B3" s="1692" t="s">
        <v>1206</v>
      </c>
      <c r="C3" s="1692"/>
      <c r="D3" s="1692"/>
    </row>
    <row r="4" spans="2:4" ht="15">
      <c r="B4" s="1692" t="s">
        <v>1207</v>
      </c>
      <c r="C4" s="1692"/>
      <c r="D4" s="1692"/>
    </row>
    <row r="5" ht="12">
      <c r="D5" s="60"/>
    </row>
    <row r="6" ht="12">
      <c r="D6" s="60"/>
    </row>
    <row r="7" ht="15.75" customHeight="1">
      <c r="D7" s="1348" t="s">
        <v>604</v>
      </c>
    </row>
    <row r="8" spans="2:4" ht="21.75" customHeight="1">
      <c r="B8" s="1349" t="s">
        <v>388</v>
      </c>
      <c r="C8" s="1350" t="s">
        <v>1208</v>
      </c>
      <c r="D8" s="1351">
        <v>2285</v>
      </c>
    </row>
    <row r="9" spans="2:4" ht="21.75" customHeight="1" thickBot="1">
      <c r="B9" s="1352" t="s">
        <v>389</v>
      </c>
      <c r="C9" s="1353" t="s">
        <v>1209</v>
      </c>
      <c r="D9" s="1354">
        <v>4089633</v>
      </c>
    </row>
    <row r="10" spans="2:4" ht="21.75" customHeight="1" thickBot="1" thickTop="1">
      <c r="B10" s="1355" t="s">
        <v>390</v>
      </c>
      <c r="C10" s="1356" t="s">
        <v>1210</v>
      </c>
      <c r="D10" s="1357">
        <f>SUM(D8:D9)</f>
        <v>4091918</v>
      </c>
    </row>
    <row r="11" spans="2:4" ht="21.75" customHeight="1" thickTop="1">
      <c r="B11" s="1072" t="s">
        <v>391</v>
      </c>
      <c r="C11" s="1358" t="s">
        <v>1211</v>
      </c>
      <c r="D11" s="1168">
        <v>51896752</v>
      </c>
    </row>
    <row r="12" spans="2:4" ht="21.75" customHeight="1">
      <c r="B12" s="1349" t="s">
        <v>392</v>
      </c>
      <c r="C12" s="1350" t="s">
        <v>1212</v>
      </c>
      <c r="D12" s="725">
        <v>3531464</v>
      </c>
    </row>
    <row r="13" spans="2:4" ht="21.75" customHeight="1">
      <c r="B13" s="1349" t="s">
        <v>251</v>
      </c>
      <c r="C13" s="1350" t="s">
        <v>1367</v>
      </c>
      <c r="D13" s="725">
        <v>47061508</v>
      </c>
    </row>
    <row r="14" spans="2:4" ht="21.75" customHeight="1">
      <c r="B14" s="1349" t="s">
        <v>605</v>
      </c>
      <c r="C14" s="1350" t="s">
        <v>1213</v>
      </c>
      <c r="D14" s="725">
        <v>-632706</v>
      </c>
    </row>
    <row r="15" spans="2:4" ht="21.75" customHeight="1">
      <c r="B15" s="1349" t="s">
        <v>664</v>
      </c>
      <c r="C15" s="1350" t="s">
        <v>1214</v>
      </c>
      <c r="D15" s="725"/>
    </row>
    <row r="16" spans="2:4" ht="21.75" customHeight="1" thickBot="1">
      <c r="B16" s="1349" t="s">
        <v>666</v>
      </c>
      <c r="C16" s="1350" t="s">
        <v>1215</v>
      </c>
      <c r="D16" s="725"/>
    </row>
    <row r="17" spans="2:4" ht="21.75" customHeight="1" thickBot="1" thickTop="1">
      <c r="B17" s="1359" t="s">
        <v>668</v>
      </c>
      <c r="C17" s="1360" t="s">
        <v>1216</v>
      </c>
      <c r="D17" s="1172">
        <f>SUM(D11-D12-D13+D14+D15+D16)</f>
        <v>671074</v>
      </c>
    </row>
    <row r="18" spans="2:4" ht="21.75" customHeight="1" thickTop="1">
      <c r="B18" s="1072" t="s">
        <v>669</v>
      </c>
      <c r="C18" s="1361" t="s">
        <v>1217</v>
      </c>
      <c r="D18" s="1362">
        <v>2105</v>
      </c>
    </row>
    <row r="19" spans="2:4" ht="21.75" customHeight="1" thickBot="1">
      <c r="B19" s="1352" t="s">
        <v>670</v>
      </c>
      <c r="C19" s="1353" t="s">
        <v>1218</v>
      </c>
      <c r="D19" s="1363">
        <v>4760887</v>
      </c>
    </row>
    <row r="20" spans="2:4" ht="21.75" customHeight="1" thickBot="1" thickTop="1">
      <c r="B20" s="1355" t="s">
        <v>671</v>
      </c>
      <c r="C20" s="1356" t="s">
        <v>1219</v>
      </c>
      <c r="D20" s="1357">
        <f>SUM(D18:D19)</f>
        <v>4762992</v>
      </c>
    </row>
    <row r="21" ht="12.75" thickTop="1"/>
    <row r="22" ht="12">
      <c r="D22" s="60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G14" sqref="G14:G15"/>
    </sheetView>
  </sheetViews>
  <sheetFormatPr defaultColWidth="9.125" defaultRowHeight="12.75"/>
  <cols>
    <col min="1" max="2" width="9.125" style="1364" customWidth="1"/>
    <col min="3" max="3" width="6.50390625" style="1364" customWidth="1"/>
    <col min="4" max="4" width="13.25390625" style="1364" customWidth="1"/>
    <col min="5" max="5" width="13.75390625" style="1364" customWidth="1"/>
    <col min="6" max="16384" width="9.125" style="1364" customWidth="1"/>
  </cols>
  <sheetData>
    <row r="2" spans="1:13" ht="17.25" customHeight="1">
      <c r="A2" s="1708" t="s">
        <v>1220</v>
      </c>
      <c r="B2" s="1708"/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</row>
    <row r="3" spans="1:13" ht="17.25" customHeight="1">
      <c r="A3" s="1709" t="s">
        <v>1221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</row>
    <row r="5" spans="6:14" ht="12.75">
      <c r="F5" s="1365"/>
      <c r="G5" s="1365"/>
      <c r="H5" s="1365"/>
      <c r="I5" s="1365"/>
      <c r="J5" s="1365"/>
      <c r="K5" s="1365"/>
      <c r="L5" s="1365"/>
      <c r="M5" s="1366"/>
      <c r="N5" s="1366" t="s">
        <v>919</v>
      </c>
    </row>
    <row r="6" spans="1:14" ht="21" customHeight="1">
      <c r="A6" s="1697" t="s">
        <v>387</v>
      </c>
      <c r="B6" s="1698"/>
      <c r="C6" s="1699"/>
      <c r="D6" s="1710" t="s">
        <v>1222</v>
      </c>
      <c r="E6" s="1710" t="s">
        <v>1307</v>
      </c>
      <c r="F6" s="1711"/>
      <c r="G6" s="1711"/>
      <c r="H6" s="1711"/>
      <c r="I6" s="1711"/>
      <c r="J6" s="1711"/>
      <c r="K6" s="1711"/>
      <c r="L6" s="1711"/>
      <c r="M6" s="1712"/>
      <c r="N6" s="1367"/>
    </row>
    <row r="7" spans="1:14" ht="21" customHeight="1">
      <c r="A7" s="1697"/>
      <c r="B7" s="1698"/>
      <c r="C7" s="1699"/>
      <c r="D7" s="1710"/>
      <c r="E7" s="1710"/>
      <c r="F7" s="1368" t="s">
        <v>627</v>
      </c>
      <c r="G7" s="1368" t="s">
        <v>628</v>
      </c>
      <c r="H7" s="1369" t="s">
        <v>629</v>
      </c>
      <c r="I7" s="1369" t="s">
        <v>630</v>
      </c>
      <c r="J7" s="1369" t="s">
        <v>631</v>
      </c>
      <c r="K7" s="1369" t="s">
        <v>632</v>
      </c>
      <c r="L7" s="1369" t="s">
        <v>633</v>
      </c>
      <c r="M7" s="1369" t="s">
        <v>634</v>
      </c>
      <c r="N7" s="1369">
        <v>2024</v>
      </c>
    </row>
    <row r="8" spans="1:14" ht="12.75" customHeight="1">
      <c r="A8" s="1705" t="s">
        <v>1223</v>
      </c>
      <c r="B8" s="1706"/>
      <c r="C8" s="1707"/>
      <c r="D8" s="1695">
        <v>420000</v>
      </c>
      <c r="E8" s="1695">
        <v>348000</v>
      </c>
      <c r="F8" s="1695">
        <v>48000</v>
      </c>
      <c r="G8" s="1695">
        <v>48000</v>
      </c>
      <c r="H8" s="1695">
        <v>48000</v>
      </c>
      <c r="I8" s="1695">
        <v>48000</v>
      </c>
      <c r="J8" s="1695">
        <v>48000</v>
      </c>
      <c r="K8" s="1695">
        <v>48000</v>
      </c>
      <c r="L8" s="1695">
        <v>48000</v>
      </c>
      <c r="M8" s="1695">
        <v>48000</v>
      </c>
      <c r="N8" s="1695">
        <v>12000</v>
      </c>
    </row>
    <row r="9" spans="1:14" ht="12.75" customHeight="1">
      <c r="A9" s="1705"/>
      <c r="B9" s="1706"/>
      <c r="C9" s="1707"/>
      <c r="D9" s="1696"/>
      <c r="E9" s="1696"/>
      <c r="F9" s="1696"/>
      <c r="G9" s="1696"/>
      <c r="H9" s="1696"/>
      <c r="I9" s="1696"/>
      <c r="J9" s="1696"/>
      <c r="K9" s="1696"/>
      <c r="L9" s="1696"/>
      <c r="M9" s="1696"/>
      <c r="N9" s="1696"/>
    </row>
    <row r="10" spans="1:14" ht="12.75" customHeight="1">
      <c r="A10" s="1705" t="s">
        <v>1224</v>
      </c>
      <c r="B10" s="1706"/>
      <c r="C10" s="1707"/>
      <c r="D10" s="1695">
        <v>90610</v>
      </c>
      <c r="E10" s="1695">
        <v>54366</v>
      </c>
      <c r="F10" s="1695">
        <v>18122</v>
      </c>
      <c r="G10" s="1695">
        <v>18122</v>
      </c>
      <c r="H10" s="1695">
        <v>18122</v>
      </c>
      <c r="I10" s="1695">
        <v>18122</v>
      </c>
      <c r="J10" s="1695"/>
      <c r="K10" s="1695"/>
      <c r="L10" s="1695"/>
      <c r="M10" s="1695"/>
      <c r="N10" s="1695"/>
    </row>
    <row r="11" spans="1:14" ht="15.75" customHeight="1">
      <c r="A11" s="1705"/>
      <c r="B11" s="1706"/>
      <c r="C11" s="1707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</row>
    <row r="12" spans="1:14" ht="15.75" customHeight="1">
      <c r="A12" s="1700" t="s">
        <v>635</v>
      </c>
      <c r="B12" s="1701"/>
      <c r="C12" s="1702"/>
      <c r="D12" s="1703">
        <v>148563</v>
      </c>
      <c r="E12" s="1703">
        <v>29315</v>
      </c>
      <c r="F12" s="1703">
        <v>29314</v>
      </c>
      <c r="G12" s="1703">
        <v>29315</v>
      </c>
      <c r="H12" s="1703"/>
      <c r="I12" s="1695"/>
      <c r="J12" s="1370"/>
      <c r="K12" s="1370"/>
      <c r="L12" s="1370"/>
      <c r="M12" s="1370"/>
      <c r="N12" s="1370"/>
    </row>
    <row r="13" spans="1:14" ht="15.75" customHeight="1">
      <c r="A13" s="1700"/>
      <c r="B13" s="1701"/>
      <c r="C13" s="1702"/>
      <c r="D13" s="1704"/>
      <c r="E13" s="1704"/>
      <c r="F13" s="1704"/>
      <c r="G13" s="1704"/>
      <c r="H13" s="1704"/>
      <c r="I13" s="1696"/>
      <c r="J13" s="1370"/>
      <c r="K13" s="1370"/>
      <c r="L13" s="1370"/>
      <c r="M13" s="1370"/>
      <c r="N13" s="1370"/>
    </row>
    <row r="14" spans="1:14" ht="12.75" customHeight="1">
      <c r="A14" s="1697" t="s">
        <v>374</v>
      </c>
      <c r="B14" s="1698"/>
      <c r="C14" s="1699"/>
      <c r="D14" s="1693">
        <f aca="true" t="shared" si="0" ref="D14:N14">SUM(D8:D13)</f>
        <v>659173</v>
      </c>
      <c r="E14" s="1693">
        <f t="shared" si="0"/>
        <v>431681</v>
      </c>
      <c r="F14" s="1693">
        <f t="shared" si="0"/>
        <v>95436</v>
      </c>
      <c r="G14" s="1693">
        <f t="shared" si="0"/>
        <v>95437</v>
      </c>
      <c r="H14" s="1693">
        <f t="shared" si="0"/>
        <v>66122</v>
      </c>
      <c r="I14" s="1693">
        <f t="shared" si="0"/>
        <v>66122</v>
      </c>
      <c r="J14" s="1693">
        <f t="shared" si="0"/>
        <v>48000</v>
      </c>
      <c r="K14" s="1693">
        <f t="shared" si="0"/>
        <v>48000</v>
      </c>
      <c r="L14" s="1693">
        <f t="shared" si="0"/>
        <v>48000</v>
      </c>
      <c r="M14" s="1693">
        <f t="shared" si="0"/>
        <v>48000</v>
      </c>
      <c r="N14" s="1693">
        <f t="shared" si="0"/>
        <v>12000</v>
      </c>
    </row>
    <row r="15" spans="1:14" ht="12.75" customHeight="1">
      <c r="A15" s="1697"/>
      <c r="B15" s="1698"/>
      <c r="C15" s="1699"/>
      <c r="D15" s="1694"/>
      <c r="E15" s="1694"/>
      <c r="F15" s="1694"/>
      <c r="G15" s="1694"/>
      <c r="H15" s="1694"/>
      <c r="I15" s="1694"/>
      <c r="J15" s="1694"/>
      <c r="K15" s="1694"/>
      <c r="L15" s="1694"/>
      <c r="M15" s="1694"/>
      <c r="N15" s="1694"/>
    </row>
  </sheetData>
  <sheetProtection/>
  <mergeCells count="49">
    <mergeCell ref="A2:M2"/>
    <mergeCell ref="A3:M3"/>
    <mergeCell ref="A6:C7"/>
    <mergeCell ref="D6:D7"/>
    <mergeCell ref="E6:E7"/>
    <mergeCell ref="F6:M6"/>
    <mergeCell ref="A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C13"/>
    <mergeCell ref="D12:D13"/>
    <mergeCell ref="E12:E13"/>
    <mergeCell ref="F12:F13"/>
    <mergeCell ref="G12:G13"/>
    <mergeCell ref="H12:H13"/>
    <mergeCell ref="A14:C15"/>
    <mergeCell ref="D14:D15"/>
    <mergeCell ref="E14:E15"/>
    <mergeCell ref="F14:F15"/>
    <mergeCell ref="G14:G15"/>
    <mergeCell ref="H14:H15"/>
    <mergeCell ref="J14:J15"/>
    <mergeCell ref="K14:K15"/>
    <mergeCell ref="L14:L15"/>
    <mergeCell ref="M14:M15"/>
    <mergeCell ref="N14:N15"/>
    <mergeCell ref="I12:I13"/>
    <mergeCell ref="I14:I15"/>
  </mergeCells>
  <printOptions/>
  <pageMargins left="0.3937007874015748" right="0.3937007874015748" top="0.3937007874015748" bottom="0.3937007874015748" header="0.5118110236220472" footer="0.5118110236220472"/>
  <pageSetup firstPageNumber="66" useFirstPageNumber="1" horizontalDpi="600" verticalDpi="600" orientation="landscape" paperSize="9" scale="91" r:id="rId1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N159"/>
  <sheetViews>
    <sheetView view="pageBreakPreview" zoomScale="75" zoomScaleNormal="75" zoomScaleSheetLayoutView="75" zoomScalePageLayoutView="0" workbookViewId="0" topLeftCell="C138">
      <selection activeCell="F138" sqref="F138"/>
    </sheetView>
  </sheetViews>
  <sheetFormatPr defaultColWidth="9.125" defaultRowHeight="12.75"/>
  <cols>
    <col min="1" max="1" width="4.50390625" style="662" customWidth="1"/>
    <col min="2" max="2" width="61.50390625" style="662" bestFit="1" customWidth="1"/>
    <col min="3" max="3" width="16.00390625" style="662" customWidth="1"/>
    <col min="4" max="4" width="12.875" style="662" bestFit="1" customWidth="1"/>
    <col min="5" max="5" width="15.875" style="662" customWidth="1"/>
    <col min="6" max="6" width="12.50390625" style="662" customWidth="1"/>
    <col min="7" max="7" width="12.50390625" style="662" bestFit="1" customWidth="1"/>
    <col min="8" max="8" width="10.50390625" style="662" bestFit="1" customWidth="1"/>
    <col min="9" max="9" width="12.125" style="662" bestFit="1" customWidth="1"/>
    <col min="10" max="10" width="10.50390625" style="662" bestFit="1" customWidth="1"/>
    <col min="11" max="12" width="13.875" style="662" bestFit="1" customWidth="1"/>
    <col min="13" max="13" width="13.50390625" style="662" bestFit="1" customWidth="1"/>
    <col min="14" max="14" width="14.75390625" style="662" bestFit="1" customWidth="1"/>
    <col min="15" max="16384" width="9.125" style="662" customWidth="1"/>
  </cols>
  <sheetData>
    <row r="3" spans="1:14" ht="18.75" customHeight="1">
      <c r="A3" s="1723" t="s">
        <v>1343</v>
      </c>
      <c r="B3" s="1723"/>
      <c r="C3" s="1723"/>
      <c r="D3" s="1723"/>
      <c r="E3" s="1723"/>
      <c r="F3" s="1723"/>
      <c r="G3" s="1723"/>
      <c r="H3" s="1723"/>
      <c r="I3" s="1723"/>
      <c r="J3" s="1723"/>
      <c r="K3" s="1723"/>
      <c r="L3" s="1723"/>
      <c r="M3" s="1723"/>
      <c r="N3" s="1723"/>
    </row>
    <row r="4" spans="1:14" ht="15">
      <c r="A4" s="663"/>
      <c r="B4" s="1724" t="s">
        <v>714</v>
      </c>
      <c r="C4" s="1724"/>
      <c r="D4" s="1724"/>
      <c r="E4" s="1724"/>
      <c r="F4" s="1724"/>
      <c r="G4" s="1724"/>
      <c r="H4" s="1724"/>
      <c r="I4" s="1724"/>
      <c r="J4" s="1724"/>
      <c r="K4" s="1724"/>
      <c r="L4" s="1724"/>
      <c r="M4" s="1724"/>
      <c r="N4" s="663"/>
    </row>
    <row r="5" spans="1:14" ht="15">
      <c r="A5" s="663"/>
      <c r="B5" s="1724" t="s">
        <v>778</v>
      </c>
      <c r="C5" s="1724"/>
      <c r="D5" s="1724"/>
      <c r="E5" s="1724"/>
      <c r="F5" s="1724"/>
      <c r="G5" s="1724"/>
      <c r="H5" s="1724"/>
      <c r="I5" s="1724"/>
      <c r="J5" s="1724"/>
      <c r="K5" s="1724"/>
      <c r="L5" s="1724"/>
      <c r="M5" s="1724"/>
      <c r="N5" s="663"/>
    </row>
    <row r="6" spans="2:13" ht="17.25"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</row>
    <row r="7" ht="12">
      <c r="N7" s="665" t="s">
        <v>604</v>
      </c>
    </row>
    <row r="8" spans="1:14" ht="32.25" customHeight="1">
      <c r="A8" s="666"/>
      <c r="B8" s="1717" t="s">
        <v>779</v>
      </c>
      <c r="C8" s="1725" t="s">
        <v>1368</v>
      </c>
      <c r="D8" s="1665" t="s">
        <v>715</v>
      </c>
      <c r="E8" s="1717" t="s">
        <v>716</v>
      </c>
      <c r="F8" s="1719" t="s">
        <v>717</v>
      </c>
      <c r="G8" s="667" t="s">
        <v>718</v>
      </c>
      <c r="H8" s="1721" t="s">
        <v>719</v>
      </c>
      <c r="I8" s="1722"/>
      <c r="J8" s="1727" t="s">
        <v>720</v>
      </c>
      <c r="K8" s="1727"/>
      <c r="L8" s="1728" t="s">
        <v>789</v>
      </c>
      <c r="M8" s="1713" t="s">
        <v>721</v>
      </c>
      <c r="N8" s="1714" t="s">
        <v>722</v>
      </c>
    </row>
    <row r="9" spans="1:14" ht="52.5" customHeight="1">
      <c r="A9" s="668"/>
      <c r="B9" s="1718"/>
      <c r="C9" s="1726"/>
      <c r="D9" s="1716"/>
      <c r="E9" s="1718"/>
      <c r="F9" s="1720"/>
      <c r="G9" s="667" t="s">
        <v>723</v>
      </c>
      <c r="H9" s="669" t="s">
        <v>724</v>
      </c>
      <c r="I9" s="669" t="s">
        <v>725</v>
      </c>
      <c r="J9" s="669" t="s">
        <v>724</v>
      </c>
      <c r="K9" s="669" t="s">
        <v>726</v>
      </c>
      <c r="L9" s="1729"/>
      <c r="M9" s="1500"/>
      <c r="N9" s="1715"/>
    </row>
    <row r="10" spans="1:14" ht="21" customHeight="1">
      <c r="A10" s="670" t="s">
        <v>388</v>
      </c>
      <c r="B10" s="671" t="s">
        <v>727</v>
      </c>
      <c r="C10" s="835">
        <f>SUM(C11:C17)</f>
        <v>407888</v>
      </c>
      <c r="D10" s="672">
        <f>SUM(E10:M10)</f>
        <v>407888</v>
      </c>
      <c r="E10" s="673"/>
      <c r="F10" s="673">
        <v>346289</v>
      </c>
      <c r="G10" s="673"/>
      <c r="H10" s="673"/>
      <c r="I10" s="673"/>
      <c r="J10" s="673">
        <v>2200</v>
      </c>
      <c r="K10" s="673"/>
      <c r="L10" s="673">
        <v>59399</v>
      </c>
      <c r="M10" s="673">
        <f>SUM(M11:M15)</f>
        <v>0</v>
      </c>
      <c r="N10" s="674"/>
    </row>
    <row r="11" spans="1:14" ht="21" customHeight="1">
      <c r="A11" s="670"/>
      <c r="B11" s="675" t="s">
        <v>79</v>
      </c>
      <c r="C11" s="954">
        <f>SUM('3c.m.'!E34)</f>
        <v>790</v>
      </c>
      <c r="D11" s="676"/>
      <c r="E11" s="677"/>
      <c r="F11" s="677"/>
      <c r="G11" s="677"/>
      <c r="H11" s="677"/>
      <c r="I11" s="677"/>
      <c r="J11" s="677"/>
      <c r="K11" s="677"/>
      <c r="L11" s="677"/>
      <c r="M11" s="678"/>
      <c r="N11" s="674"/>
    </row>
    <row r="12" spans="1:14" ht="21" customHeight="1">
      <c r="A12" s="670"/>
      <c r="B12" s="679" t="s">
        <v>728</v>
      </c>
      <c r="C12" s="954">
        <f>SUM('3c.m.'!E42)</f>
        <v>846</v>
      </c>
      <c r="D12" s="676"/>
      <c r="E12" s="677"/>
      <c r="F12" s="677"/>
      <c r="G12" s="677"/>
      <c r="H12" s="677"/>
      <c r="I12" s="677"/>
      <c r="J12" s="677"/>
      <c r="K12" s="677"/>
      <c r="L12" s="677"/>
      <c r="M12" s="678"/>
      <c r="N12" s="674"/>
    </row>
    <row r="13" spans="1:14" ht="21" customHeight="1">
      <c r="A13" s="670"/>
      <c r="B13" s="680" t="s">
        <v>729</v>
      </c>
      <c r="C13" s="954">
        <f>SUM('3c.m.'!E203)</f>
        <v>7633</v>
      </c>
      <c r="D13" s="676"/>
      <c r="E13" s="677"/>
      <c r="F13" s="677"/>
      <c r="G13" s="677"/>
      <c r="H13" s="677"/>
      <c r="I13" s="677"/>
      <c r="J13" s="677"/>
      <c r="K13" s="677"/>
      <c r="L13" s="677"/>
      <c r="M13" s="678"/>
      <c r="N13" s="674"/>
    </row>
    <row r="14" spans="1:14" ht="21" customHeight="1">
      <c r="A14" s="670"/>
      <c r="B14" s="679" t="s">
        <v>730</v>
      </c>
      <c r="C14" s="954">
        <f>SUM('3c.m.'!E220)</f>
        <v>30933</v>
      </c>
      <c r="D14" s="676"/>
      <c r="E14" s="677"/>
      <c r="F14" s="677"/>
      <c r="G14" s="677"/>
      <c r="H14" s="677"/>
      <c r="I14" s="677"/>
      <c r="J14" s="677"/>
      <c r="K14" s="677"/>
      <c r="L14" s="677"/>
      <c r="M14" s="678"/>
      <c r="N14" s="674"/>
    </row>
    <row r="15" spans="1:14" ht="21" customHeight="1">
      <c r="A15" s="670"/>
      <c r="B15" s="679" t="s">
        <v>1371</v>
      </c>
      <c r="C15" s="954">
        <f>SUM('3c.m.'!E304)</f>
        <v>330653</v>
      </c>
      <c r="D15" s="676"/>
      <c r="E15" s="677"/>
      <c r="F15" s="677"/>
      <c r="G15" s="677"/>
      <c r="H15" s="677"/>
      <c r="I15" s="677"/>
      <c r="J15" s="677"/>
      <c r="K15" s="677"/>
      <c r="L15" s="677"/>
      <c r="M15" s="678"/>
      <c r="N15" s="674"/>
    </row>
    <row r="16" spans="1:14" ht="21" customHeight="1">
      <c r="A16" s="670"/>
      <c r="B16" s="679" t="s">
        <v>1372</v>
      </c>
      <c r="C16" s="954">
        <f>SUM('4.mell.'!E11)</f>
        <v>8641</v>
      </c>
      <c r="D16" s="676"/>
      <c r="E16" s="677"/>
      <c r="F16" s="677"/>
      <c r="G16" s="677"/>
      <c r="H16" s="677"/>
      <c r="I16" s="677"/>
      <c r="J16" s="677"/>
      <c r="K16" s="677"/>
      <c r="L16" s="677"/>
      <c r="M16" s="678"/>
      <c r="N16" s="674"/>
    </row>
    <row r="17" spans="1:14" ht="21" customHeight="1">
      <c r="A17" s="670"/>
      <c r="B17" s="679" t="s">
        <v>1373</v>
      </c>
      <c r="C17" s="954">
        <f>SUM('4.mell.'!E12)</f>
        <v>28392</v>
      </c>
      <c r="D17" s="676"/>
      <c r="E17" s="677"/>
      <c r="F17" s="677"/>
      <c r="G17" s="677"/>
      <c r="H17" s="677"/>
      <c r="I17" s="677"/>
      <c r="J17" s="677"/>
      <c r="K17" s="677"/>
      <c r="L17" s="677"/>
      <c r="M17" s="678"/>
      <c r="N17" s="674"/>
    </row>
    <row r="18" spans="1:14" ht="21" customHeight="1">
      <c r="A18" s="670" t="s">
        <v>389</v>
      </c>
      <c r="B18" s="681" t="s">
        <v>731</v>
      </c>
      <c r="C18" s="955">
        <f>SUM(C19)</f>
        <v>13125</v>
      </c>
      <c r="D18" s="672">
        <f>SUM(E18:M18)</f>
        <v>13125</v>
      </c>
      <c r="E18" s="672"/>
      <c r="F18" s="672"/>
      <c r="G18" s="672">
        <v>13125</v>
      </c>
      <c r="H18" s="672"/>
      <c r="I18" s="672"/>
      <c r="J18" s="672"/>
      <c r="K18" s="672"/>
      <c r="L18" s="672"/>
      <c r="M18" s="672"/>
      <c r="N18" s="674"/>
    </row>
    <row r="19" spans="1:14" ht="21" customHeight="1">
      <c r="A19" s="670"/>
      <c r="B19" s="682" t="s">
        <v>732</v>
      </c>
      <c r="C19" s="956">
        <f>SUM('3d.m.'!E9)</f>
        <v>13125</v>
      </c>
      <c r="D19" s="683"/>
      <c r="E19" s="684"/>
      <c r="F19" s="684"/>
      <c r="G19" s="684"/>
      <c r="H19" s="684"/>
      <c r="I19" s="684"/>
      <c r="J19" s="684"/>
      <c r="K19" s="684"/>
      <c r="L19" s="684"/>
      <c r="M19" s="685"/>
      <c r="N19" s="674"/>
    </row>
    <row r="20" spans="1:14" ht="21" customHeight="1">
      <c r="A20" s="670" t="s">
        <v>390</v>
      </c>
      <c r="B20" s="681" t="s">
        <v>733</v>
      </c>
      <c r="C20" s="955">
        <f>SUM(C21)</f>
        <v>808893</v>
      </c>
      <c r="D20" s="672">
        <f>SUM(E20:M20)</f>
        <v>808893</v>
      </c>
      <c r="E20" s="684"/>
      <c r="F20" s="686">
        <v>245452</v>
      </c>
      <c r="G20" s="686">
        <v>523832</v>
      </c>
      <c r="H20" s="684"/>
      <c r="I20" s="684"/>
      <c r="J20" s="684"/>
      <c r="K20" s="684"/>
      <c r="L20" s="686">
        <v>39609</v>
      </c>
      <c r="M20" s="685"/>
      <c r="N20" s="674"/>
    </row>
    <row r="21" spans="1:14" ht="21" customHeight="1">
      <c r="A21" s="670"/>
      <c r="B21" s="682" t="s">
        <v>777</v>
      </c>
      <c r="C21" s="956">
        <f>SUM('3c.m.'!E277)</f>
        <v>808893</v>
      </c>
      <c r="D21" s="683"/>
      <c r="E21" s="684"/>
      <c r="F21" s="684"/>
      <c r="G21" s="684"/>
      <c r="H21" s="684"/>
      <c r="I21" s="684"/>
      <c r="J21" s="684"/>
      <c r="K21" s="684"/>
      <c r="L21" s="684"/>
      <c r="M21" s="685"/>
      <c r="N21" s="674"/>
    </row>
    <row r="22" spans="1:14" ht="21" customHeight="1">
      <c r="A22" s="670" t="s">
        <v>391</v>
      </c>
      <c r="B22" s="681" t="s">
        <v>734</v>
      </c>
      <c r="C22" s="955">
        <f>SUM(C23)</f>
        <v>532273</v>
      </c>
      <c r="D22" s="672">
        <f>SUM(E22:N22)</f>
        <v>532273</v>
      </c>
      <c r="E22" s="686">
        <v>1054</v>
      </c>
      <c r="F22" s="686">
        <v>478597</v>
      </c>
      <c r="G22" s="686">
        <v>432</v>
      </c>
      <c r="H22" s="684"/>
      <c r="I22" s="684"/>
      <c r="J22" s="684"/>
      <c r="K22" s="684"/>
      <c r="L22" s="686">
        <v>52190</v>
      </c>
      <c r="M22" s="685"/>
      <c r="N22" s="687"/>
    </row>
    <row r="23" spans="1:14" ht="21" customHeight="1">
      <c r="A23" s="670"/>
      <c r="B23" s="682" t="s">
        <v>735</v>
      </c>
      <c r="C23" s="956">
        <f>SUM('3b.m.'!E48)</f>
        <v>532273</v>
      </c>
      <c r="D23" s="683"/>
      <c r="E23" s="684"/>
      <c r="F23" s="684"/>
      <c r="G23" s="684"/>
      <c r="H23" s="684"/>
      <c r="I23" s="684"/>
      <c r="J23" s="684"/>
      <c r="K23" s="684"/>
      <c r="L23" s="684"/>
      <c r="M23" s="685"/>
      <c r="N23" s="674"/>
    </row>
    <row r="24" spans="1:14" ht="21" customHeight="1">
      <c r="A24" s="670" t="s">
        <v>392</v>
      </c>
      <c r="B24" s="681" t="s">
        <v>736</v>
      </c>
      <c r="C24" s="955">
        <f>SUM(C25:C33)</f>
        <v>1505263</v>
      </c>
      <c r="D24" s="672">
        <f>SUM(E24:N24)</f>
        <v>1505263</v>
      </c>
      <c r="E24" s="684"/>
      <c r="F24" s="686"/>
      <c r="G24" s="686"/>
      <c r="H24" s="684"/>
      <c r="I24" s="686"/>
      <c r="J24" s="684"/>
      <c r="K24" s="684"/>
      <c r="L24" s="686">
        <v>1505263</v>
      </c>
      <c r="M24" s="688"/>
      <c r="N24" s="689"/>
    </row>
    <row r="25" spans="1:14" ht="21" customHeight="1">
      <c r="A25" s="670"/>
      <c r="B25" s="682" t="s">
        <v>737</v>
      </c>
      <c r="C25" s="956">
        <f>SUM('3c.m.'!E269)</f>
        <v>267845</v>
      </c>
      <c r="D25" s="683"/>
      <c r="E25" s="684"/>
      <c r="F25" s="684"/>
      <c r="G25" s="684"/>
      <c r="H25" s="684"/>
      <c r="I25" s="684"/>
      <c r="J25" s="684"/>
      <c r="K25" s="684"/>
      <c r="L25" s="684"/>
      <c r="M25" s="685"/>
      <c r="N25" s="674"/>
    </row>
    <row r="26" spans="1:14" ht="25.5" customHeight="1">
      <c r="A26" s="670"/>
      <c r="B26" s="1468" t="s">
        <v>1374</v>
      </c>
      <c r="C26" s="956">
        <f>SUM('3c.m.'!E296)</f>
        <v>130694</v>
      </c>
      <c r="D26" s="683"/>
      <c r="E26" s="684"/>
      <c r="F26" s="684"/>
      <c r="G26" s="684"/>
      <c r="H26" s="684"/>
      <c r="I26" s="684"/>
      <c r="J26" s="684"/>
      <c r="K26" s="684"/>
      <c r="L26" s="684"/>
      <c r="M26" s="685"/>
      <c r="N26" s="674"/>
    </row>
    <row r="27" spans="1:14" ht="21" customHeight="1">
      <c r="A27" s="670"/>
      <c r="B27" s="682" t="s">
        <v>1375</v>
      </c>
      <c r="C27" s="956">
        <f>SUM('4.mell.'!E20)</f>
        <v>142482</v>
      </c>
      <c r="D27" s="683"/>
      <c r="E27" s="684"/>
      <c r="F27" s="684"/>
      <c r="G27" s="684"/>
      <c r="H27" s="684"/>
      <c r="I27" s="684"/>
      <c r="J27" s="684"/>
      <c r="K27" s="684"/>
      <c r="L27" s="684"/>
      <c r="M27" s="685"/>
      <c r="N27" s="674"/>
    </row>
    <row r="28" spans="1:14" ht="21" customHeight="1">
      <c r="A28" s="670"/>
      <c r="B28" s="682" t="s">
        <v>0</v>
      </c>
      <c r="C28" s="956">
        <f>SUM('4.mell.'!E23)</f>
        <v>337841</v>
      </c>
      <c r="D28" s="683"/>
      <c r="E28" s="684"/>
      <c r="F28" s="684"/>
      <c r="G28" s="684"/>
      <c r="H28" s="684"/>
      <c r="I28" s="684"/>
      <c r="J28" s="684"/>
      <c r="K28" s="684"/>
      <c r="L28" s="684"/>
      <c r="M28" s="685"/>
      <c r="N28" s="674"/>
    </row>
    <row r="29" spans="1:14" ht="21" customHeight="1">
      <c r="A29" s="670"/>
      <c r="B29" s="682" t="s">
        <v>1</v>
      </c>
      <c r="C29" s="956">
        <f>SUM('4.mell.'!E24)</f>
        <v>26252</v>
      </c>
      <c r="D29" s="683"/>
      <c r="E29" s="684"/>
      <c r="F29" s="684"/>
      <c r="G29" s="684"/>
      <c r="H29" s="684"/>
      <c r="I29" s="684"/>
      <c r="J29" s="684"/>
      <c r="K29" s="684"/>
      <c r="L29" s="684"/>
      <c r="M29" s="685"/>
      <c r="N29" s="674"/>
    </row>
    <row r="30" spans="1:14" ht="21" customHeight="1">
      <c r="A30" s="670"/>
      <c r="B30" s="682" t="s">
        <v>1376</v>
      </c>
      <c r="C30" s="956">
        <f>SUM('4.mell.'!E28)</f>
        <v>12802</v>
      </c>
      <c r="D30" s="683"/>
      <c r="E30" s="684"/>
      <c r="F30" s="684"/>
      <c r="G30" s="684"/>
      <c r="H30" s="684"/>
      <c r="I30" s="684"/>
      <c r="J30" s="684"/>
      <c r="K30" s="684"/>
      <c r="L30" s="684"/>
      <c r="M30" s="685"/>
      <c r="N30" s="674"/>
    </row>
    <row r="31" spans="1:14" ht="21" customHeight="1">
      <c r="A31" s="670"/>
      <c r="B31" s="682" t="s">
        <v>1377</v>
      </c>
      <c r="C31" s="956">
        <f>SUM('4.mell.'!E39)</f>
        <v>94346</v>
      </c>
      <c r="D31" s="683"/>
      <c r="E31" s="684"/>
      <c r="F31" s="684"/>
      <c r="G31" s="684"/>
      <c r="H31" s="684"/>
      <c r="I31" s="684"/>
      <c r="J31" s="684"/>
      <c r="K31" s="684"/>
      <c r="L31" s="684"/>
      <c r="M31" s="685"/>
      <c r="N31" s="674"/>
    </row>
    <row r="32" spans="1:14" ht="21" customHeight="1">
      <c r="A32" s="670"/>
      <c r="B32" s="682" t="s">
        <v>795</v>
      </c>
      <c r="C32" s="956">
        <f>SUM('4.mell.'!E40)</f>
        <v>4336</v>
      </c>
      <c r="D32" s="683"/>
      <c r="E32" s="684"/>
      <c r="F32" s="684"/>
      <c r="G32" s="684"/>
      <c r="H32" s="684"/>
      <c r="I32" s="684"/>
      <c r="J32" s="684"/>
      <c r="K32" s="684"/>
      <c r="L32" s="684"/>
      <c r="M32" s="685"/>
      <c r="N32" s="674"/>
    </row>
    <row r="33" spans="1:14" ht="21" customHeight="1">
      <c r="A33" s="670"/>
      <c r="B33" s="682" t="s">
        <v>1378</v>
      </c>
      <c r="C33" s="956">
        <f>SUM('5.mell. '!E27)</f>
        <v>488665</v>
      </c>
      <c r="D33" s="683"/>
      <c r="E33" s="684"/>
      <c r="F33" s="684"/>
      <c r="G33" s="684"/>
      <c r="H33" s="684"/>
      <c r="I33" s="684"/>
      <c r="J33" s="684"/>
      <c r="K33" s="684"/>
      <c r="L33" s="684"/>
      <c r="M33" s="685"/>
      <c r="N33" s="674"/>
    </row>
    <row r="34" spans="1:14" ht="21" customHeight="1">
      <c r="A34" s="670" t="s">
        <v>251</v>
      </c>
      <c r="B34" s="681" t="s">
        <v>2</v>
      </c>
      <c r="C34" s="956"/>
      <c r="D34" s="672">
        <f>SUM(E34:M34)</f>
        <v>0</v>
      </c>
      <c r="E34" s="684"/>
      <c r="F34" s="684"/>
      <c r="G34" s="684"/>
      <c r="H34" s="684"/>
      <c r="I34" s="684"/>
      <c r="J34" s="684"/>
      <c r="K34" s="684"/>
      <c r="L34" s="684"/>
      <c r="M34" s="685"/>
      <c r="N34" s="674"/>
    </row>
    <row r="35" spans="1:14" ht="21" customHeight="1">
      <c r="A35" s="670" t="s">
        <v>605</v>
      </c>
      <c r="B35" s="681" t="s">
        <v>3</v>
      </c>
      <c r="C35" s="956"/>
      <c r="D35" s="672">
        <f>SUM(E35:M35)</f>
        <v>0</v>
      </c>
      <c r="E35" s="684"/>
      <c r="F35" s="684"/>
      <c r="G35" s="684"/>
      <c r="H35" s="684"/>
      <c r="I35" s="684"/>
      <c r="J35" s="684"/>
      <c r="K35" s="684"/>
      <c r="L35" s="684"/>
      <c r="M35" s="685"/>
      <c r="N35" s="674"/>
    </row>
    <row r="36" spans="1:14" ht="21" customHeight="1">
      <c r="A36" s="670" t="s">
        <v>664</v>
      </c>
      <c r="B36" s="681" t="s">
        <v>780</v>
      </c>
      <c r="C36" s="956"/>
      <c r="D36" s="672">
        <f>SUM(E36:M36)</f>
        <v>0</v>
      </c>
      <c r="E36" s="684"/>
      <c r="F36" s="684"/>
      <c r="G36" s="684"/>
      <c r="H36" s="684"/>
      <c r="I36" s="684"/>
      <c r="J36" s="684"/>
      <c r="K36" s="684"/>
      <c r="L36" s="684"/>
      <c r="M36" s="685"/>
      <c r="N36" s="674"/>
    </row>
    <row r="37" spans="1:14" ht="21" customHeight="1">
      <c r="A37" s="670" t="s">
        <v>666</v>
      </c>
      <c r="B37" s="681" t="s">
        <v>4</v>
      </c>
      <c r="C37" s="955">
        <f>SUM(C38:C40)</f>
        <v>76585</v>
      </c>
      <c r="D37" s="672">
        <f>SUM(E37:M37)</f>
        <v>76585</v>
      </c>
      <c r="E37" s="686"/>
      <c r="F37" s="686">
        <v>75011</v>
      </c>
      <c r="G37" s="686"/>
      <c r="H37" s="684"/>
      <c r="I37" s="684"/>
      <c r="J37" s="684"/>
      <c r="K37" s="684"/>
      <c r="L37" s="686">
        <v>1574</v>
      </c>
      <c r="M37" s="685"/>
      <c r="N37" s="674"/>
    </row>
    <row r="38" spans="1:14" ht="21" customHeight="1">
      <c r="A38" s="670"/>
      <c r="B38" s="682" t="s">
        <v>5</v>
      </c>
      <c r="C38" s="956">
        <f>SUM('3c.m.'!E322)</f>
        <v>6927</v>
      </c>
      <c r="D38" s="683"/>
      <c r="E38" s="684"/>
      <c r="F38" s="684"/>
      <c r="G38" s="684"/>
      <c r="H38" s="684"/>
      <c r="I38" s="684"/>
      <c r="J38" s="684"/>
      <c r="K38" s="684"/>
      <c r="L38" s="684"/>
      <c r="M38" s="685"/>
      <c r="N38" s="674"/>
    </row>
    <row r="39" spans="1:14" ht="21" customHeight="1">
      <c r="A39" s="670"/>
      <c r="B39" s="682" t="s">
        <v>6</v>
      </c>
      <c r="C39" s="956">
        <f>SUM('3c.m.'!E537)</f>
        <v>0</v>
      </c>
      <c r="D39" s="683"/>
      <c r="E39" s="684"/>
      <c r="F39" s="684"/>
      <c r="G39" s="684"/>
      <c r="H39" s="684"/>
      <c r="I39" s="684"/>
      <c r="J39" s="684"/>
      <c r="K39" s="684"/>
      <c r="L39" s="684"/>
      <c r="M39" s="685"/>
      <c r="N39" s="674"/>
    </row>
    <row r="40" spans="1:14" ht="21" customHeight="1">
      <c r="A40" s="670"/>
      <c r="B40" s="682" t="s">
        <v>783</v>
      </c>
      <c r="C40" s="956">
        <f>SUM('3c.m.'!E330)-'21mell'!E14</f>
        <v>69658</v>
      </c>
      <c r="D40" s="683"/>
      <c r="E40" s="684"/>
      <c r="F40" s="684"/>
      <c r="G40" s="684"/>
      <c r="H40" s="684"/>
      <c r="I40" s="684"/>
      <c r="J40" s="684"/>
      <c r="K40" s="684"/>
      <c r="L40" s="684"/>
      <c r="M40" s="685"/>
      <c r="N40" s="674"/>
    </row>
    <row r="41" spans="1:14" ht="21" customHeight="1">
      <c r="A41" s="670" t="s">
        <v>668</v>
      </c>
      <c r="B41" s="681" t="s">
        <v>7</v>
      </c>
      <c r="C41" s="955">
        <f>SUM(C42:C50)</f>
        <v>961472</v>
      </c>
      <c r="D41" s="672">
        <f>SUM(E41:N41)</f>
        <v>961472</v>
      </c>
      <c r="E41" s="686">
        <v>766518</v>
      </c>
      <c r="F41" s="686">
        <v>165611</v>
      </c>
      <c r="G41" s="672">
        <v>8132</v>
      </c>
      <c r="H41" s="686">
        <v>13134</v>
      </c>
      <c r="I41" s="684"/>
      <c r="J41" s="686"/>
      <c r="K41" s="684"/>
      <c r="L41" s="686">
        <v>8077</v>
      </c>
      <c r="M41" s="685"/>
      <c r="N41" s="674"/>
    </row>
    <row r="42" spans="1:14" ht="21" customHeight="1">
      <c r="A42" s="670"/>
      <c r="B42" s="682" t="s">
        <v>8</v>
      </c>
      <c r="C42" s="956">
        <f>SUM('2.mell'!E38)</f>
        <v>131519</v>
      </c>
      <c r="D42" s="672"/>
      <c r="E42" s="686"/>
      <c r="F42" s="684"/>
      <c r="G42" s="684"/>
      <c r="H42" s="684"/>
      <c r="I42" s="684"/>
      <c r="J42" s="684"/>
      <c r="K42" s="684"/>
      <c r="L42" s="684"/>
      <c r="M42" s="685"/>
      <c r="N42" s="674"/>
    </row>
    <row r="43" spans="1:14" ht="21" customHeight="1">
      <c r="A43" s="670"/>
      <c r="B43" s="682" t="s">
        <v>9</v>
      </c>
      <c r="C43" s="956">
        <f>SUM('2.mell'!E69)</f>
        <v>145513</v>
      </c>
      <c r="D43" s="672"/>
      <c r="E43" s="686"/>
      <c r="F43" s="684"/>
      <c r="G43" s="684"/>
      <c r="H43" s="684"/>
      <c r="I43" s="684"/>
      <c r="J43" s="684"/>
      <c r="K43" s="684"/>
      <c r="L43" s="684"/>
      <c r="M43" s="685"/>
      <c r="N43" s="674"/>
    </row>
    <row r="44" spans="1:14" ht="21" customHeight="1">
      <c r="A44" s="670"/>
      <c r="B44" s="682" t="s">
        <v>10</v>
      </c>
      <c r="C44" s="956">
        <f>SUM('2.mell'!E99)</f>
        <v>64409</v>
      </c>
      <c r="D44" s="672"/>
      <c r="E44" s="686"/>
      <c r="F44" s="684"/>
      <c r="G44" s="684"/>
      <c r="H44" s="684"/>
      <c r="I44" s="684"/>
      <c r="J44" s="684"/>
      <c r="K44" s="684"/>
      <c r="L44" s="684"/>
      <c r="M44" s="685"/>
      <c r="N44" s="674"/>
    </row>
    <row r="45" spans="1:14" ht="21" customHeight="1">
      <c r="A45" s="670"/>
      <c r="B45" s="682" t="s">
        <v>11</v>
      </c>
      <c r="C45" s="956">
        <f>SUM('2.mell'!E160)</f>
        <v>113763</v>
      </c>
      <c r="D45" s="672"/>
      <c r="E45" s="686"/>
      <c r="F45" s="684"/>
      <c r="G45" s="684"/>
      <c r="H45" s="684"/>
      <c r="I45" s="684"/>
      <c r="J45" s="684"/>
      <c r="K45" s="684"/>
      <c r="L45" s="684"/>
      <c r="M45" s="685"/>
      <c r="N45" s="674"/>
    </row>
    <row r="46" spans="1:14" ht="21" customHeight="1">
      <c r="A46" s="670"/>
      <c r="B46" s="682" t="s">
        <v>12</v>
      </c>
      <c r="C46" s="956">
        <f>SUM('2.mell'!E130)</f>
        <v>224645</v>
      </c>
      <c r="D46" s="672"/>
      <c r="E46" s="686"/>
      <c r="F46" s="684"/>
      <c r="G46" s="684"/>
      <c r="H46" s="684"/>
      <c r="I46" s="684"/>
      <c r="J46" s="684"/>
      <c r="K46" s="684"/>
      <c r="L46" s="684"/>
      <c r="M46" s="685"/>
      <c r="N46" s="674"/>
    </row>
    <row r="47" spans="1:14" ht="21" customHeight="1">
      <c r="A47" s="670"/>
      <c r="B47" s="682" t="s">
        <v>13</v>
      </c>
      <c r="C47" s="956">
        <f>SUM('2.mell'!E190)</f>
        <v>93827</v>
      </c>
      <c r="D47" s="672"/>
      <c r="E47" s="686"/>
      <c r="F47" s="684"/>
      <c r="G47" s="684"/>
      <c r="H47" s="684"/>
      <c r="I47" s="684"/>
      <c r="J47" s="684"/>
      <c r="K47" s="684"/>
      <c r="L47" s="684"/>
      <c r="M47" s="685"/>
      <c r="N47" s="674"/>
    </row>
    <row r="48" spans="1:14" ht="21" customHeight="1">
      <c r="A48" s="670"/>
      <c r="B48" s="682" t="s">
        <v>14</v>
      </c>
      <c r="C48" s="956">
        <f>SUM('2.mell'!E220)</f>
        <v>63837</v>
      </c>
      <c r="D48" s="672"/>
      <c r="E48" s="686"/>
      <c r="F48" s="684"/>
      <c r="G48" s="684"/>
      <c r="H48" s="684"/>
      <c r="I48" s="684"/>
      <c r="J48" s="684"/>
      <c r="K48" s="684"/>
      <c r="L48" s="684"/>
      <c r="M48" s="685"/>
      <c r="N48" s="674"/>
    </row>
    <row r="49" spans="1:14" ht="21" customHeight="1">
      <c r="A49" s="670"/>
      <c r="B49" s="682" t="s">
        <v>15</v>
      </c>
      <c r="C49" s="956">
        <f>SUM('2.mell'!E250)</f>
        <v>63199</v>
      </c>
      <c r="D49" s="672"/>
      <c r="E49" s="686"/>
      <c r="F49" s="684"/>
      <c r="G49" s="684"/>
      <c r="H49" s="684"/>
      <c r="I49" s="684"/>
      <c r="J49" s="684"/>
      <c r="K49" s="684"/>
      <c r="L49" s="684"/>
      <c r="M49" s="685"/>
      <c r="N49" s="674"/>
    </row>
    <row r="50" spans="1:14" ht="21" customHeight="1">
      <c r="A50" s="670"/>
      <c r="B50" s="682" t="s">
        <v>16</v>
      </c>
      <c r="C50" s="956">
        <f>SUM('2.mell'!E280)</f>
        <v>60760</v>
      </c>
      <c r="D50" s="672"/>
      <c r="E50" s="686"/>
      <c r="F50" s="684"/>
      <c r="G50" s="684"/>
      <c r="H50" s="684"/>
      <c r="I50" s="684"/>
      <c r="J50" s="684"/>
      <c r="K50" s="684"/>
      <c r="L50" s="684"/>
      <c r="M50" s="685"/>
      <c r="N50" s="674"/>
    </row>
    <row r="51" spans="1:14" ht="21" customHeight="1">
      <c r="A51" s="670" t="s">
        <v>669</v>
      </c>
      <c r="B51" s="681" t="s">
        <v>781</v>
      </c>
      <c r="C51" s="955">
        <f>SUM(C52:C65)</f>
        <v>55271</v>
      </c>
      <c r="D51" s="672">
        <f>SUM(E51:N51)</f>
        <v>55271</v>
      </c>
      <c r="E51" s="686">
        <v>4249</v>
      </c>
      <c r="F51" s="686">
        <v>34540</v>
      </c>
      <c r="G51" s="686"/>
      <c r="H51" s="686">
        <v>7314</v>
      </c>
      <c r="I51" s="684"/>
      <c r="J51" s="684"/>
      <c r="K51" s="684"/>
      <c r="L51" s="686">
        <v>9168</v>
      </c>
      <c r="M51" s="685"/>
      <c r="N51" s="674"/>
    </row>
    <row r="52" spans="1:14" ht="21" customHeight="1">
      <c r="A52" s="690"/>
      <c r="B52" s="682" t="s">
        <v>17</v>
      </c>
      <c r="C52" s="956">
        <f>SUM('3c.m.'!E51)</f>
        <v>11853</v>
      </c>
      <c r="D52" s="683"/>
      <c r="E52" s="684"/>
      <c r="F52" s="684"/>
      <c r="G52" s="684"/>
      <c r="H52" s="684"/>
      <c r="I52" s="684"/>
      <c r="J52" s="684"/>
      <c r="K52" s="684"/>
      <c r="L52" s="684"/>
      <c r="M52" s="685"/>
      <c r="N52" s="674"/>
    </row>
    <row r="53" spans="1:14" ht="21" customHeight="1">
      <c r="A53" s="690"/>
      <c r="B53" s="682" t="s">
        <v>784</v>
      </c>
      <c r="C53" s="956">
        <f>SUM('3c.m.'!E365)</f>
        <v>161</v>
      </c>
      <c r="D53" s="683"/>
      <c r="E53" s="684"/>
      <c r="F53" s="684"/>
      <c r="G53" s="684"/>
      <c r="H53" s="684"/>
      <c r="I53" s="684"/>
      <c r="J53" s="684"/>
      <c r="K53" s="684"/>
      <c r="L53" s="684"/>
      <c r="M53" s="685"/>
      <c r="N53" s="674"/>
    </row>
    <row r="54" spans="1:14" ht="21" customHeight="1">
      <c r="A54" s="690"/>
      <c r="B54" s="682" t="s">
        <v>18</v>
      </c>
      <c r="C54" s="956">
        <f>SUM('3c.m.'!E381)</f>
        <v>10953</v>
      </c>
      <c r="D54" s="683"/>
      <c r="E54" s="684"/>
      <c r="F54" s="684"/>
      <c r="G54" s="684"/>
      <c r="H54" s="684"/>
      <c r="I54" s="684"/>
      <c r="J54" s="684"/>
      <c r="K54" s="684"/>
      <c r="L54" s="684"/>
      <c r="M54" s="685"/>
      <c r="N54" s="674"/>
    </row>
    <row r="55" spans="1:14" ht="21" customHeight="1">
      <c r="A55" s="690"/>
      <c r="B55" s="682" t="s">
        <v>1379</v>
      </c>
      <c r="C55" s="956">
        <f>SUM('3c.m.'!E430)</f>
        <v>862</v>
      </c>
      <c r="D55" s="683"/>
      <c r="E55" s="684"/>
      <c r="F55" s="684"/>
      <c r="G55" s="684"/>
      <c r="H55" s="684"/>
      <c r="I55" s="684"/>
      <c r="J55" s="684"/>
      <c r="K55" s="684"/>
      <c r="L55" s="684"/>
      <c r="M55" s="685"/>
      <c r="N55" s="674"/>
    </row>
    <row r="56" spans="1:14" ht="21" customHeight="1">
      <c r="A56" s="690"/>
      <c r="B56" s="682" t="s">
        <v>1381</v>
      </c>
      <c r="C56" s="956">
        <f>SUM('3c.m.'!E439)</f>
        <v>7966</v>
      </c>
      <c r="D56" s="683"/>
      <c r="E56" s="684"/>
      <c r="F56" s="684"/>
      <c r="G56" s="684"/>
      <c r="H56" s="684"/>
      <c r="I56" s="684"/>
      <c r="J56" s="684"/>
      <c r="K56" s="684"/>
      <c r="L56" s="684"/>
      <c r="M56" s="685"/>
      <c r="N56" s="674"/>
    </row>
    <row r="57" spans="1:14" ht="21" customHeight="1">
      <c r="A57" s="690"/>
      <c r="B57" s="682" t="s">
        <v>1380</v>
      </c>
      <c r="C57" s="956">
        <f>SUM('3c.m.'!E448)</f>
        <v>41</v>
      </c>
      <c r="D57" s="683"/>
      <c r="E57" s="684"/>
      <c r="F57" s="684"/>
      <c r="G57" s="684"/>
      <c r="H57" s="684"/>
      <c r="I57" s="684"/>
      <c r="J57" s="684"/>
      <c r="K57" s="684"/>
      <c r="L57" s="684"/>
      <c r="M57" s="685"/>
      <c r="N57" s="674"/>
    </row>
    <row r="58" spans="1:14" ht="21" customHeight="1">
      <c r="A58" s="690"/>
      <c r="B58" s="682" t="s">
        <v>19</v>
      </c>
      <c r="C58" s="956">
        <f>SUM('3c.m.'!E464)</f>
        <v>5966</v>
      </c>
      <c r="D58" s="683"/>
      <c r="E58" s="684"/>
      <c r="F58" s="684"/>
      <c r="G58" s="684"/>
      <c r="H58" s="684"/>
      <c r="I58" s="684"/>
      <c r="J58" s="684"/>
      <c r="K58" s="684"/>
      <c r="L58" s="684"/>
      <c r="M58" s="685"/>
      <c r="N58" s="674"/>
    </row>
    <row r="59" spans="1:14" ht="21" customHeight="1">
      <c r="A59" s="690"/>
      <c r="B59" s="682" t="s">
        <v>1382</v>
      </c>
      <c r="C59" s="956">
        <f>SUM('3c.m.'!E472)</f>
        <v>5428</v>
      </c>
      <c r="D59" s="683"/>
      <c r="E59" s="684"/>
      <c r="F59" s="684"/>
      <c r="G59" s="684"/>
      <c r="H59" s="684"/>
      <c r="I59" s="684"/>
      <c r="J59" s="684"/>
      <c r="K59" s="684"/>
      <c r="L59" s="684"/>
      <c r="M59" s="685"/>
      <c r="N59" s="674"/>
    </row>
    <row r="60" spans="1:14" ht="21" customHeight="1">
      <c r="A60" s="690"/>
      <c r="B60" s="682" t="s">
        <v>1383</v>
      </c>
      <c r="C60" s="956">
        <f>SUM('3c.m.'!E480)</f>
        <v>1691</v>
      </c>
      <c r="D60" s="683"/>
      <c r="E60" s="684"/>
      <c r="F60" s="684"/>
      <c r="G60" s="684"/>
      <c r="H60" s="684"/>
      <c r="I60" s="684"/>
      <c r="J60" s="684"/>
      <c r="K60" s="684"/>
      <c r="L60" s="684"/>
      <c r="M60" s="685"/>
      <c r="N60" s="674"/>
    </row>
    <row r="61" spans="1:14" ht="21" customHeight="1">
      <c r="A61" s="690"/>
      <c r="B61" s="682" t="s">
        <v>1384</v>
      </c>
      <c r="C61" s="956">
        <f>SUM('3c.m.'!E489)</f>
        <v>880</v>
      </c>
      <c r="D61" s="683"/>
      <c r="E61" s="684"/>
      <c r="F61" s="684"/>
      <c r="G61" s="684"/>
      <c r="H61" s="684"/>
      <c r="I61" s="684"/>
      <c r="J61" s="684"/>
      <c r="K61" s="684"/>
      <c r="L61" s="684"/>
      <c r="M61" s="685"/>
      <c r="N61" s="674"/>
    </row>
    <row r="62" spans="1:14" ht="21" customHeight="1">
      <c r="A62" s="690"/>
      <c r="B62" s="682" t="s">
        <v>1385</v>
      </c>
      <c r="C62" s="956">
        <f>SUM('3c.m.'!E513)</f>
        <v>300</v>
      </c>
      <c r="D62" s="683"/>
      <c r="E62" s="684"/>
      <c r="F62" s="684"/>
      <c r="G62" s="684"/>
      <c r="H62" s="684"/>
      <c r="I62" s="684"/>
      <c r="J62" s="684"/>
      <c r="K62" s="684"/>
      <c r="L62" s="684"/>
      <c r="M62" s="685"/>
      <c r="N62" s="674"/>
    </row>
    <row r="63" spans="1:14" ht="21" customHeight="1">
      <c r="A63" s="690"/>
      <c r="B63" s="682" t="s">
        <v>20</v>
      </c>
      <c r="C63" s="956">
        <f>SUM('3c.m.'!E521)</f>
        <v>4050</v>
      </c>
      <c r="D63" s="683"/>
      <c r="E63" s="684"/>
      <c r="F63" s="684"/>
      <c r="G63" s="684"/>
      <c r="H63" s="684"/>
      <c r="I63" s="684"/>
      <c r="J63" s="684"/>
      <c r="K63" s="684"/>
      <c r="L63" s="684"/>
      <c r="M63" s="685"/>
      <c r="N63" s="674"/>
    </row>
    <row r="64" spans="1:14" ht="21" customHeight="1">
      <c r="A64" s="690"/>
      <c r="B64" s="682" t="s">
        <v>1386</v>
      </c>
      <c r="C64" s="956">
        <f>SUM('3c.m.'!E529)</f>
        <v>2000</v>
      </c>
      <c r="D64" s="683"/>
      <c r="E64" s="684"/>
      <c r="F64" s="684"/>
      <c r="G64" s="684"/>
      <c r="H64" s="684"/>
      <c r="I64" s="684"/>
      <c r="J64" s="684"/>
      <c r="K64" s="684"/>
      <c r="L64" s="684"/>
      <c r="M64" s="685"/>
      <c r="N64" s="674"/>
    </row>
    <row r="65" spans="1:14" ht="21" customHeight="1">
      <c r="A65" s="690"/>
      <c r="B65" s="682" t="s">
        <v>1387</v>
      </c>
      <c r="C65" s="956">
        <f>SUM('3c.m.'!E545)</f>
        <v>3120</v>
      </c>
      <c r="D65" s="683"/>
      <c r="E65" s="684"/>
      <c r="F65" s="684"/>
      <c r="G65" s="684"/>
      <c r="H65" s="684"/>
      <c r="I65" s="684"/>
      <c r="J65" s="684"/>
      <c r="K65" s="684"/>
      <c r="L65" s="684"/>
      <c r="M65" s="685"/>
      <c r="N65" s="674"/>
    </row>
    <row r="66" spans="1:14" ht="21" customHeight="1">
      <c r="A66" s="670" t="s">
        <v>670</v>
      </c>
      <c r="B66" s="681" t="s">
        <v>21</v>
      </c>
      <c r="C66" s="955">
        <f>SUM(C67:C68)</f>
        <v>2027</v>
      </c>
      <c r="D66" s="672">
        <f>SUM(E66:N67)</f>
        <v>2027</v>
      </c>
      <c r="E66" s="684"/>
      <c r="F66" s="684">
        <v>2027</v>
      </c>
      <c r="G66" s="686"/>
      <c r="H66" s="684"/>
      <c r="I66" s="684"/>
      <c r="J66" s="684"/>
      <c r="K66" s="684"/>
      <c r="L66" s="684"/>
      <c r="M66" s="685"/>
      <c r="N66" s="674"/>
    </row>
    <row r="67" spans="1:14" ht="21" customHeight="1">
      <c r="A67" s="670"/>
      <c r="B67" s="682" t="s">
        <v>1388</v>
      </c>
      <c r="C67" s="956">
        <f>SUM('3c.m.'!E497)</f>
        <v>1000</v>
      </c>
      <c r="D67" s="683"/>
      <c r="E67" s="684"/>
      <c r="F67" s="684"/>
      <c r="G67" s="684"/>
      <c r="H67" s="684"/>
      <c r="I67" s="684"/>
      <c r="J67" s="684"/>
      <c r="K67" s="684"/>
      <c r="L67" s="684"/>
      <c r="M67" s="685"/>
      <c r="N67" s="674"/>
    </row>
    <row r="68" spans="1:14" ht="21" customHeight="1">
      <c r="A68" s="670"/>
      <c r="B68" s="682" t="s">
        <v>1389</v>
      </c>
      <c r="C68" s="956">
        <f>SUM('3c.m.'!E505)</f>
        <v>1027</v>
      </c>
      <c r="D68" s="683"/>
      <c r="E68" s="684"/>
      <c r="F68" s="684"/>
      <c r="G68" s="684"/>
      <c r="H68" s="684"/>
      <c r="I68" s="684"/>
      <c r="J68" s="684"/>
      <c r="K68" s="684"/>
      <c r="L68" s="684"/>
      <c r="M68" s="685"/>
      <c r="N68" s="674"/>
    </row>
    <row r="69" spans="1:14" ht="21" customHeight="1">
      <c r="A69" s="670" t="s">
        <v>671</v>
      </c>
      <c r="B69" s="681" t="s">
        <v>782</v>
      </c>
      <c r="C69" s="955">
        <f>SUM(C70:C78)</f>
        <v>164650</v>
      </c>
      <c r="D69" s="672">
        <f>SUM(E69:N69)</f>
        <v>164650</v>
      </c>
      <c r="E69" s="686">
        <v>135900</v>
      </c>
      <c r="F69" s="686">
        <v>25500</v>
      </c>
      <c r="G69" s="686"/>
      <c r="H69" s="684"/>
      <c r="I69" s="684"/>
      <c r="J69" s="684"/>
      <c r="K69" s="684"/>
      <c r="L69" s="686">
        <v>3250</v>
      </c>
      <c r="M69" s="685"/>
      <c r="N69" s="674"/>
    </row>
    <row r="70" spans="1:14" ht="21" customHeight="1">
      <c r="A70" s="690"/>
      <c r="B70" s="682" t="s">
        <v>22</v>
      </c>
      <c r="C70" s="956">
        <f>SUM('3c.m.'!E725)</f>
        <v>3750</v>
      </c>
      <c r="D70" s="683"/>
      <c r="E70" s="684"/>
      <c r="F70" s="684"/>
      <c r="G70" s="684"/>
      <c r="H70" s="684"/>
      <c r="I70" s="684"/>
      <c r="J70" s="684"/>
      <c r="K70" s="684"/>
      <c r="L70" s="684"/>
      <c r="M70" s="685"/>
      <c r="N70" s="674"/>
    </row>
    <row r="71" spans="1:14" ht="21" customHeight="1">
      <c r="A71" s="690"/>
      <c r="B71" s="682" t="s">
        <v>23</v>
      </c>
      <c r="C71" s="956">
        <f>SUM('3c.m.'!E733)</f>
        <v>2000</v>
      </c>
      <c r="D71" s="683"/>
      <c r="E71" s="684"/>
      <c r="F71" s="684"/>
      <c r="G71" s="684"/>
      <c r="H71" s="684"/>
      <c r="I71" s="684"/>
      <c r="J71" s="684"/>
      <c r="K71" s="684"/>
      <c r="L71" s="684"/>
      <c r="M71" s="685"/>
      <c r="N71" s="674"/>
    </row>
    <row r="72" spans="1:14" ht="21" customHeight="1">
      <c r="A72" s="690"/>
      <c r="B72" s="682" t="s">
        <v>1390</v>
      </c>
      <c r="C72" s="956">
        <f>SUM('3c.m.'!E741)</f>
        <v>7500</v>
      </c>
      <c r="D72" s="683"/>
      <c r="E72" s="684"/>
      <c r="F72" s="684"/>
      <c r="G72" s="684"/>
      <c r="H72" s="684"/>
      <c r="I72" s="684"/>
      <c r="J72" s="684"/>
      <c r="K72" s="684"/>
      <c r="L72" s="684"/>
      <c r="M72" s="685"/>
      <c r="N72" s="674"/>
    </row>
    <row r="73" spans="1:14" ht="21" customHeight="1">
      <c r="A73" s="690"/>
      <c r="B73" s="682" t="s">
        <v>1391</v>
      </c>
      <c r="C73" s="956">
        <f>SUM('3c.m.'!E749)</f>
        <v>5000</v>
      </c>
      <c r="D73" s="683"/>
      <c r="E73" s="684"/>
      <c r="F73" s="684"/>
      <c r="G73" s="684"/>
      <c r="H73" s="684"/>
      <c r="I73" s="684"/>
      <c r="J73" s="684"/>
      <c r="K73" s="684"/>
      <c r="L73" s="684"/>
      <c r="M73" s="685"/>
      <c r="N73" s="674"/>
    </row>
    <row r="74" spans="1:14" ht="21" customHeight="1">
      <c r="A74" s="690"/>
      <c r="B74" s="682" t="s">
        <v>1392</v>
      </c>
      <c r="C74" s="956">
        <f>SUM('3c.m.'!E758)</f>
        <v>3000</v>
      </c>
      <c r="D74" s="683"/>
      <c r="E74" s="684"/>
      <c r="F74" s="684"/>
      <c r="G74" s="684"/>
      <c r="H74" s="684"/>
      <c r="I74" s="684"/>
      <c r="J74" s="684"/>
      <c r="K74" s="684"/>
      <c r="L74" s="684"/>
      <c r="M74" s="685"/>
      <c r="N74" s="674"/>
    </row>
    <row r="75" spans="1:14" ht="21" customHeight="1">
      <c r="A75" s="690"/>
      <c r="B75" s="682" t="s">
        <v>1393</v>
      </c>
      <c r="C75" s="956">
        <f>SUM('3c.m.'!E766)</f>
        <v>3000</v>
      </c>
      <c r="D75" s="683"/>
      <c r="E75" s="684"/>
      <c r="F75" s="684"/>
      <c r="G75" s="684"/>
      <c r="H75" s="684"/>
      <c r="I75" s="684"/>
      <c r="J75" s="684"/>
      <c r="K75" s="684"/>
      <c r="L75" s="684"/>
      <c r="M75" s="685"/>
      <c r="N75" s="674"/>
    </row>
    <row r="76" spans="1:14" ht="21" customHeight="1">
      <c r="A76" s="690"/>
      <c r="B76" s="682" t="s">
        <v>24</v>
      </c>
      <c r="C76" s="956">
        <f>SUM('3c.m.'!E774)</f>
        <v>1500</v>
      </c>
      <c r="D76" s="683"/>
      <c r="E76" s="684"/>
      <c r="F76" s="684"/>
      <c r="G76" s="684"/>
      <c r="H76" s="684"/>
      <c r="I76" s="684"/>
      <c r="J76" s="684"/>
      <c r="K76" s="684"/>
      <c r="L76" s="684"/>
      <c r="M76" s="685"/>
      <c r="N76" s="674"/>
    </row>
    <row r="77" spans="1:14" ht="21" customHeight="1">
      <c r="A77" s="690"/>
      <c r="B77" s="682" t="s">
        <v>25</v>
      </c>
      <c r="C77" s="956">
        <f>SUM('3d.m.'!E25)</f>
        <v>3000</v>
      </c>
      <c r="D77" s="683"/>
      <c r="E77" s="684"/>
      <c r="F77" s="684"/>
      <c r="G77" s="684"/>
      <c r="H77" s="684"/>
      <c r="I77" s="684"/>
      <c r="J77" s="684"/>
      <c r="K77" s="684"/>
      <c r="L77" s="684"/>
      <c r="M77" s="685"/>
      <c r="N77" s="674"/>
    </row>
    <row r="78" spans="1:14" ht="21" customHeight="1">
      <c r="A78" s="690"/>
      <c r="B78" s="682" t="s">
        <v>1394</v>
      </c>
      <c r="C78" s="956">
        <f>SUM('3d.m.'!E36)</f>
        <v>135900</v>
      </c>
      <c r="D78" s="683"/>
      <c r="E78" s="684"/>
      <c r="F78" s="684"/>
      <c r="G78" s="684"/>
      <c r="H78" s="684"/>
      <c r="I78" s="684"/>
      <c r="J78" s="684"/>
      <c r="K78" s="684"/>
      <c r="L78" s="684"/>
      <c r="M78" s="685"/>
      <c r="N78" s="674"/>
    </row>
    <row r="79" spans="1:14" ht="21" customHeight="1">
      <c r="A79" s="670" t="s">
        <v>672</v>
      </c>
      <c r="B79" s="681" t="s">
        <v>26</v>
      </c>
      <c r="C79" s="955">
        <f>SUM(C80:C111)</f>
        <v>1787687</v>
      </c>
      <c r="D79" s="672">
        <f>SUM(E79:N80)</f>
        <v>1787687</v>
      </c>
      <c r="E79" s="684"/>
      <c r="F79" s="686">
        <v>190794</v>
      </c>
      <c r="G79" s="686"/>
      <c r="H79" s="686"/>
      <c r="I79" s="686">
        <v>4982</v>
      </c>
      <c r="J79" s="684"/>
      <c r="K79" s="684"/>
      <c r="L79" s="686">
        <v>1228155</v>
      </c>
      <c r="M79" s="688">
        <v>363756</v>
      </c>
      <c r="N79" s="691"/>
    </row>
    <row r="80" spans="1:14" ht="21" customHeight="1">
      <c r="A80" s="690"/>
      <c r="B80" s="682" t="s">
        <v>1395</v>
      </c>
      <c r="C80" s="956">
        <f>SUM('3c.m.'!E61)</f>
        <v>614471</v>
      </c>
      <c r="D80" s="683"/>
      <c r="E80" s="684"/>
      <c r="F80" s="684"/>
      <c r="G80" s="684"/>
      <c r="H80" s="684"/>
      <c r="I80" s="684"/>
      <c r="J80" s="684"/>
      <c r="K80" s="684"/>
      <c r="L80" s="684"/>
      <c r="M80" s="685"/>
      <c r="N80" s="674"/>
    </row>
    <row r="81" spans="1:14" ht="21" customHeight="1">
      <c r="A81" s="690"/>
      <c r="B81" s="682" t="s">
        <v>27</v>
      </c>
      <c r="C81" s="956">
        <f>SUM('3c.m.'!E70)</f>
        <v>84286</v>
      </c>
      <c r="D81" s="683"/>
      <c r="E81" s="684"/>
      <c r="F81" s="684"/>
      <c r="G81" s="684"/>
      <c r="H81" s="684"/>
      <c r="I81" s="684"/>
      <c r="J81" s="684"/>
      <c r="K81" s="684"/>
      <c r="L81" s="684"/>
      <c r="M81" s="685"/>
      <c r="N81" s="674"/>
    </row>
    <row r="82" spans="1:14" ht="21" customHeight="1">
      <c r="A82" s="690"/>
      <c r="B82" s="679" t="s">
        <v>788</v>
      </c>
      <c r="C82" s="956">
        <f>SUM('3c.m.'!E79)</f>
        <v>27157</v>
      </c>
      <c r="D82" s="683"/>
      <c r="E82" s="684"/>
      <c r="F82" s="684"/>
      <c r="G82" s="684"/>
      <c r="H82" s="684"/>
      <c r="I82" s="684"/>
      <c r="J82" s="684"/>
      <c r="K82" s="684"/>
      <c r="L82" s="684"/>
      <c r="M82" s="685"/>
      <c r="N82" s="674"/>
    </row>
    <row r="83" spans="1:14" ht="21" customHeight="1">
      <c r="A83" s="690"/>
      <c r="B83" s="679" t="s">
        <v>1396</v>
      </c>
      <c r="C83" s="956">
        <f>SUM('3c.m.'!E88)</f>
        <v>6050</v>
      </c>
      <c r="D83" s="683"/>
      <c r="E83" s="684"/>
      <c r="F83" s="684"/>
      <c r="G83" s="684"/>
      <c r="H83" s="684"/>
      <c r="I83" s="684"/>
      <c r="J83" s="684"/>
      <c r="K83" s="684"/>
      <c r="L83" s="684"/>
      <c r="M83" s="685"/>
      <c r="N83" s="674"/>
    </row>
    <row r="84" spans="1:14" ht="21" customHeight="1">
      <c r="A84" s="690"/>
      <c r="B84" s="679" t="s">
        <v>28</v>
      </c>
      <c r="C84" s="956">
        <f>SUM('3c.m.'!E96)</f>
        <v>10902</v>
      </c>
      <c r="D84" s="683"/>
      <c r="E84" s="684"/>
      <c r="F84" s="684"/>
      <c r="G84" s="684"/>
      <c r="H84" s="684"/>
      <c r="I84" s="684"/>
      <c r="J84" s="684"/>
      <c r="K84" s="684"/>
      <c r="L84" s="684"/>
      <c r="M84" s="685"/>
      <c r="N84" s="674"/>
    </row>
    <row r="85" spans="1:14" ht="21" customHeight="1">
      <c r="A85" s="690"/>
      <c r="B85" s="679" t="s">
        <v>29</v>
      </c>
      <c r="C85" s="956">
        <f>SUM('3c.m.'!E104)</f>
        <v>10039</v>
      </c>
      <c r="D85" s="683"/>
      <c r="E85" s="684"/>
      <c r="F85" s="684"/>
      <c r="G85" s="684"/>
      <c r="H85" s="684"/>
      <c r="I85" s="684"/>
      <c r="J85" s="684"/>
      <c r="K85" s="684"/>
      <c r="L85" s="684"/>
      <c r="M85" s="685"/>
      <c r="N85" s="674"/>
    </row>
    <row r="86" spans="1:14" ht="21" customHeight="1">
      <c r="A86" s="690"/>
      <c r="B86" s="679" t="s">
        <v>30</v>
      </c>
      <c r="C86" s="956">
        <f>SUM('3c.m.'!E112)</f>
        <v>2633</v>
      </c>
      <c r="D86" s="683"/>
      <c r="E86" s="684"/>
      <c r="F86" s="684"/>
      <c r="G86" s="684"/>
      <c r="H86" s="684"/>
      <c r="I86" s="684"/>
      <c r="J86" s="684"/>
      <c r="K86" s="684"/>
      <c r="L86" s="684"/>
      <c r="M86" s="685"/>
      <c r="N86" s="674"/>
    </row>
    <row r="87" spans="1:14" ht="21" customHeight="1">
      <c r="A87" s="690"/>
      <c r="B87" s="679" t="s">
        <v>31</v>
      </c>
      <c r="C87" s="956">
        <f>SUM('3c.m.'!E285)</f>
        <v>551455</v>
      </c>
      <c r="D87" s="683"/>
      <c r="E87" s="684"/>
      <c r="F87" s="684"/>
      <c r="G87" s="684"/>
      <c r="H87" s="684"/>
      <c r="I87" s="684"/>
      <c r="J87" s="684"/>
      <c r="K87" s="684"/>
      <c r="L87" s="684"/>
      <c r="M87" s="685"/>
      <c r="N87" s="674"/>
    </row>
    <row r="88" spans="1:14" ht="21" customHeight="1">
      <c r="A88" s="690"/>
      <c r="B88" s="682" t="s">
        <v>32</v>
      </c>
      <c r="C88" s="956">
        <f>SUM('4.mell.'!E27)</f>
        <v>142360</v>
      </c>
      <c r="D88" s="683"/>
      <c r="E88" s="684"/>
      <c r="F88" s="684"/>
      <c r="G88" s="684"/>
      <c r="H88" s="684"/>
      <c r="I88" s="684"/>
      <c r="J88" s="684"/>
      <c r="K88" s="684"/>
      <c r="L88" s="684"/>
      <c r="M88" s="685"/>
      <c r="N88" s="674"/>
    </row>
    <row r="89" spans="1:14" ht="21" customHeight="1">
      <c r="A89" s="690"/>
      <c r="B89" s="682" t="s">
        <v>33</v>
      </c>
      <c r="C89" s="956">
        <f>SUM('4.mell.'!E32)</f>
        <v>61023</v>
      </c>
      <c r="D89" s="683"/>
      <c r="E89" s="684"/>
      <c r="F89" s="684"/>
      <c r="G89" s="684"/>
      <c r="H89" s="684"/>
      <c r="I89" s="684"/>
      <c r="J89" s="684"/>
      <c r="K89" s="684"/>
      <c r="L89" s="684"/>
      <c r="M89" s="685"/>
      <c r="N89" s="674"/>
    </row>
    <row r="90" spans="1:14" ht="21" customHeight="1">
      <c r="A90" s="690"/>
      <c r="B90" s="682" t="s">
        <v>34</v>
      </c>
      <c r="C90" s="956">
        <f>SUM('4.mell.'!E38)</f>
        <v>85462</v>
      </c>
      <c r="D90" s="683"/>
      <c r="E90" s="684"/>
      <c r="F90" s="684"/>
      <c r="G90" s="684"/>
      <c r="H90" s="684"/>
      <c r="I90" s="684"/>
      <c r="J90" s="684"/>
      <c r="K90" s="684"/>
      <c r="L90" s="684"/>
      <c r="M90" s="685"/>
      <c r="N90" s="674"/>
    </row>
    <row r="91" spans="1:14" ht="21" customHeight="1">
      <c r="A91" s="690"/>
      <c r="B91" s="682" t="s">
        <v>1397</v>
      </c>
      <c r="C91" s="956">
        <f>SUM('4.mell.'!E65)</f>
        <v>14122</v>
      </c>
      <c r="D91" s="683"/>
      <c r="E91" s="684"/>
      <c r="F91" s="684"/>
      <c r="G91" s="684"/>
      <c r="H91" s="684"/>
      <c r="I91" s="684"/>
      <c r="J91" s="684"/>
      <c r="K91" s="684"/>
      <c r="L91" s="684"/>
      <c r="M91" s="685"/>
      <c r="N91" s="674"/>
    </row>
    <row r="92" spans="1:14" ht="21" customHeight="1">
      <c r="A92" s="690" t="s">
        <v>833</v>
      </c>
      <c r="B92" s="679" t="s">
        <v>1411</v>
      </c>
      <c r="C92" s="956">
        <f>SUM('4.mell.'!E48)</f>
        <v>2674</v>
      </c>
      <c r="D92" s="683"/>
      <c r="E92" s="684"/>
      <c r="F92" s="684"/>
      <c r="G92" s="684"/>
      <c r="H92" s="684"/>
      <c r="I92" s="684"/>
      <c r="J92" s="684"/>
      <c r="K92" s="684"/>
      <c r="L92" s="684"/>
      <c r="M92" s="685"/>
      <c r="N92" s="674"/>
    </row>
    <row r="93" spans="1:14" ht="21" customHeight="1">
      <c r="A93" s="690"/>
      <c r="B93" s="679" t="s">
        <v>1410</v>
      </c>
      <c r="C93" s="956">
        <f>SUM('4.mell.'!E49)</f>
        <v>9272</v>
      </c>
      <c r="D93" s="683"/>
      <c r="E93" s="684"/>
      <c r="F93" s="684"/>
      <c r="G93" s="684"/>
      <c r="H93" s="684"/>
      <c r="I93" s="684"/>
      <c r="J93" s="684"/>
      <c r="K93" s="684"/>
      <c r="L93" s="684"/>
      <c r="M93" s="685"/>
      <c r="N93" s="674"/>
    </row>
    <row r="94" spans="1:14" ht="21" customHeight="1">
      <c r="A94" s="690"/>
      <c r="B94" s="679" t="s">
        <v>1409</v>
      </c>
      <c r="C94" s="956">
        <f>SUM('4.mell.'!E50)</f>
        <v>9140</v>
      </c>
      <c r="D94" s="683"/>
      <c r="E94" s="684"/>
      <c r="F94" s="684"/>
      <c r="G94" s="684"/>
      <c r="H94" s="684"/>
      <c r="I94" s="684"/>
      <c r="J94" s="684"/>
      <c r="K94" s="684"/>
      <c r="L94" s="684"/>
      <c r="M94" s="685"/>
      <c r="N94" s="674"/>
    </row>
    <row r="95" spans="1:14" ht="21" customHeight="1">
      <c r="A95" s="690"/>
      <c r="B95" s="679" t="s">
        <v>1408</v>
      </c>
      <c r="C95" s="956">
        <f>SUM('4.mell.'!E51)</f>
        <v>18526</v>
      </c>
      <c r="D95" s="683"/>
      <c r="E95" s="684"/>
      <c r="F95" s="684"/>
      <c r="G95" s="684"/>
      <c r="H95" s="684"/>
      <c r="I95" s="684"/>
      <c r="J95" s="684"/>
      <c r="K95" s="684"/>
      <c r="L95" s="684"/>
      <c r="M95" s="685"/>
      <c r="N95" s="674"/>
    </row>
    <row r="96" spans="1:14" ht="21" customHeight="1">
      <c r="A96" s="690"/>
      <c r="B96" s="679" t="s">
        <v>1407</v>
      </c>
      <c r="C96" s="956">
        <f>SUM('4.mell.'!E52)</f>
        <v>4234</v>
      </c>
      <c r="D96" s="683"/>
      <c r="E96" s="684"/>
      <c r="F96" s="684"/>
      <c r="G96" s="684"/>
      <c r="H96" s="684"/>
      <c r="I96" s="684"/>
      <c r="J96" s="684"/>
      <c r="K96" s="684"/>
      <c r="L96" s="684"/>
      <c r="M96" s="685"/>
      <c r="N96" s="674"/>
    </row>
    <row r="97" spans="1:14" ht="21" customHeight="1">
      <c r="A97" s="690"/>
      <c r="B97" s="679" t="s">
        <v>1406</v>
      </c>
      <c r="C97" s="956">
        <f>SUM('4.mell.'!E53)</f>
        <v>2224</v>
      </c>
      <c r="D97" s="683"/>
      <c r="E97" s="684"/>
      <c r="F97" s="684"/>
      <c r="G97" s="684"/>
      <c r="H97" s="684"/>
      <c r="I97" s="684"/>
      <c r="J97" s="684"/>
      <c r="K97" s="684"/>
      <c r="L97" s="684"/>
      <c r="M97" s="685"/>
      <c r="N97" s="674"/>
    </row>
    <row r="98" spans="1:14" ht="21" customHeight="1">
      <c r="A98" s="690"/>
      <c r="B98" s="679" t="s">
        <v>1405</v>
      </c>
      <c r="C98" s="956">
        <f>SUM('4.mell.'!E54)</f>
        <v>2923</v>
      </c>
      <c r="D98" s="683"/>
      <c r="E98" s="684"/>
      <c r="F98" s="684"/>
      <c r="G98" s="684"/>
      <c r="H98" s="684"/>
      <c r="I98" s="684"/>
      <c r="J98" s="684"/>
      <c r="K98" s="684"/>
      <c r="L98" s="684"/>
      <c r="M98" s="685"/>
      <c r="N98" s="674"/>
    </row>
    <row r="99" spans="1:14" ht="21" customHeight="1">
      <c r="A99" s="690"/>
      <c r="B99" s="679" t="s">
        <v>1404</v>
      </c>
      <c r="C99" s="956">
        <f>SUM('4.mell.'!E55)</f>
        <v>2487</v>
      </c>
      <c r="D99" s="683"/>
      <c r="E99" s="684"/>
      <c r="F99" s="684"/>
      <c r="G99" s="684"/>
      <c r="H99" s="684"/>
      <c r="I99" s="684"/>
      <c r="J99" s="684"/>
      <c r="K99" s="684"/>
      <c r="L99" s="684"/>
      <c r="M99" s="685"/>
      <c r="N99" s="674"/>
    </row>
    <row r="100" spans="1:14" ht="21" customHeight="1">
      <c r="A100" s="690"/>
      <c r="B100" s="679" t="s">
        <v>1403</v>
      </c>
      <c r="C100" s="956">
        <f>SUM('4.mell.'!E56)</f>
        <v>4120</v>
      </c>
      <c r="D100" s="683"/>
      <c r="E100" s="684"/>
      <c r="F100" s="684"/>
      <c r="G100" s="684"/>
      <c r="H100" s="684"/>
      <c r="I100" s="684"/>
      <c r="J100" s="684"/>
      <c r="K100" s="684"/>
      <c r="L100" s="684"/>
      <c r="M100" s="685"/>
      <c r="N100" s="674"/>
    </row>
    <row r="101" spans="1:14" ht="21" customHeight="1">
      <c r="A101" s="690"/>
      <c r="B101" s="679" t="s">
        <v>1402</v>
      </c>
      <c r="C101" s="956">
        <f>SUM('4.mell.'!E57)</f>
        <v>2159</v>
      </c>
      <c r="D101" s="683"/>
      <c r="E101" s="684"/>
      <c r="F101" s="684"/>
      <c r="G101" s="684"/>
      <c r="H101" s="684"/>
      <c r="I101" s="684"/>
      <c r="J101" s="684"/>
      <c r="K101" s="684"/>
      <c r="L101" s="684"/>
      <c r="M101" s="685"/>
      <c r="N101" s="674"/>
    </row>
    <row r="102" spans="1:14" ht="21" customHeight="1">
      <c r="A102" s="690"/>
      <c r="B102" s="679" t="s">
        <v>1401</v>
      </c>
      <c r="C102" s="956">
        <f>SUM('4.mell.'!E58)</f>
        <v>4975</v>
      </c>
      <c r="D102" s="683"/>
      <c r="E102" s="684"/>
      <c r="F102" s="684"/>
      <c r="G102" s="684"/>
      <c r="H102" s="684"/>
      <c r="I102" s="684"/>
      <c r="J102" s="684"/>
      <c r="K102" s="684"/>
      <c r="L102" s="684"/>
      <c r="M102" s="685"/>
      <c r="N102" s="674"/>
    </row>
    <row r="103" spans="1:14" ht="21" customHeight="1">
      <c r="A103" s="690"/>
      <c r="B103" s="679" t="s">
        <v>1400</v>
      </c>
      <c r="C103" s="956">
        <f>SUM('4.mell.'!E59)</f>
        <v>5018</v>
      </c>
      <c r="D103" s="683"/>
      <c r="E103" s="684"/>
      <c r="F103" s="684"/>
      <c r="G103" s="684"/>
      <c r="H103" s="684"/>
      <c r="I103" s="684"/>
      <c r="J103" s="684"/>
      <c r="K103" s="684"/>
      <c r="L103" s="684"/>
      <c r="M103" s="685"/>
      <c r="N103" s="674"/>
    </row>
    <row r="104" spans="1:14" ht="21" customHeight="1">
      <c r="A104" s="690"/>
      <c r="B104" s="679" t="s">
        <v>1399</v>
      </c>
      <c r="C104" s="956">
        <f>SUM('4.mell.'!E60)</f>
        <v>14589</v>
      </c>
      <c r="D104" s="683"/>
      <c r="E104" s="684"/>
      <c r="F104" s="684"/>
      <c r="G104" s="684"/>
      <c r="H104" s="684"/>
      <c r="I104" s="684"/>
      <c r="J104" s="684"/>
      <c r="K104" s="684"/>
      <c r="L104" s="684"/>
      <c r="M104" s="685"/>
      <c r="N104" s="674"/>
    </row>
    <row r="105" spans="1:14" ht="21" customHeight="1">
      <c r="A105" s="690"/>
      <c r="B105" s="679" t="s">
        <v>1398</v>
      </c>
      <c r="C105" s="956">
        <f>SUM('4.mell.'!E61)</f>
        <v>18943</v>
      </c>
      <c r="D105" s="683"/>
      <c r="E105" s="684"/>
      <c r="F105" s="684"/>
      <c r="G105" s="684"/>
      <c r="H105" s="684"/>
      <c r="I105" s="684"/>
      <c r="J105" s="684"/>
      <c r="K105" s="684"/>
      <c r="L105" s="684"/>
      <c r="M105" s="685"/>
      <c r="N105" s="674"/>
    </row>
    <row r="106" spans="1:14" ht="21" customHeight="1">
      <c r="A106" s="690"/>
      <c r="B106" s="679" t="s">
        <v>1412</v>
      </c>
      <c r="C106" s="956">
        <f>SUM('4.mell.'!E62)</f>
        <v>13826</v>
      </c>
      <c r="D106" s="683"/>
      <c r="E106" s="684"/>
      <c r="F106" s="684"/>
      <c r="G106" s="684"/>
      <c r="H106" s="684"/>
      <c r="I106" s="684"/>
      <c r="J106" s="684"/>
      <c r="K106" s="684"/>
      <c r="L106" s="684"/>
      <c r="M106" s="685"/>
      <c r="N106" s="674"/>
    </row>
    <row r="107" spans="1:14" ht="21" customHeight="1">
      <c r="A107" s="690"/>
      <c r="B107" s="679" t="s">
        <v>834</v>
      </c>
      <c r="C107" s="956">
        <f>SUM('4.mell.'!E63)</f>
        <v>10608</v>
      </c>
      <c r="D107" s="683"/>
      <c r="E107" s="684"/>
      <c r="F107" s="684"/>
      <c r="G107" s="684"/>
      <c r="H107" s="684"/>
      <c r="I107" s="684"/>
      <c r="J107" s="684"/>
      <c r="K107" s="684"/>
      <c r="L107" s="684"/>
      <c r="M107" s="685"/>
      <c r="N107" s="674"/>
    </row>
    <row r="108" spans="1:14" ht="21" customHeight="1">
      <c r="A108" s="690" t="s">
        <v>508</v>
      </c>
      <c r="B108" s="679" t="s">
        <v>835</v>
      </c>
      <c r="C108" s="956">
        <f>SUM('4.mell.'!E64)</f>
        <v>7556</v>
      </c>
      <c r="D108" s="683"/>
      <c r="E108" s="684"/>
      <c r="F108" s="684"/>
      <c r="G108" s="684"/>
      <c r="H108" s="684"/>
      <c r="I108" s="684"/>
      <c r="J108" s="684"/>
      <c r="K108" s="684"/>
      <c r="L108" s="684"/>
      <c r="M108" s="685"/>
      <c r="N108" s="674"/>
    </row>
    <row r="109" spans="1:14" ht="21" customHeight="1">
      <c r="A109" s="690"/>
      <c r="B109" s="679" t="s">
        <v>1413</v>
      </c>
      <c r="C109" s="956">
        <f>SUM('4.mell.'!E71)</f>
        <v>9735</v>
      </c>
      <c r="D109" s="683"/>
      <c r="E109" s="684"/>
      <c r="F109" s="684"/>
      <c r="G109" s="684"/>
      <c r="H109" s="684"/>
      <c r="I109" s="684"/>
      <c r="J109" s="684"/>
      <c r="K109" s="684"/>
      <c r="L109" s="684"/>
      <c r="M109" s="685"/>
      <c r="N109" s="674"/>
    </row>
    <row r="110" spans="1:14" ht="21" customHeight="1">
      <c r="A110" s="690"/>
      <c r="B110" s="679" t="s">
        <v>836</v>
      </c>
      <c r="C110" s="956">
        <f>SUM('4.mell.'!E72)</f>
        <v>29078</v>
      </c>
      <c r="D110" s="683"/>
      <c r="E110" s="684"/>
      <c r="F110" s="684"/>
      <c r="G110" s="684"/>
      <c r="H110" s="684"/>
      <c r="I110" s="684"/>
      <c r="J110" s="684"/>
      <c r="K110" s="684"/>
      <c r="L110" s="684"/>
      <c r="M110" s="685"/>
      <c r="N110" s="674"/>
    </row>
    <row r="111" spans="1:14" ht="21" customHeight="1">
      <c r="A111" s="690"/>
      <c r="B111" s="682" t="s">
        <v>786</v>
      </c>
      <c r="C111" s="956">
        <f>SUM('4.mell.'!E70)</f>
        <v>5640</v>
      </c>
      <c r="D111" s="683"/>
      <c r="E111" s="684"/>
      <c r="F111" s="684"/>
      <c r="G111" s="684"/>
      <c r="H111" s="684"/>
      <c r="I111" s="684"/>
      <c r="J111" s="684"/>
      <c r="K111" s="684"/>
      <c r="L111" s="684"/>
      <c r="M111" s="685"/>
      <c r="N111" s="674"/>
    </row>
    <row r="112" spans="1:14" ht="21" customHeight="1">
      <c r="A112" s="670" t="s">
        <v>674</v>
      </c>
      <c r="B112" s="681" t="s">
        <v>35</v>
      </c>
      <c r="C112" s="956"/>
      <c r="D112" s="672">
        <f>SUM(E112:M112)</f>
        <v>0</v>
      </c>
      <c r="E112" s="684"/>
      <c r="F112" s="684"/>
      <c r="G112" s="684"/>
      <c r="H112" s="684"/>
      <c r="I112" s="684"/>
      <c r="J112" s="684"/>
      <c r="K112" s="684"/>
      <c r="L112" s="684"/>
      <c r="M112" s="685"/>
      <c r="N112" s="674"/>
    </row>
    <row r="113" spans="1:14" ht="21" customHeight="1">
      <c r="A113" s="670" t="s">
        <v>676</v>
      </c>
      <c r="B113" s="681" t="s">
        <v>36</v>
      </c>
      <c r="C113" s="956"/>
      <c r="D113" s="672">
        <f>SUM(E113:M113)</f>
        <v>0</v>
      </c>
      <c r="E113" s="684"/>
      <c r="F113" s="684"/>
      <c r="G113" s="684"/>
      <c r="H113" s="684"/>
      <c r="I113" s="684"/>
      <c r="J113" s="684"/>
      <c r="K113" s="684"/>
      <c r="L113" s="684"/>
      <c r="M113" s="685"/>
      <c r="N113" s="674"/>
    </row>
    <row r="114" spans="1:14" ht="21" customHeight="1">
      <c r="A114" s="670" t="s">
        <v>678</v>
      </c>
      <c r="B114" s="681" t="s">
        <v>37</v>
      </c>
      <c r="C114" s="955">
        <f>SUM(C115:C123)</f>
        <v>48272</v>
      </c>
      <c r="D114" s="672">
        <f>SUM(E114:M114)</f>
        <v>48272</v>
      </c>
      <c r="E114" s="684"/>
      <c r="F114" s="686">
        <v>8356</v>
      </c>
      <c r="G114" s="686">
        <v>33167</v>
      </c>
      <c r="H114" s="686"/>
      <c r="I114" s="684"/>
      <c r="J114" s="684"/>
      <c r="K114" s="684"/>
      <c r="L114" s="686">
        <v>6749</v>
      </c>
      <c r="M114" s="685"/>
      <c r="N114" s="674"/>
    </row>
    <row r="115" spans="1:14" ht="21" customHeight="1">
      <c r="A115" s="670"/>
      <c r="B115" s="682" t="s">
        <v>38</v>
      </c>
      <c r="C115" s="956">
        <f>SUM('3c.m.'!E137)</f>
        <v>8485</v>
      </c>
      <c r="D115" s="672"/>
      <c r="E115" s="684"/>
      <c r="F115" s="684"/>
      <c r="G115" s="684"/>
      <c r="H115" s="686"/>
      <c r="I115" s="684"/>
      <c r="J115" s="684"/>
      <c r="K115" s="684"/>
      <c r="L115" s="686"/>
      <c r="M115" s="685"/>
      <c r="N115" s="674"/>
    </row>
    <row r="116" spans="1:14" ht="21" customHeight="1">
      <c r="A116" s="670"/>
      <c r="B116" s="682" t="s">
        <v>39</v>
      </c>
      <c r="C116" s="956">
        <f>SUM('3c.m.'!E145)</f>
        <v>4179</v>
      </c>
      <c r="D116" s="672"/>
      <c r="E116" s="684"/>
      <c r="F116" s="684"/>
      <c r="G116" s="684"/>
      <c r="H116" s="686"/>
      <c r="I116" s="684"/>
      <c r="J116" s="684"/>
      <c r="K116" s="684"/>
      <c r="L116" s="686"/>
      <c r="M116" s="685"/>
      <c r="N116" s="674"/>
    </row>
    <row r="117" spans="1:14" ht="21" customHeight="1">
      <c r="A117" s="670"/>
      <c r="B117" s="682" t="s">
        <v>1414</v>
      </c>
      <c r="C117" s="956">
        <f>SUM('3c.m.'!E169)</f>
        <v>6809</v>
      </c>
      <c r="D117" s="672"/>
      <c r="E117" s="684"/>
      <c r="F117" s="684"/>
      <c r="G117" s="684"/>
      <c r="H117" s="686"/>
      <c r="I117" s="684"/>
      <c r="J117" s="684"/>
      <c r="K117" s="684"/>
      <c r="L117" s="686"/>
      <c r="M117" s="685"/>
      <c r="N117" s="674"/>
    </row>
    <row r="118" spans="1:14" ht="21" customHeight="1">
      <c r="A118" s="670"/>
      <c r="B118" s="682" t="s">
        <v>787</v>
      </c>
      <c r="C118" s="956">
        <f>SUM('3c.m.'!E161)</f>
        <v>3978</v>
      </c>
      <c r="D118" s="683"/>
      <c r="E118" s="684"/>
      <c r="F118" s="684"/>
      <c r="G118" s="684"/>
      <c r="H118" s="684"/>
      <c r="I118" s="684"/>
      <c r="J118" s="684"/>
      <c r="K118" s="684"/>
      <c r="L118" s="684"/>
      <c r="M118" s="685"/>
      <c r="N118" s="674"/>
    </row>
    <row r="119" spans="1:14" ht="21" customHeight="1">
      <c r="A119" s="670"/>
      <c r="B119" s="682" t="s">
        <v>40</v>
      </c>
      <c r="C119" s="956">
        <f>SUM('3c.m.'!E594)</f>
        <v>6313</v>
      </c>
      <c r="D119" s="683"/>
      <c r="E119" s="684"/>
      <c r="F119" s="684"/>
      <c r="G119" s="684"/>
      <c r="H119" s="684"/>
      <c r="I119" s="684"/>
      <c r="J119" s="684"/>
      <c r="K119" s="684"/>
      <c r="L119" s="684"/>
      <c r="M119" s="685"/>
      <c r="N119" s="674"/>
    </row>
    <row r="120" spans="1:14" ht="21" customHeight="1">
      <c r="A120" s="670"/>
      <c r="B120" s="682" t="s">
        <v>1415</v>
      </c>
      <c r="C120" s="956">
        <f>SUM('3c.m.'!E628)</f>
        <v>5712</v>
      </c>
      <c r="D120" s="683"/>
      <c r="E120" s="684"/>
      <c r="F120" s="684"/>
      <c r="G120" s="684"/>
      <c r="H120" s="684"/>
      <c r="I120" s="684"/>
      <c r="J120" s="684"/>
      <c r="K120" s="684"/>
      <c r="L120" s="684"/>
      <c r="M120" s="685"/>
      <c r="N120" s="674"/>
    </row>
    <row r="121" spans="1:14" ht="21" customHeight="1">
      <c r="A121" s="670"/>
      <c r="B121" s="682" t="s">
        <v>41</v>
      </c>
      <c r="C121" s="956">
        <f>SUM('3c.m.'!E636)</f>
        <v>7211</v>
      </c>
      <c r="D121" s="683"/>
      <c r="E121" s="684"/>
      <c r="F121" s="684"/>
      <c r="G121" s="684"/>
      <c r="H121" s="684"/>
      <c r="I121" s="684"/>
      <c r="J121" s="684"/>
      <c r="K121" s="684"/>
      <c r="L121" s="684"/>
      <c r="M121" s="685"/>
      <c r="N121" s="674"/>
    </row>
    <row r="122" spans="1:14" ht="21" customHeight="1">
      <c r="A122" s="670"/>
      <c r="B122" s="682" t="s">
        <v>91</v>
      </c>
      <c r="C122" s="956">
        <f>SUM('3c.m.'!E644)</f>
        <v>2735</v>
      </c>
      <c r="D122" s="683"/>
      <c r="E122" s="684"/>
      <c r="F122" s="684"/>
      <c r="G122" s="684"/>
      <c r="H122" s="684"/>
      <c r="I122" s="684"/>
      <c r="J122" s="684"/>
      <c r="K122" s="684"/>
      <c r="L122" s="684"/>
      <c r="M122" s="685"/>
      <c r="N122" s="674"/>
    </row>
    <row r="123" spans="1:14" ht="21" customHeight="1">
      <c r="A123" s="670"/>
      <c r="B123" s="682" t="s">
        <v>1416</v>
      </c>
      <c r="C123" s="956">
        <f>SUM('3c.m.'!E652)</f>
        <v>2850</v>
      </c>
      <c r="D123" s="683"/>
      <c r="E123" s="684"/>
      <c r="F123" s="684"/>
      <c r="G123" s="684"/>
      <c r="H123" s="684"/>
      <c r="I123" s="684"/>
      <c r="J123" s="684"/>
      <c r="K123" s="684"/>
      <c r="L123" s="684"/>
      <c r="M123" s="685"/>
      <c r="N123" s="674"/>
    </row>
    <row r="124" spans="1:14" ht="21" customHeight="1">
      <c r="A124" s="670" t="s">
        <v>680</v>
      </c>
      <c r="B124" s="681" t="s">
        <v>42</v>
      </c>
      <c r="C124" s="955">
        <f>SUM(C125:C128)</f>
        <v>27118</v>
      </c>
      <c r="D124" s="672">
        <f>SUM(E124:M124)</f>
        <v>27118</v>
      </c>
      <c r="E124" s="684"/>
      <c r="F124" s="686"/>
      <c r="G124" s="686">
        <v>23850</v>
      </c>
      <c r="H124" s="684"/>
      <c r="I124" s="684"/>
      <c r="J124" s="684"/>
      <c r="K124" s="684"/>
      <c r="L124" s="686">
        <v>3268</v>
      </c>
      <c r="M124" s="685"/>
      <c r="N124" s="674"/>
    </row>
    <row r="125" spans="1:14" ht="21" customHeight="1">
      <c r="A125" s="670"/>
      <c r="B125" s="682" t="s">
        <v>1417</v>
      </c>
      <c r="C125" s="956">
        <f>SUM('3c.m.'!E211)</f>
        <v>4277</v>
      </c>
      <c r="D125" s="683"/>
      <c r="E125" s="684"/>
      <c r="F125" s="684"/>
      <c r="G125" s="684"/>
      <c r="H125" s="684"/>
      <c r="I125" s="684"/>
      <c r="J125" s="684"/>
      <c r="K125" s="684"/>
      <c r="L125" s="684"/>
      <c r="M125" s="685"/>
      <c r="N125" s="674"/>
    </row>
    <row r="126" spans="1:14" ht="21" customHeight="1">
      <c r="A126" s="670"/>
      <c r="B126" s="682" t="s">
        <v>43</v>
      </c>
      <c r="C126" s="956">
        <f>SUM('3c.m.'!E260)</f>
        <v>678</v>
      </c>
      <c r="D126" s="683"/>
      <c r="E126" s="684"/>
      <c r="F126" s="684"/>
      <c r="G126" s="684"/>
      <c r="H126" s="684"/>
      <c r="I126" s="684"/>
      <c r="J126" s="684"/>
      <c r="K126" s="684"/>
      <c r="L126" s="684"/>
      <c r="M126" s="685"/>
      <c r="N126" s="674"/>
    </row>
    <row r="127" spans="1:14" ht="21" customHeight="1">
      <c r="A127" s="670"/>
      <c r="B127" s="682" t="s">
        <v>1418</v>
      </c>
      <c r="C127" s="956">
        <f>SUM('3c.m.'!E806)</f>
        <v>2304</v>
      </c>
      <c r="D127" s="683"/>
      <c r="E127" s="684"/>
      <c r="F127" s="684"/>
      <c r="G127" s="684"/>
      <c r="H127" s="684"/>
      <c r="I127" s="684"/>
      <c r="J127" s="684"/>
      <c r="K127" s="684"/>
      <c r="L127" s="684"/>
      <c r="M127" s="685"/>
      <c r="N127" s="674"/>
    </row>
    <row r="128" spans="1:14" ht="21" customHeight="1">
      <c r="A128" s="670"/>
      <c r="B128" s="682" t="s">
        <v>1419</v>
      </c>
      <c r="C128" s="956">
        <f>SUM('5.mell. '!E22)</f>
        <v>19859</v>
      </c>
      <c r="D128" s="683"/>
      <c r="E128" s="684"/>
      <c r="F128" s="684"/>
      <c r="G128" s="684"/>
      <c r="H128" s="684"/>
      <c r="I128" s="684"/>
      <c r="J128" s="684"/>
      <c r="K128" s="684"/>
      <c r="L128" s="684"/>
      <c r="M128" s="685"/>
      <c r="N128" s="674"/>
    </row>
    <row r="129" spans="1:14" ht="21" customHeight="1">
      <c r="A129" s="670" t="s">
        <v>682</v>
      </c>
      <c r="B129" s="681" t="s">
        <v>44</v>
      </c>
      <c r="C129" s="955">
        <f>SUM(C130:C132)</f>
        <v>15382</v>
      </c>
      <c r="D129" s="672">
        <f>SUM(E129:M129)</f>
        <v>15382</v>
      </c>
      <c r="E129" s="684"/>
      <c r="F129" s="686"/>
      <c r="G129" s="686">
        <v>11064</v>
      </c>
      <c r="H129" s="684"/>
      <c r="I129" s="684"/>
      <c r="J129" s="684"/>
      <c r="K129" s="684"/>
      <c r="L129" s="686">
        <v>4318</v>
      </c>
      <c r="M129" s="685"/>
      <c r="N129" s="674"/>
    </row>
    <row r="130" spans="1:14" ht="21" customHeight="1">
      <c r="A130" s="670"/>
      <c r="B130" s="682" t="s">
        <v>45</v>
      </c>
      <c r="C130" s="956">
        <f>SUM('3c.m.'!E194)</f>
        <v>11233</v>
      </c>
      <c r="D130" s="683"/>
      <c r="E130" s="684"/>
      <c r="F130" s="684"/>
      <c r="G130" s="684"/>
      <c r="H130" s="684"/>
      <c r="I130" s="684"/>
      <c r="J130" s="684"/>
      <c r="K130" s="684"/>
      <c r="L130" s="684"/>
      <c r="M130" s="685"/>
      <c r="N130" s="674"/>
    </row>
    <row r="131" spans="1:14" ht="21" customHeight="1">
      <c r="A131" s="670"/>
      <c r="B131" s="682" t="s">
        <v>96</v>
      </c>
      <c r="C131" s="956">
        <f>SUM('3c.m.'!E618)</f>
        <v>3724</v>
      </c>
      <c r="D131" s="683"/>
      <c r="E131" s="684"/>
      <c r="F131" s="684"/>
      <c r="G131" s="684"/>
      <c r="H131" s="684"/>
      <c r="I131" s="684"/>
      <c r="J131" s="684"/>
      <c r="K131" s="684"/>
      <c r="L131" s="684"/>
      <c r="M131" s="685"/>
      <c r="N131" s="674"/>
    </row>
    <row r="132" spans="1:14" ht="21" customHeight="1">
      <c r="A132" s="670"/>
      <c r="B132" s="682" t="s">
        <v>1420</v>
      </c>
      <c r="C132" s="956">
        <f>SUM('3c.m.'!E798)</f>
        <v>425</v>
      </c>
      <c r="D132" s="683"/>
      <c r="E132" s="684"/>
      <c r="F132" s="684"/>
      <c r="G132" s="684"/>
      <c r="H132" s="684"/>
      <c r="I132" s="684"/>
      <c r="J132" s="684"/>
      <c r="K132" s="684"/>
      <c r="L132" s="684"/>
      <c r="M132" s="685"/>
      <c r="N132" s="674"/>
    </row>
    <row r="133" spans="1:14" ht="21" customHeight="1">
      <c r="A133" s="692"/>
      <c r="B133" s="681"/>
      <c r="C133" s="956"/>
      <c r="D133" s="683"/>
      <c r="E133" s="684"/>
      <c r="F133" s="684"/>
      <c r="G133" s="684"/>
      <c r="H133" s="684"/>
      <c r="I133" s="684"/>
      <c r="J133" s="684"/>
      <c r="K133" s="684"/>
      <c r="L133" s="684"/>
      <c r="M133" s="685"/>
      <c r="N133" s="674"/>
    </row>
    <row r="134" spans="1:14" ht="21" customHeight="1">
      <c r="A134" s="692"/>
      <c r="B134" s="681" t="s">
        <v>46</v>
      </c>
      <c r="C134" s="955">
        <f>SUM('3c.m.'!E178)</f>
        <v>113597</v>
      </c>
      <c r="D134" s="672">
        <f>SUM(E134:N134)</f>
        <v>113597</v>
      </c>
      <c r="E134" s="684"/>
      <c r="F134" s="686">
        <v>113597</v>
      </c>
      <c r="G134" s="684"/>
      <c r="H134" s="684"/>
      <c r="I134" s="684"/>
      <c r="J134" s="684"/>
      <c r="K134" s="684"/>
      <c r="L134" s="684"/>
      <c r="M134" s="685"/>
      <c r="N134" s="674"/>
    </row>
    <row r="135" spans="1:14" ht="21" customHeight="1">
      <c r="A135" s="692"/>
      <c r="B135" s="681"/>
      <c r="C135" s="955"/>
      <c r="D135" s="683"/>
      <c r="E135" s="684"/>
      <c r="F135" s="684"/>
      <c r="G135" s="684"/>
      <c r="H135" s="684"/>
      <c r="I135" s="684"/>
      <c r="J135" s="684"/>
      <c r="K135" s="684"/>
      <c r="L135" s="684"/>
      <c r="M135" s="685"/>
      <c r="N135" s="674"/>
    </row>
    <row r="136" spans="1:14" ht="21" customHeight="1">
      <c r="A136" s="692"/>
      <c r="B136" s="681" t="s">
        <v>1421</v>
      </c>
      <c r="C136" s="955">
        <f>SUM('3c.m.'!E186)</f>
        <v>97808</v>
      </c>
      <c r="D136" s="672">
        <f aca="true" t="shared" si="0" ref="D136:D152">SUM(E136:N136)</f>
        <v>97808</v>
      </c>
      <c r="E136" s="684"/>
      <c r="F136" s="686">
        <v>92366</v>
      </c>
      <c r="G136" s="686"/>
      <c r="H136" s="686">
        <v>800</v>
      </c>
      <c r="I136" s="684"/>
      <c r="J136" s="684">
        <v>700</v>
      </c>
      <c r="K136" s="684"/>
      <c r="L136" s="686">
        <v>3942</v>
      </c>
      <c r="M136" s="685"/>
      <c r="N136" s="674"/>
    </row>
    <row r="137" spans="1:14" ht="26.25" customHeight="1">
      <c r="A137" s="692"/>
      <c r="B137" s="1469" t="s">
        <v>1422</v>
      </c>
      <c r="C137" s="955">
        <f>SUM('3a.m.'!E65)-'21mell'!C8-'22mell'!C10</f>
        <v>1466983</v>
      </c>
      <c r="D137" s="672">
        <f t="shared" si="0"/>
        <v>1466983</v>
      </c>
      <c r="E137" s="686">
        <v>4883</v>
      </c>
      <c r="F137" s="686">
        <v>1112944</v>
      </c>
      <c r="G137" s="686">
        <v>149742</v>
      </c>
      <c r="H137" s="686">
        <v>9203</v>
      </c>
      <c r="I137" s="684"/>
      <c r="J137" s="684"/>
      <c r="K137" s="684"/>
      <c r="L137" s="686">
        <v>186603</v>
      </c>
      <c r="M137" s="685"/>
      <c r="N137" s="693">
        <v>3608</v>
      </c>
    </row>
    <row r="138" spans="1:14" ht="21" customHeight="1">
      <c r="A138" s="692"/>
      <c r="B138" s="681" t="s">
        <v>47</v>
      </c>
      <c r="C138" s="955">
        <f>SUM('3c.m.'!E244)</f>
        <v>46801</v>
      </c>
      <c r="D138" s="672">
        <f t="shared" si="0"/>
        <v>46801</v>
      </c>
      <c r="E138" s="684"/>
      <c r="F138" s="686">
        <v>35785</v>
      </c>
      <c r="G138" s="686"/>
      <c r="H138" s="684"/>
      <c r="I138" s="684"/>
      <c r="J138" s="684"/>
      <c r="K138" s="684"/>
      <c r="L138" s="686">
        <v>11016</v>
      </c>
      <c r="M138" s="685"/>
      <c r="N138" s="693"/>
    </row>
    <row r="139" spans="1:14" ht="21" customHeight="1">
      <c r="A139" s="692"/>
      <c r="B139" s="681" t="s">
        <v>48</v>
      </c>
      <c r="C139" s="955">
        <f>SUM('3c.m.'!E313)</f>
        <v>780</v>
      </c>
      <c r="D139" s="672">
        <f t="shared" si="0"/>
        <v>780</v>
      </c>
      <c r="E139" s="684"/>
      <c r="F139" s="686">
        <v>780</v>
      </c>
      <c r="G139" s="686"/>
      <c r="H139" s="684"/>
      <c r="I139" s="684"/>
      <c r="J139" s="684"/>
      <c r="K139" s="684"/>
      <c r="L139" s="686"/>
      <c r="M139" s="685"/>
      <c r="N139" s="693"/>
    </row>
    <row r="140" spans="1:14" ht="21" customHeight="1">
      <c r="A140" s="692"/>
      <c r="B140" s="681" t="s">
        <v>49</v>
      </c>
      <c r="C140" s="955">
        <f>SUM('3c.m.'!E717)</f>
        <v>19596</v>
      </c>
      <c r="D140" s="672">
        <f t="shared" si="0"/>
        <v>19596</v>
      </c>
      <c r="E140" s="684"/>
      <c r="F140" s="686">
        <v>18723</v>
      </c>
      <c r="G140" s="686"/>
      <c r="H140" s="684"/>
      <c r="I140" s="684"/>
      <c r="J140" s="684"/>
      <c r="K140" s="684"/>
      <c r="L140" s="686">
        <v>873</v>
      </c>
      <c r="M140" s="685"/>
      <c r="N140" s="693"/>
    </row>
    <row r="141" spans="1:14" ht="21" customHeight="1">
      <c r="A141" s="692"/>
      <c r="B141" s="681" t="s">
        <v>50</v>
      </c>
      <c r="C141" s="955">
        <f>SUM('3d.m.'!E16)</f>
        <v>398000</v>
      </c>
      <c r="D141" s="672">
        <f t="shared" si="0"/>
        <v>398000</v>
      </c>
      <c r="E141" s="684"/>
      <c r="F141" s="686">
        <v>398000</v>
      </c>
      <c r="G141" s="686"/>
      <c r="H141" s="684"/>
      <c r="I141" s="684"/>
      <c r="J141" s="684"/>
      <c r="K141" s="684"/>
      <c r="L141" s="686"/>
      <c r="M141" s="685"/>
      <c r="N141" s="693"/>
    </row>
    <row r="142" spans="1:14" ht="21" customHeight="1">
      <c r="A142" s="692"/>
      <c r="B142" s="681" t="s">
        <v>51</v>
      </c>
      <c r="C142" s="955">
        <f>SUM('1c.mell '!E80)</f>
        <v>22124</v>
      </c>
      <c r="D142" s="672">
        <f t="shared" si="0"/>
        <v>22124</v>
      </c>
      <c r="E142" s="684"/>
      <c r="F142" s="686">
        <v>22124</v>
      </c>
      <c r="G142" s="686"/>
      <c r="H142" s="684"/>
      <c r="I142" s="684"/>
      <c r="J142" s="684"/>
      <c r="K142" s="684"/>
      <c r="L142" s="686"/>
      <c r="M142" s="685"/>
      <c r="N142" s="693"/>
    </row>
    <row r="143" spans="1:14" ht="21" customHeight="1">
      <c r="A143" s="692"/>
      <c r="B143" s="681" t="s">
        <v>1423</v>
      </c>
      <c r="C143" s="955">
        <f>SUM('1c.mell '!E82)</f>
        <v>5154</v>
      </c>
      <c r="D143" s="672">
        <f t="shared" si="0"/>
        <v>5154</v>
      </c>
      <c r="E143" s="684"/>
      <c r="F143" s="686">
        <v>5154</v>
      </c>
      <c r="G143" s="686"/>
      <c r="H143" s="684"/>
      <c r="I143" s="684"/>
      <c r="J143" s="684"/>
      <c r="K143" s="684"/>
      <c r="L143" s="686"/>
      <c r="M143" s="685"/>
      <c r="N143" s="693"/>
    </row>
    <row r="144" spans="1:14" ht="21" customHeight="1">
      <c r="A144" s="692"/>
      <c r="B144" s="681" t="s">
        <v>1424</v>
      </c>
      <c r="C144" s="955">
        <f>SUM('1c.mell '!E85)</f>
        <v>176503</v>
      </c>
      <c r="D144" s="672">
        <f t="shared" si="0"/>
        <v>176503</v>
      </c>
      <c r="E144" s="684"/>
      <c r="F144" s="686">
        <v>61332</v>
      </c>
      <c r="G144" s="686">
        <v>115171</v>
      </c>
      <c r="H144" s="684"/>
      <c r="I144" s="684"/>
      <c r="J144" s="684"/>
      <c r="K144" s="684"/>
      <c r="L144" s="684"/>
      <c r="M144" s="685"/>
      <c r="N144" s="693"/>
    </row>
    <row r="145" spans="1:14" ht="21" customHeight="1">
      <c r="A145" s="692"/>
      <c r="B145" s="681" t="s">
        <v>222</v>
      </c>
      <c r="C145" s="955">
        <f>SUM('1c.mell '!E87)</f>
        <v>17301</v>
      </c>
      <c r="D145" s="672">
        <f t="shared" si="0"/>
        <v>17301</v>
      </c>
      <c r="E145" s="684"/>
      <c r="F145" s="686">
        <v>17301</v>
      </c>
      <c r="G145" s="686"/>
      <c r="H145" s="684"/>
      <c r="I145" s="684"/>
      <c r="J145" s="684"/>
      <c r="K145" s="684"/>
      <c r="L145" s="684"/>
      <c r="M145" s="685"/>
      <c r="N145" s="693"/>
    </row>
    <row r="146" spans="1:14" ht="21" customHeight="1">
      <c r="A146" s="692"/>
      <c r="B146" s="681" t="s">
        <v>1425</v>
      </c>
      <c r="C146" s="955">
        <f>SUM('1c.mell '!E120)</f>
        <v>48000</v>
      </c>
      <c r="D146" s="672">
        <f t="shared" si="0"/>
        <v>48000</v>
      </c>
      <c r="E146" s="684"/>
      <c r="F146" s="686">
        <v>48000</v>
      </c>
      <c r="G146" s="686"/>
      <c r="H146" s="684"/>
      <c r="I146" s="686"/>
      <c r="J146" s="684"/>
      <c r="K146" s="684"/>
      <c r="L146" s="686"/>
      <c r="M146" s="685"/>
      <c r="N146" s="693"/>
    </row>
    <row r="147" spans="1:14" ht="21" customHeight="1">
      <c r="A147" s="692"/>
      <c r="B147" s="681" t="s">
        <v>785</v>
      </c>
      <c r="C147" s="955">
        <f>SUM('1c.mell '!E73)</f>
        <v>60302</v>
      </c>
      <c r="D147" s="672">
        <f t="shared" si="0"/>
        <v>60302</v>
      </c>
      <c r="E147" s="684"/>
      <c r="F147" s="686">
        <v>60302</v>
      </c>
      <c r="G147" s="686"/>
      <c r="H147" s="684"/>
      <c r="I147" s="684"/>
      <c r="J147" s="684"/>
      <c r="K147" s="684"/>
      <c r="L147" s="686"/>
      <c r="M147" s="685"/>
      <c r="N147" s="693"/>
    </row>
    <row r="148" spans="1:14" ht="21" customHeight="1">
      <c r="A148" s="692"/>
      <c r="B148" s="681" t="s">
        <v>1426</v>
      </c>
      <c r="C148" s="955">
        <f>SUM('1c.mell '!E159)</f>
        <v>46251</v>
      </c>
      <c r="D148" s="672">
        <f t="shared" si="0"/>
        <v>46251</v>
      </c>
      <c r="E148" s="684"/>
      <c r="F148" s="686"/>
      <c r="G148" s="686"/>
      <c r="H148" s="684"/>
      <c r="I148" s="684"/>
      <c r="J148" s="684"/>
      <c r="K148" s="684"/>
      <c r="L148" s="686">
        <v>46251</v>
      </c>
      <c r="M148" s="685"/>
      <c r="N148" s="693"/>
    </row>
    <row r="149" spans="1:14" ht="21" customHeight="1">
      <c r="A149" s="692"/>
      <c r="B149" s="681" t="s">
        <v>1427</v>
      </c>
      <c r="C149" s="955">
        <f>SUM('2.mell'!E342)</f>
        <v>1954362</v>
      </c>
      <c r="D149" s="672">
        <f t="shared" si="0"/>
        <v>1954362</v>
      </c>
      <c r="E149" s="686">
        <v>267786</v>
      </c>
      <c r="F149" s="686">
        <v>1355379</v>
      </c>
      <c r="G149" s="686">
        <v>291914</v>
      </c>
      <c r="H149" s="686">
        <v>4505</v>
      </c>
      <c r="I149" s="684"/>
      <c r="J149" s="684"/>
      <c r="K149" s="684"/>
      <c r="L149" s="686">
        <v>34778</v>
      </c>
      <c r="M149" s="685"/>
      <c r="N149" s="674"/>
    </row>
    <row r="150" spans="1:14" ht="21" customHeight="1">
      <c r="A150" s="670"/>
      <c r="B150" s="681" t="s">
        <v>52</v>
      </c>
      <c r="C150" s="955">
        <f>SUM('2.mell'!E405)</f>
        <v>486369</v>
      </c>
      <c r="D150" s="672">
        <f t="shared" si="0"/>
        <v>486369</v>
      </c>
      <c r="E150" s="686">
        <v>155683</v>
      </c>
      <c r="F150" s="686">
        <v>297160</v>
      </c>
      <c r="G150" s="686">
        <v>32105</v>
      </c>
      <c r="H150" s="686">
        <v>614</v>
      </c>
      <c r="I150" s="684"/>
      <c r="J150" s="684"/>
      <c r="K150" s="684"/>
      <c r="L150" s="686">
        <v>807</v>
      </c>
      <c r="M150" s="685"/>
      <c r="N150" s="674"/>
    </row>
    <row r="151" spans="1:14" ht="21" customHeight="1">
      <c r="A151" s="670"/>
      <c r="B151" s="681" t="s">
        <v>53</v>
      </c>
      <c r="C151" s="955">
        <f>SUM('2.mell'!E436)</f>
        <v>601749</v>
      </c>
      <c r="D151" s="672">
        <f t="shared" si="0"/>
        <v>601749</v>
      </c>
      <c r="E151" s="686">
        <v>200771</v>
      </c>
      <c r="F151" s="686">
        <v>319870</v>
      </c>
      <c r="G151" s="686">
        <v>57257</v>
      </c>
      <c r="H151" s="686">
        <v>8840</v>
      </c>
      <c r="I151" s="684"/>
      <c r="J151" s="684"/>
      <c r="K151" s="684"/>
      <c r="L151" s="686">
        <v>15011</v>
      </c>
      <c r="M151" s="685"/>
      <c r="N151" s="674"/>
    </row>
    <row r="152" spans="1:14" ht="21" customHeight="1">
      <c r="A152" s="670"/>
      <c r="B152" s="681" t="s">
        <v>1428</v>
      </c>
      <c r="C152" s="955">
        <f>SUM('2.mell'!E503)-'21mell'!C7</f>
        <v>191702</v>
      </c>
      <c r="D152" s="672">
        <f t="shared" si="0"/>
        <v>191702</v>
      </c>
      <c r="E152" s="686">
        <v>23195</v>
      </c>
      <c r="F152" s="686">
        <v>111283</v>
      </c>
      <c r="G152" s="686">
        <v>52534</v>
      </c>
      <c r="H152" s="686">
        <v>1000</v>
      </c>
      <c r="I152" s="684"/>
      <c r="J152" s="686"/>
      <c r="K152" s="684"/>
      <c r="L152" s="686">
        <v>3690</v>
      </c>
      <c r="M152" s="685"/>
      <c r="N152" s="674"/>
    </row>
    <row r="153" spans="1:14" ht="21" customHeight="1">
      <c r="A153" s="670"/>
      <c r="B153" s="681"/>
      <c r="C153" s="956"/>
      <c r="D153" s="683"/>
      <c r="E153" s="684"/>
      <c r="F153" s="684"/>
      <c r="G153" s="684"/>
      <c r="H153" s="684"/>
      <c r="I153" s="684"/>
      <c r="J153" s="684"/>
      <c r="K153" s="684"/>
      <c r="L153" s="684"/>
      <c r="M153" s="685"/>
      <c r="N153" s="674"/>
    </row>
    <row r="154" spans="1:14" ht="21" customHeight="1">
      <c r="A154" s="670"/>
      <c r="B154" s="681"/>
      <c r="C154" s="956"/>
      <c r="D154" s="683"/>
      <c r="E154" s="684"/>
      <c r="F154" s="684"/>
      <c r="G154" s="684"/>
      <c r="H154" s="684"/>
      <c r="I154" s="684"/>
      <c r="J154" s="684"/>
      <c r="K154" s="684"/>
      <c r="L154" s="684"/>
      <c r="M154" s="685"/>
      <c r="N154" s="674"/>
    </row>
    <row r="155" spans="1:14" ht="21" customHeight="1">
      <c r="A155" s="670"/>
      <c r="B155" s="694" t="s">
        <v>844</v>
      </c>
      <c r="C155" s="957">
        <f aca="true" t="shared" si="1" ref="C155:K155">SUM(C10+C18+C20+C22+C24+C37+C41+C51+C66+C69+C79+C114+C124+C129+C134+C136+C137+C138+C139+C140+C141+C142+C144+C145+C146+C147+C149+C150+C151+C152+C148+C143)</f>
        <v>12159288</v>
      </c>
      <c r="D155" s="957">
        <f t="shared" si="1"/>
        <v>12159288</v>
      </c>
      <c r="E155" s="957">
        <f t="shared" si="1"/>
        <v>1560039</v>
      </c>
      <c r="F155" s="957">
        <f t="shared" si="1"/>
        <v>5642277</v>
      </c>
      <c r="G155" s="957">
        <f t="shared" si="1"/>
        <v>1312325</v>
      </c>
      <c r="H155" s="957">
        <f t="shared" si="1"/>
        <v>45410</v>
      </c>
      <c r="I155" s="957">
        <f t="shared" si="1"/>
        <v>4982</v>
      </c>
      <c r="J155" s="957">
        <f t="shared" si="1"/>
        <v>2900</v>
      </c>
      <c r="K155" s="957">
        <f t="shared" si="1"/>
        <v>0</v>
      </c>
      <c r="L155" s="957">
        <f>SUM(L10+L18+L20+L22+L24+L37+L41+L51+L66+L69+L79+L114+L124+L129+L134+L136+L137+L138+L139+L140+L141+L142+L144+L145+L146+L147+L149+L150+L151+L152+L148)</f>
        <v>3223991</v>
      </c>
      <c r="M155" s="686">
        <f>SUM(M152+M151+M150+M149+M147+M146+M144+M142+M141+M140+M139+M138+M137+M136+M134+M129+M124+M114+M79+M69+M66+M51+M41+M37+M24+M22+M20+M18+M10+M148+M145)</f>
        <v>363756</v>
      </c>
      <c r="N155" s="686">
        <f>SUM(N152+N151+N150+N149+N147+N146+N144+N142+N141+N140+N139+N138+N137+N136+N134+N129+N124+N114+N79+N69+N66+N51+N41+N37+N24+N22+N20+N18+N10+N148+N145)</f>
        <v>3608</v>
      </c>
    </row>
    <row r="156" spans="1:14" ht="21" customHeight="1">
      <c r="A156" s="670"/>
      <c r="B156" s="681"/>
      <c r="C156" s="956"/>
      <c r="D156" s="683"/>
      <c r="E156" s="684"/>
      <c r="F156" s="684"/>
      <c r="G156" s="684"/>
      <c r="H156" s="684"/>
      <c r="I156" s="684"/>
      <c r="J156" s="684"/>
      <c r="K156" s="684"/>
      <c r="L156" s="684"/>
      <c r="M156" s="685"/>
      <c r="N156" s="674"/>
    </row>
    <row r="157" ht="12">
      <c r="L157" s="834"/>
    </row>
    <row r="159" ht="12">
      <c r="F159" s="834"/>
    </row>
  </sheetData>
  <sheetProtection/>
  <mergeCells count="13"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  <mergeCell ref="E8:E9"/>
    <mergeCell ref="F8:F9"/>
    <mergeCell ref="H8:I8"/>
  </mergeCells>
  <printOptions/>
  <pageMargins left="0.3937007874015748" right="0.3937007874015748" top="0.3937007874015748" bottom="0.3937007874015748" header="0.5118110236220472" footer="0"/>
  <pageSetup firstPageNumber="67" useFirstPageNumber="1" horizontalDpi="600" verticalDpi="600" orientation="landscape" paperSize="9" scale="56" r:id="rId1"/>
  <headerFooter alignWithMargins="0">
    <oddFooter>&amp;C&amp;P. oldal</oddFooter>
  </headerFooter>
  <rowBreaks count="1" manualBreakCount="1">
    <brk id="12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C55">
      <selection activeCell="D5" sqref="D5:D6"/>
    </sheetView>
  </sheetViews>
  <sheetFormatPr defaultColWidth="9.125" defaultRowHeight="12.75"/>
  <cols>
    <col min="1" max="1" width="7.50390625" style="662" customWidth="1"/>
    <col min="2" max="2" width="49.50390625" style="662" customWidth="1"/>
    <col min="3" max="3" width="13.875" style="662" customWidth="1"/>
    <col min="4" max="4" width="12.875" style="662" customWidth="1"/>
    <col min="5" max="5" width="11.125" style="662" customWidth="1"/>
    <col min="6" max="6" width="11.875" style="662" customWidth="1"/>
    <col min="7" max="7" width="12.125" style="662" customWidth="1"/>
    <col min="8" max="8" width="11.50390625" style="662" customWidth="1"/>
    <col min="9" max="9" width="10.50390625" style="662" bestFit="1" customWidth="1"/>
    <col min="10" max="10" width="11.125" style="662" customWidth="1"/>
    <col min="11" max="11" width="11.50390625" style="662" customWidth="1"/>
    <col min="12" max="12" width="10.875" style="662" customWidth="1"/>
    <col min="13" max="16384" width="9.125" style="662" customWidth="1"/>
  </cols>
  <sheetData>
    <row r="1" spans="1:13" ht="12.75">
      <c r="A1" s="1733" t="s">
        <v>1342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</row>
    <row r="2" spans="2:12" ht="17.25">
      <c r="B2" s="1734" t="s">
        <v>54</v>
      </c>
      <c r="C2" s="1734"/>
      <c r="D2" s="1734"/>
      <c r="E2" s="1734"/>
      <c r="F2" s="1734"/>
      <c r="G2" s="1734"/>
      <c r="H2" s="1734"/>
      <c r="I2" s="1734"/>
      <c r="J2" s="1734"/>
      <c r="K2" s="1734"/>
      <c r="L2" s="1734"/>
    </row>
    <row r="3" spans="2:12" ht="17.25">
      <c r="B3" s="1735" t="s">
        <v>778</v>
      </c>
      <c r="C3" s="1735"/>
      <c r="D3" s="1735"/>
      <c r="E3" s="1735"/>
      <c r="F3" s="1735"/>
      <c r="G3" s="1735"/>
      <c r="H3" s="1735"/>
      <c r="I3" s="1735"/>
      <c r="J3" s="1735"/>
      <c r="K3" s="1735"/>
      <c r="L3" s="1735"/>
    </row>
    <row r="4" spans="3:13" ht="9.75" customHeight="1">
      <c r="C4" s="695"/>
      <c r="F4" s="696"/>
      <c r="G4" s="696"/>
      <c r="H4" s="696"/>
      <c r="I4" s="696"/>
      <c r="J4" s="696"/>
      <c r="K4" s="696"/>
      <c r="L4" s="696"/>
      <c r="M4" s="665" t="s">
        <v>604</v>
      </c>
    </row>
    <row r="5" spans="1:13" ht="27" customHeight="1">
      <c r="A5" s="697"/>
      <c r="B5" s="1731" t="s">
        <v>55</v>
      </c>
      <c r="C5" s="1713" t="s">
        <v>1369</v>
      </c>
      <c r="D5" s="1731" t="s">
        <v>1493</v>
      </c>
      <c r="E5" s="1713" t="s">
        <v>717</v>
      </c>
      <c r="F5" s="1713" t="s">
        <v>723</v>
      </c>
      <c r="G5" s="1731" t="s">
        <v>719</v>
      </c>
      <c r="H5" s="1731"/>
      <c r="I5" s="1731" t="s">
        <v>720</v>
      </c>
      <c r="J5" s="1731"/>
      <c r="K5" s="1731" t="s">
        <v>813</v>
      </c>
      <c r="L5" s="1713" t="s">
        <v>56</v>
      </c>
      <c r="M5" s="1731" t="s">
        <v>57</v>
      </c>
    </row>
    <row r="6" spans="1:13" ht="41.25" customHeight="1">
      <c r="A6" s="699"/>
      <c r="B6" s="1731"/>
      <c r="C6" s="1732"/>
      <c r="D6" s="1731"/>
      <c r="E6" s="1732"/>
      <c r="F6" s="1500"/>
      <c r="G6" s="698" t="s">
        <v>58</v>
      </c>
      <c r="H6" s="698" t="s">
        <v>59</v>
      </c>
      <c r="I6" s="698" t="s">
        <v>60</v>
      </c>
      <c r="J6" s="698" t="s">
        <v>59</v>
      </c>
      <c r="K6" s="1731"/>
      <c r="L6" s="1730"/>
      <c r="M6" s="1731"/>
    </row>
    <row r="7" spans="1:13" ht="18" customHeight="1">
      <c r="A7" s="701">
        <v>2985</v>
      </c>
      <c r="B7" s="705" t="s">
        <v>1429</v>
      </c>
      <c r="C7" s="833">
        <f>SUM('2.mell'!E497+'2.mell'!E498)</f>
        <v>155998</v>
      </c>
      <c r="D7" s="703">
        <f aca="true" t="shared" si="0" ref="D7:D65">SUM(E7:M7)</f>
        <v>155998</v>
      </c>
      <c r="E7" s="703">
        <v>110006</v>
      </c>
      <c r="F7" s="704"/>
      <c r="G7" s="705">
        <v>21992</v>
      </c>
      <c r="H7" s="705"/>
      <c r="I7" s="705"/>
      <c r="J7" s="705"/>
      <c r="K7" s="705">
        <v>24000</v>
      </c>
      <c r="L7" s="705"/>
      <c r="M7" s="707"/>
    </row>
    <row r="8" spans="1:13" ht="18" customHeight="1">
      <c r="A8" s="708">
        <v>3011</v>
      </c>
      <c r="B8" s="709" t="s">
        <v>327</v>
      </c>
      <c r="C8" s="982">
        <f>SUM('3a.m.'!E19)</f>
        <v>5636</v>
      </c>
      <c r="D8" s="703">
        <f t="shared" si="0"/>
        <v>5636</v>
      </c>
      <c r="E8" s="703">
        <v>5636</v>
      </c>
      <c r="F8" s="710"/>
      <c r="G8" s="698"/>
      <c r="H8" s="698"/>
      <c r="I8" s="698"/>
      <c r="J8" s="698"/>
      <c r="K8" s="711"/>
      <c r="L8" s="698"/>
      <c r="M8" s="712"/>
    </row>
    <row r="9" spans="1:13" ht="18" customHeight="1">
      <c r="A9" s="713">
        <v>3052</v>
      </c>
      <c r="B9" s="728" t="s">
        <v>226</v>
      </c>
      <c r="C9" s="833">
        <f>SUM('3c.m.'!E17)</f>
        <v>3942</v>
      </c>
      <c r="D9" s="703">
        <f t="shared" si="0"/>
        <v>3942</v>
      </c>
      <c r="E9" s="703">
        <v>2694</v>
      </c>
      <c r="F9" s="703"/>
      <c r="G9" s="715"/>
      <c r="H9" s="715"/>
      <c r="I9" s="715"/>
      <c r="J9" s="715"/>
      <c r="K9" s="981">
        <v>1248</v>
      </c>
      <c r="L9" s="715"/>
      <c r="M9" s="707"/>
    </row>
    <row r="10" spans="1:13" ht="18" customHeight="1">
      <c r="A10" s="713">
        <v>3141</v>
      </c>
      <c r="B10" s="714" t="s">
        <v>61</v>
      </c>
      <c r="C10" s="833">
        <f>SUM('3c.m.'!E129)</f>
        <v>23188</v>
      </c>
      <c r="D10" s="703">
        <f t="shared" si="0"/>
        <v>23188</v>
      </c>
      <c r="E10" s="703">
        <v>11988</v>
      </c>
      <c r="F10" s="716"/>
      <c r="G10" s="717"/>
      <c r="H10" s="717"/>
      <c r="I10" s="717"/>
      <c r="J10" s="717"/>
      <c r="K10" s="717">
        <v>11200</v>
      </c>
      <c r="L10" s="717"/>
      <c r="M10" s="707"/>
    </row>
    <row r="11" spans="1:13" ht="18" customHeight="1">
      <c r="A11" s="701">
        <v>3144</v>
      </c>
      <c r="B11" s="718" t="s">
        <v>761</v>
      </c>
      <c r="C11" s="833">
        <f>SUM('3c.m.'!E153)</f>
        <v>974</v>
      </c>
      <c r="D11" s="703">
        <f t="shared" si="0"/>
        <v>974</v>
      </c>
      <c r="E11" s="703">
        <v>974</v>
      </c>
      <c r="F11" s="716"/>
      <c r="G11" s="717"/>
      <c r="H11" s="717"/>
      <c r="I11" s="717"/>
      <c r="J11" s="717"/>
      <c r="K11" s="717"/>
      <c r="L11" s="717"/>
      <c r="M11" s="707"/>
    </row>
    <row r="12" spans="1:13" ht="18" customHeight="1">
      <c r="A12" s="713">
        <v>3207</v>
      </c>
      <c r="B12" s="728" t="s">
        <v>520</v>
      </c>
      <c r="C12" s="833">
        <f>SUM('3c.m.'!E236)</f>
        <v>24980</v>
      </c>
      <c r="D12" s="703">
        <f t="shared" si="0"/>
        <v>24980</v>
      </c>
      <c r="E12" s="703">
        <v>24980</v>
      </c>
      <c r="F12" s="716"/>
      <c r="G12" s="717"/>
      <c r="H12" s="717"/>
      <c r="I12" s="717"/>
      <c r="J12" s="717"/>
      <c r="K12" s="717"/>
      <c r="L12" s="717"/>
      <c r="M12" s="707"/>
    </row>
    <row r="13" spans="1:13" ht="18" customHeight="1">
      <c r="A13" s="713">
        <v>3209</v>
      </c>
      <c r="B13" s="714" t="s">
        <v>62</v>
      </c>
      <c r="C13" s="833">
        <f>SUM('3c.m.'!E252)</f>
        <v>8578</v>
      </c>
      <c r="D13" s="703">
        <f t="shared" si="0"/>
        <v>8578</v>
      </c>
      <c r="E13" s="703">
        <v>7520</v>
      </c>
      <c r="F13" s="716"/>
      <c r="G13" s="717"/>
      <c r="H13" s="717"/>
      <c r="I13" s="717"/>
      <c r="J13" s="717"/>
      <c r="K13" s="717">
        <v>1058</v>
      </c>
      <c r="L13" s="717"/>
      <c r="M13" s="707"/>
    </row>
    <row r="14" spans="1:13" ht="18" customHeight="1">
      <c r="A14" s="713">
        <v>3302</v>
      </c>
      <c r="B14" s="737" t="s">
        <v>1433</v>
      </c>
      <c r="C14" s="833">
        <v>137000</v>
      </c>
      <c r="D14" s="703">
        <f>SUM(E14:M14)</f>
        <v>137000</v>
      </c>
      <c r="E14" s="703">
        <v>137000</v>
      </c>
      <c r="F14" s="716"/>
      <c r="G14" s="717"/>
      <c r="H14" s="717"/>
      <c r="I14" s="717"/>
      <c r="J14" s="717"/>
      <c r="K14" s="717"/>
      <c r="L14" s="717"/>
      <c r="M14" s="707"/>
    </row>
    <row r="15" spans="1:13" ht="18" customHeight="1">
      <c r="A15" s="713">
        <v>3305</v>
      </c>
      <c r="B15" s="714" t="s">
        <v>428</v>
      </c>
      <c r="C15" s="833">
        <f>SUM('3c.m.'!E339)</f>
        <v>9781</v>
      </c>
      <c r="D15" s="703">
        <f t="shared" si="0"/>
        <v>9781</v>
      </c>
      <c r="E15" s="703">
        <v>9781</v>
      </c>
      <c r="F15" s="716"/>
      <c r="G15" s="717"/>
      <c r="H15" s="717"/>
      <c r="I15" s="717"/>
      <c r="J15" s="717"/>
      <c r="K15" s="717"/>
      <c r="L15" s="717"/>
      <c r="M15" s="707"/>
    </row>
    <row r="16" spans="1:13" ht="18" customHeight="1">
      <c r="A16" s="713">
        <v>3306</v>
      </c>
      <c r="B16" s="714" t="s">
        <v>429</v>
      </c>
      <c r="C16" s="833">
        <f>SUM('3c.m.'!E348)</f>
        <v>1175</v>
      </c>
      <c r="D16" s="703">
        <f t="shared" si="0"/>
        <v>1175</v>
      </c>
      <c r="E16" s="703">
        <v>1175</v>
      </c>
      <c r="F16" s="716"/>
      <c r="G16" s="717"/>
      <c r="H16" s="717"/>
      <c r="I16" s="717"/>
      <c r="J16" s="717"/>
      <c r="K16" s="717"/>
      <c r="L16" s="717"/>
      <c r="M16" s="707"/>
    </row>
    <row r="17" spans="1:13" ht="18" customHeight="1">
      <c r="A17" s="713">
        <v>3307</v>
      </c>
      <c r="B17" s="714" t="s">
        <v>63</v>
      </c>
      <c r="C17" s="833">
        <f>SUM('3c.m.'!E357)</f>
        <v>4000</v>
      </c>
      <c r="D17" s="703">
        <f t="shared" si="0"/>
        <v>4000</v>
      </c>
      <c r="E17" s="703">
        <v>4000</v>
      </c>
      <c r="F17" s="716"/>
      <c r="G17" s="717"/>
      <c r="H17" s="717"/>
      <c r="I17" s="717"/>
      <c r="J17" s="717"/>
      <c r="K17" s="717"/>
      <c r="L17" s="717"/>
      <c r="M17" s="707"/>
    </row>
    <row r="18" spans="1:13" ht="18" customHeight="1">
      <c r="A18" s="713">
        <v>3310</v>
      </c>
      <c r="B18" s="728" t="s">
        <v>807</v>
      </c>
      <c r="C18" s="833">
        <f>SUM('3c.m.'!E373)</f>
        <v>4549</v>
      </c>
      <c r="D18" s="703">
        <f t="shared" si="0"/>
        <v>4549</v>
      </c>
      <c r="E18" s="703">
        <v>4549</v>
      </c>
      <c r="F18" s="716"/>
      <c r="G18" s="717"/>
      <c r="H18" s="717"/>
      <c r="I18" s="717"/>
      <c r="J18" s="717"/>
      <c r="K18" s="717"/>
      <c r="L18" s="717"/>
      <c r="M18" s="707"/>
    </row>
    <row r="19" spans="1:13" ht="18" customHeight="1">
      <c r="A19" s="713">
        <v>3312</v>
      </c>
      <c r="B19" s="728" t="s">
        <v>755</v>
      </c>
      <c r="C19" s="833">
        <f>SUM('3c.m.'!E389)</f>
        <v>15112</v>
      </c>
      <c r="D19" s="703">
        <f t="shared" si="0"/>
        <v>15112</v>
      </c>
      <c r="E19" s="703">
        <v>15112</v>
      </c>
      <c r="F19" s="716"/>
      <c r="G19" s="717"/>
      <c r="H19" s="717"/>
      <c r="I19" s="717"/>
      <c r="J19" s="717"/>
      <c r="K19" s="717"/>
      <c r="L19" s="717"/>
      <c r="M19" s="707"/>
    </row>
    <row r="20" spans="1:13" ht="18" customHeight="1">
      <c r="A20" s="713">
        <v>3313</v>
      </c>
      <c r="B20" s="747" t="s">
        <v>177</v>
      </c>
      <c r="C20" s="833">
        <f>SUM('3c.m.'!E397)</f>
        <v>7902</v>
      </c>
      <c r="D20" s="703">
        <f t="shared" si="0"/>
        <v>7902</v>
      </c>
      <c r="E20" s="703">
        <v>7902</v>
      </c>
      <c r="F20" s="716"/>
      <c r="G20" s="717"/>
      <c r="H20" s="717"/>
      <c r="I20" s="717"/>
      <c r="J20" s="717"/>
      <c r="K20" s="717"/>
      <c r="L20" s="717"/>
      <c r="M20" s="707"/>
    </row>
    <row r="21" spans="1:13" ht="18" customHeight="1">
      <c r="A21" s="713">
        <v>3315</v>
      </c>
      <c r="B21" s="747" t="s">
        <v>178</v>
      </c>
      <c r="C21" s="833">
        <f>SUM('3c.m.'!E405)</f>
        <v>11174</v>
      </c>
      <c r="D21" s="703">
        <f t="shared" si="0"/>
        <v>11174</v>
      </c>
      <c r="E21" s="703">
        <v>11174</v>
      </c>
      <c r="F21" s="716"/>
      <c r="G21" s="717"/>
      <c r="H21" s="717"/>
      <c r="I21" s="717"/>
      <c r="J21" s="717"/>
      <c r="K21" s="717"/>
      <c r="L21" s="717"/>
      <c r="M21" s="707"/>
    </row>
    <row r="22" spans="1:13" ht="18" customHeight="1">
      <c r="A22" s="713">
        <v>3316</v>
      </c>
      <c r="B22" s="747" t="s">
        <v>360</v>
      </c>
      <c r="C22" s="833">
        <f>SUM('3c.m.'!E413)</f>
        <v>3841</v>
      </c>
      <c r="D22" s="703">
        <f t="shared" si="0"/>
        <v>3841</v>
      </c>
      <c r="E22" s="703">
        <v>3841</v>
      </c>
      <c r="F22" s="716"/>
      <c r="G22" s="717"/>
      <c r="H22" s="717"/>
      <c r="I22" s="717"/>
      <c r="J22" s="717"/>
      <c r="K22" s="717"/>
      <c r="L22" s="717"/>
      <c r="M22" s="707"/>
    </row>
    <row r="23" spans="1:13" ht="18" customHeight="1">
      <c r="A23" s="713">
        <v>3317</v>
      </c>
      <c r="B23" s="746" t="s">
        <v>756</v>
      </c>
      <c r="C23" s="833">
        <f>SUM('3c.m.'!E421)</f>
        <v>104287</v>
      </c>
      <c r="D23" s="703">
        <f t="shared" si="0"/>
        <v>104287</v>
      </c>
      <c r="E23" s="703">
        <v>84287</v>
      </c>
      <c r="F23" s="716"/>
      <c r="G23" s="717"/>
      <c r="H23" s="717"/>
      <c r="I23" s="717"/>
      <c r="J23" s="717"/>
      <c r="K23" s="717">
        <v>20000</v>
      </c>
      <c r="L23" s="717"/>
      <c r="M23" s="707"/>
    </row>
    <row r="24" spans="1:13" ht="18" customHeight="1">
      <c r="A24" s="713">
        <v>3322</v>
      </c>
      <c r="B24" s="728" t="s">
        <v>801</v>
      </c>
      <c r="C24" s="833">
        <f>SUM('3c.m.'!E456)</f>
        <v>7512</v>
      </c>
      <c r="D24" s="703">
        <f t="shared" si="0"/>
        <v>7512</v>
      </c>
      <c r="E24" s="703">
        <v>7512</v>
      </c>
      <c r="F24" s="716"/>
      <c r="G24" s="717"/>
      <c r="H24" s="717"/>
      <c r="I24" s="717"/>
      <c r="J24" s="717"/>
      <c r="K24" s="717"/>
      <c r="L24" s="717"/>
      <c r="M24" s="707"/>
    </row>
    <row r="25" spans="1:13" ht="18" customHeight="1">
      <c r="A25" s="713">
        <v>3351</v>
      </c>
      <c r="B25" s="728" t="s">
        <v>804</v>
      </c>
      <c r="C25" s="833">
        <f>SUM('3c.m.'!E561)</f>
        <v>19286</v>
      </c>
      <c r="D25" s="703">
        <f t="shared" si="0"/>
        <v>19286</v>
      </c>
      <c r="E25" s="703">
        <v>19286</v>
      </c>
      <c r="F25" s="716"/>
      <c r="G25" s="717"/>
      <c r="H25" s="717"/>
      <c r="I25" s="717"/>
      <c r="J25" s="717"/>
      <c r="K25" s="717"/>
      <c r="L25" s="717"/>
      <c r="M25" s="707"/>
    </row>
    <row r="26" spans="1:13" ht="18" customHeight="1">
      <c r="A26" s="713">
        <v>3352</v>
      </c>
      <c r="B26" s="728" t="s">
        <v>1430</v>
      </c>
      <c r="C26" s="833">
        <f>SUM('3c.m.'!E570)</f>
        <v>9540</v>
      </c>
      <c r="D26" s="703">
        <f t="shared" si="0"/>
        <v>9540</v>
      </c>
      <c r="E26" s="703">
        <v>2005</v>
      </c>
      <c r="F26" s="716"/>
      <c r="G26" s="717"/>
      <c r="H26" s="717"/>
      <c r="I26" s="717"/>
      <c r="J26" s="717"/>
      <c r="K26" s="717">
        <v>7535</v>
      </c>
      <c r="L26" s="717"/>
      <c r="M26" s="707"/>
    </row>
    <row r="27" spans="1:13" ht="18" customHeight="1">
      <c r="A27" s="713">
        <v>3355</v>
      </c>
      <c r="B27" s="714" t="s">
        <v>64</v>
      </c>
      <c r="C27" s="833">
        <f>SUM('3c.m.'!E578)</f>
        <v>8013</v>
      </c>
      <c r="D27" s="703">
        <f t="shared" si="0"/>
        <v>8013</v>
      </c>
      <c r="E27" s="703">
        <v>5501</v>
      </c>
      <c r="F27" s="716"/>
      <c r="G27" s="717"/>
      <c r="H27" s="717"/>
      <c r="I27" s="717"/>
      <c r="J27" s="717"/>
      <c r="K27" s="717">
        <v>2512</v>
      </c>
      <c r="L27" s="717"/>
      <c r="M27" s="707"/>
    </row>
    <row r="28" spans="1:13" ht="24" customHeight="1">
      <c r="A28" s="713">
        <v>3356</v>
      </c>
      <c r="B28" s="1470" t="s">
        <v>1431</v>
      </c>
      <c r="C28" s="833">
        <f>SUM('3c.m.'!E586)</f>
        <v>27983</v>
      </c>
      <c r="D28" s="703">
        <f t="shared" si="0"/>
        <v>27983</v>
      </c>
      <c r="E28" s="703">
        <v>4823</v>
      </c>
      <c r="F28" s="716"/>
      <c r="G28" s="717"/>
      <c r="H28" s="717"/>
      <c r="I28" s="717"/>
      <c r="J28" s="717"/>
      <c r="K28" s="717">
        <v>23160</v>
      </c>
      <c r="L28" s="717"/>
      <c r="M28" s="707"/>
    </row>
    <row r="29" spans="1:13" ht="18" customHeight="1">
      <c r="A29" s="713">
        <v>3358</v>
      </c>
      <c r="B29" s="728" t="s">
        <v>98</v>
      </c>
      <c r="C29" s="833">
        <f>SUM('3c.m.'!E602)</f>
        <v>54</v>
      </c>
      <c r="D29" s="703">
        <f t="shared" si="0"/>
        <v>54</v>
      </c>
      <c r="E29" s="703">
        <v>54</v>
      </c>
      <c r="F29" s="716"/>
      <c r="G29" s="717"/>
      <c r="H29" s="717"/>
      <c r="I29" s="717"/>
      <c r="J29" s="717"/>
      <c r="K29" s="717"/>
      <c r="L29" s="717"/>
      <c r="M29" s="707"/>
    </row>
    <row r="30" spans="1:13" ht="18" customHeight="1">
      <c r="A30" s="713">
        <v>3360</v>
      </c>
      <c r="B30" s="728" t="s">
        <v>764</v>
      </c>
      <c r="C30" s="833">
        <f>SUM('3c.m.'!E610)</f>
        <v>376</v>
      </c>
      <c r="D30" s="703">
        <f t="shared" si="0"/>
        <v>376</v>
      </c>
      <c r="E30" s="703">
        <v>376</v>
      </c>
      <c r="F30" s="716"/>
      <c r="G30" s="717"/>
      <c r="H30" s="717"/>
      <c r="I30" s="717"/>
      <c r="J30" s="717"/>
      <c r="K30" s="717"/>
      <c r="L30" s="717"/>
      <c r="M30" s="707"/>
    </row>
    <row r="31" spans="1:13" ht="18" customHeight="1">
      <c r="A31" s="713">
        <v>3416</v>
      </c>
      <c r="B31" s="728" t="s">
        <v>400</v>
      </c>
      <c r="C31" s="833">
        <f>SUM('3c.m.'!E660)</f>
        <v>20000</v>
      </c>
      <c r="D31" s="703">
        <f t="shared" si="0"/>
        <v>20000</v>
      </c>
      <c r="E31" s="703">
        <v>20000</v>
      </c>
      <c r="F31" s="716"/>
      <c r="G31" s="717"/>
      <c r="H31" s="717"/>
      <c r="I31" s="717"/>
      <c r="J31" s="717"/>
      <c r="K31" s="717"/>
      <c r="L31" s="717"/>
      <c r="M31" s="707"/>
    </row>
    <row r="32" spans="1:13" ht="18" customHeight="1">
      <c r="A32" s="713">
        <v>3421</v>
      </c>
      <c r="B32" s="728" t="s">
        <v>810</v>
      </c>
      <c r="C32" s="833">
        <f>SUM('3c.m.'!E669)</f>
        <v>1677</v>
      </c>
      <c r="D32" s="703">
        <f t="shared" si="0"/>
        <v>1677</v>
      </c>
      <c r="E32" s="703"/>
      <c r="F32" s="716"/>
      <c r="G32" s="717"/>
      <c r="H32" s="717"/>
      <c r="I32" s="717"/>
      <c r="J32" s="717"/>
      <c r="K32" s="717">
        <v>1677</v>
      </c>
      <c r="L32" s="717"/>
      <c r="M32" s="707"/>
    </row>
    <row r="33" spans="1:13" ht="18" customHeight="1">
      <c r="A33" s="713">
        <v>3422</v>
      </c>
      <c r="B33" s="714" t="s">
        <v>364</v>
      </c>
      <c r="C33" s="833">
        <f>SUM('3c.m.'!E677)</f>
        <v>26179</v>
      </c>
      <c r="D33" s="703">
        <f t="shared" si="0"/>
        <v>26179</v>
      </c>
      <c r="E33" s="703">
        <v>21797</v>
      </c>
      <c r="F33" s="716"/>
      <c r="G33" s="717"/>
      <c r="H33" s="717"/>
      <c r="I33" s="717"/>
      <c r="J33" s="717"/>
      <c r="K33" s="717">
        <v>4382</v>
      </c>
      <c r="L33" s="717"/>
      <c r="M33" s="707"/>
    </row>
    <row r="34" spans="1:13" ht="18" customHeight="1">
      <c r="A34" s="713">
        <v>3423</v>
      </c>
      <c r="B34" s="714" t="s">
        <v>363</v>
      </c>
      <c r="C34" s="833">
        <f>SUM('3c.m.'!E685)</f>
        <v>7417</v>
      </c>
      <c r="D34" s="703">
        <f t="shared" si="0"/>
        <v>7417</v>
      </c>
      <c r="E34" s="703">
        <v>6249</v>
      </c>
      <c r="F34" s="716"/>
      <c r="G34" s="717"/>
      <c r="H34" s="717"/>
      <c r="I34" s="717"/>
      <c r="J34" s="717"/>
      <c r="K34" s="717">
        <v>1168</v>
      </c>
      <c r="L34" s="717"/>
      <c r="M34" s="707"/>
    </row>
    <row r="35" spans="1:13" ht="18" customHeight="1">
      <c r="A35" s="713">
        <v>3424</v>
      </c>
      <c r="B35" s="719" t="s">
        <v>528</v>
      </c>
      <c r="C35" s="833">
        <f>SUM('3c.m.'!E693)</f>
        <v>10076</v>
      </c>
      <c r="D35" s="703">
        <f t="shared" si="0"/>
        <v>10076</v>
      </c>
      <c r="E35" s="703">
        <v>9138</v>
      </c>
      <c r="F35" s="716"/>
      <c r="G35" s="717"/>
      <c r="H35" s="717"/>
      <c r="I35" s="717"/>
      <c r="J35" s="717"/>
      <c r="K35" s="717">
        <v>938</v>
      </c>
      <c r="L35" s="717"/>
      <c r="M35" s="707"/>
    </row>
    <row r="36" spans="1:13" ht="18" customHeight="1">
      <c r="A36" s="713">
        <v>3425</v>
      </c>
      <c r="B36" s="719" t="s">
        <v>247</v>
      </c>
      <c r="C36" s="833">
        <f>SUM('3c.m.'!E701)</f>
        <v>4386</v>
      </c>
      <c r="D36" s="703">
        <f t="shared" si="0"/>
        <v>4386</v>
      </c>
      <c r="E36" s="703"/>
      <c r="F36" s="704"/>
      <c r="G36" s="705"/>
      <c r="H36" s="705"/>
      <c r="I36" s="705"/>
      <c r="J36" s="705"/>
      <c r="K36" s="705">
        <v>4386</v>
      </c>
      <c r="L36" s="705"/>
      <c r="M36" s="707"/>
    </row>
    <row r="37" spans="1:13" ht="18" customHeight="1">
      <c r="A37" s="713">
        <v>3426</v>
      </c>
      <c r="B37" s="714" t="s">
        <v>598</v>
      </c>
      <c r="C37" s="833">
        <f>SUM('3c.m.'!E709)</f>
        <v>55541</v>
      </c>
      <c r="D37" s="703">
        <f t="shared" si="0"/>
        <v>55541</v>
      </c>
      <c r="E37" s="703">
        <v>48049</v>
      </c>
      <c r="F37" s="704"/>
      <c r="G37" s="705"/>
      <c r="H37" s="705"/>
      <c r="I37" s="705"/>
      <c r="J37" s="705"/>
      <c r="K37" s="705">
        <v>7492</v>
      </c>
      <c r="L37" s="705"/>
      <c r="M37" s="707"/>
    </row>
    <row r="38" spans="1:13" ht="18" customHeight="1">
      <c r="A38" s="713">
        <v>3436</v>
      </c>
      <c r="B38" s="1015" t="s">
        <v>823</v>
      </c>
      <c r="C38" s="833">
        <f>SUM('3c.m.'!E782)</f>
        <v>4755</v>
      </c>
      <c r="D38" s="703">
        <f t="shared" si="0"/>
        <v>4755</v>
      </c>
      <c r="E38" s="703"/>
      <c r="F38" s="704"/>
      <c r="G38" s="705"/>
      <c r="H38" s="705"/>
      <c r="I38" s="705">
        <v>4755</v>
      </c>
      <c r="J38" s="705"/>
      <c r="K38" s="705"/>
      <c r="L38" s="705"/>
      <c r="M38" s="707"/>
    </row>
    <row r="39" spans="1:13" ht="18" customHeight="1">
      <c r="A39" s="713">
        <v>3437</v>
      </c>
      <c r="B39" s="1015" t="s">
        <v>825</v>
      </c>
      <c r="C39" s="833">
        <f>SUM('3c.m.'!E790)</f>
        <v>8130</v>
      </c>
      <c r="D39" s="703">
        <f t="shared" si="0"/>
        <v>8130</v>
      </c>
      <c r="E39" s="703">
        <v>3004</v>
      </c>
      <c r="F39" s="704"/>
      <c r="G39" s="705"/>
      <c r="H39" s="705">
        <v>18</v>
      </c>
      <c r="I39" s="705"/>
      <c r="J39" s="705"/>
      <c r="K39" s="705">
        <v>5108</v>
      </c>
      <c r="L39" s="705"/>
      <c r="M39" s="707"/>
    </row>
    <row r="40" spans="1:13" ht="18" customHeight="1">
      <c r="A40" s="713">
        <v>3921</v>
      </c>
      <c r="B40" s="737" t="s">
        <v>84</v>
      </c>
      <c r="C40" s="833">
        <f>SUM('3d.m.'!E12)</f>
        <v>6000</v>
      </c>
      <c r="D40" s="703">
        <f t="shared" si="0"/>
        <v>6000</v>
      </c>
      <c r="E40" s="703">
        <v>6000</v>
      </c>
      <c r="F40" s="704"/>
      <c r="G40" s="705"/>
      <c r="H40" s="705"/>
      <c r="I40" s="705"/>
      <c r="J40" s="705"/>
      <c r="K40" s="705"/>
      <c r="L40" s="705"/>
      <c r="M40" s="707"/>
    </row>
    <row r="41" spans="1:13" ht="18" customHeight="1">
      <c r="A41" s="713">
        <v>3922</v>
      </c>
      <c r="B41" s="737" t="s">
        <v>83</v>
      </c>
      <c r="C41" s="833">
        <f>SUM('3d.m.'!E13)</f>
        <v>5000</v>
      </c>
      <c r="D41" s="703">
        <f t="shared" si="0"/>
        <v>5000</v>
      </c>
      <c r="E41" s="703">
        <v>5000</v>
      </c>
      <c r="F41" s="704"/>
      <c r="G41" s="705"/>
      <c r="H41" s="705"/>
      <c r="I41" s="705"/>
      <c r="J41" s="705"/>
      <c r="K41" s="705"/>
      <c r="L41" s="705"/>
      <c r="M41" s="707"/>
    </row>
    <row r="42" spans="1:13" ht="18" customHeight="1">
      <c r="A42" s="713">
        <v>3923</v>
      </c>
      <c r="B42" s="737" t="s">
        <v>814</v>
      </c>
      <c r="C42" s="833">
        <f>SUM('3d.m.'!E14)</f>
        <v>2000</v>
      </c>
      <c r="D42" s="703">
        <f t="shared" si="0"/>
        <v>2000</v>
      </c>
      <c r="E42" s="703">
        <v>2000</v>
      </c>
      <c r="F42" s="704"/>
      <c r="G42" s="705"/>
      <c r="H42" s="705"/>
      <c r="I42" s="705"/>
      <c r="J42" s="705"/>
      <c r="K42" s="705"/>
      <c r="L42" s="705"/>
      <c r="M42" s="707"/>
    </row>
    <row r="43" spans="1:13" ht="18" customHeight="1">
      <c r="A43" s="713">
        <v>3924</v>
      </c>
      <c r="B43" s="737" t="s">
        <v>827</v>
      </c>
      <c r="C43" s="833">
        <f>SUM('3d.m.'!E15)</f>
        <v>3000</v>
      </c>
      <c r="D43" s="703">
        <f t="shared" si="0"/>
        <v>3000</v>
      </c>
      <c r="E43" s="703">
        <v>3000</v>
      </c>
      <c r="F43" s="704"/>
      <c r="G43" s="705"/>
      <c r="H43" s="705"/>
      <c r="I43" s="705"/>
      <c r="J43" s="705"/>
      <c r="K43" s="705"/>
      <c r="L43" s="705"/>
      <c r="M43" s="707"/>
    </row>
    <row r="44" spans="1:13" ht="18" customHeight="1">
      <c r="A44" s="713">
        <v>3932</v>
      </c>
      <c r="B44" s="737" t="s">
        <v>416</v>
      </c>
      <c r="C44" s="833">
        <f>SUM('3d.m.'!E26)</f>
        <v>12500</v>
      </c>
      <c r="D44" s="703">
        <f t="shared" si="0"/>
        <v>12500</v>
      </c>
      <c r="E44" s="703">
        <v>12500</v>
      </c>
      <c r="F44" s="704"/>
      <c r="G44" s="705"/>
      <c r="H44" s="705"/>
      <c r="I44" s="705"/>
      <c r="J44" s="705"/>
      <c r="K44" s="705"/>
      <c r="L44" s="705"/>
      <c r="M44" s="707"/>
    </row>
    <row r="45" spans="1:13" ht="23.25" customHeight="1">
      <c r="A45" s="713">
        <v>3941</v>
      </c>
      <c r="B45" s="1471" t="s">
        <v>1432</v>
      </c>
      <c r="C45" s="833">
        <f>SUM('3d.m.'!E29)</f>
        <v>263800</v>
      </c>
      <c r="D45" s="703">
        <f t="shared" si="0"/>
        <v>263800</v>
      </c>
      <c r="E45" s="703">
        <v>258800</v>
      </c>
      <c r="F45" s="704"/>
      <c r="G45" s="705"/>
      <c r="H45" s="705"/>
      <c r="I45" s="705"/>
      <c r="J45" s="705"/>
      <c r="K45" s="705">
        <v>5000</v>
      </c>
      <c r="L45" s="705"/>
      <c r="M45" s="707"/>
    </row>
    <row r="46" spans="1:13" ht="18" customHeight="1">
      <c r="A46" s="701">
        <v>3929</v>
      </c>
      <c r="B46" s="702" t="s">
        <v>516</v>
      </c>
      <c r="C46" s="833">
        <f>SUM('3d.m.'!E22)</f>
        <v>8804</v>
      </c>
      <c r="D46" s="703">
        <f t="shared" si="0"/>
        <v>8804</v>
      </c>
      <c r="E46" s="703"/>
      <c r="F46" s="704"/>
      <c r="G46" s="705"/>
      <c r="H46" s="705"/>
      <c r="I46" s="705"/>
      <c r="J46" s="705"/>
      <c r="K46" s="705">
        <v>8804</v>
      </c>
      <c r="L46" s="705"/>
      <c r="M46" s="707"/>
    </row>
    <row r="47" spans="1:13" ht="18" customHeight="1">
      <c r="A47" s="701">
        <v>3962</v>
      </c>
      <c r="B47" s="705" t="s">
        <v>592</v>
      </c>
      <c r="C47" s="833">
        <f>SUM('3d.m.'!E37)</f>
        <v>50000</v>
      </c>
      <c r="D47" s="703">
        <f t="shared" si="0"/>
        <v>50000</v>
      </c>
      <c r="E47" s="703">
        <v>50000</v>
      </c>
      <c r="F47" s="704"/>
      <c r="G47" s="705"/>
      <c r="H47" s="705"/>
      <c r="I47" s="705"/>
      <c r="J47" s="705"/>
      <c r="K47" s="705"/>
      <c r="L47" s="705"/>
      <c r="M47" s="707"/>
    </row>
    <row r="48" spans="1:13" ht="18" customHeight="1">
      <c r="A48" s="701">
        <v>3928</v>
      </c>
      <c r="B48" s="702" t="s">
        <v>376</v>
      </c>
      <c r="C48" s="833">
        <f>SUM('3d.m.'!E17)</f>
        <v>159591</v>
      </c>
      <c r="D48" s="703">
        <f t="shared" si="0"/>
        <v>159591</v>
      </c>
      <c r="E48" s="703">
        <v>28791</v>
      </c>
      <c r="F48" s="704"/>
      <c r="G48" s="705"/>
      <c r="H48" s="705"/>
      <c r="I48" s="705"/>
      <c r="J48" s="705"/>
      <c r="K48" s="705">
        <v>130800</v>
      </c>
      <c r="L48" s="705"/>
      <c r="M48" s="706"/>
    </row>
    <row r="49" spans="1:13" ht="18" customHeight="1">
      <c r="A49" s="701">
        <v>3972</v>
      </c>
      <c r="B49" s="705" t="s">
        <v>791</v>
      </c>
      <c r="C49" s="833">
        <f>SUM('3d.m.'!E38)</f>
        <v>17200</v>
      </c>
      <c r="D49" s="703">
        <f t="shared" si="0"/>
        <v>17200</v>
      </c>
      <c r="E49" s="703">
        <v>17200</v>
      </c>
      <c r="F49" s="704"/>
      <c r="G49" s="705"/>
      <c r="H49" s="705"/>
      <c r="I49" s="705"/>
      <c r="J49" s="705"/>
      <c r="K49" s="705"/>
      <c r="L49" s="705"/>
      <c r="M49" s="706"/>
    </row>
    <row r="50" spans="1:13" ht="18" customHeight="1">
      <c r="A50" s="701">
        <v>3988</v>
      </c>
      <c r="B50" s="734" t="s">
        <v>214</v>
      </c>
      <c r="C50" s="833">
        <f>SUM('3d.m.'!E43)</f>
        <v>800</v>
      </c>
      <c r="D50" s="703">
        <f t="shared" si="0"/>
        <v>800</v>
      </c>
      <c r="E50" s="703">
        <v>800</v>
      </c>
      <c r="F50" s="704"/>
      <c r="G50" s="705"/>
      <c r="H50" s="705"/>
      <c r="I50" s="705"/>
      <c r="J50" s="705"/>
      <c r="K50" s="705"/>
      <c r="L50" s="705"/>
      <c r="M50" s="706"/>
    </row>
    <row r="51" spans="1:13" ht="18" customHeight="1">
      <c r="A51" s="701">
        <v>3989</v>
      </c>
      <c r="B51" s="734" t="s">
        <v>594</v>
      </c>
      <c r="C51" s="833">
        <f>SUM('3d.m.'!E44)</f>
        <v>6000</v>
      </c>
      <c r="D51" s="703">
        <f t="shared" si="0"/>
        <v>6000</v>
      </c>
      <c r="E51" s="703">
        <v>6000</v>
      </c>
      <c r="F51" s="704"/>
      <c r="G51" s="705"/>
      <c r="H51" s="705"/>
      <c r="I51" s="705"/>
      <c r="J51" s="705"/>
      <c r="K51" s="705"/>
      <c r="L51" s="705"/>
      <c r="M51" s="706"/>
    </row>
    <row r="52" spans="1:13" ht="18" customHeight="1">
      <c r="A52" s="701">
        <v>3990</v>
      </c>
      <c r="B52" s="735" t="s">
        <v>541</v>
      </c>
      <c r="C52" s="833">
        <f>SUM('3d.m.'!E45)</f>
        <v>1000</v>
      </c>
      <c r="D52" s="703">
        <f t="shared" si="0"/>
        <v>1000</v>
      </c>
      <c r="E52" s="703">
        <v>1000</v>
      </c>
      <c r="F52" s="704"/>
      <c r="G52" s="705"/>
      <c r="H52" s="705"/>
      <c r="I52" s="705"/>
      <c r="J52" s="705"/>
      <c r="K52" s="705"/>
      <c r="L52" s="705"/>
      <c r="M52" s="706"/>
    </row>
    <row r="53" spans="1:13" ht="18" customHeight="1">
      <c r="A53" s="701">
        <v>3991</v>
      </c>
      <c r="B53" s="735" t="s">
        <v>587</v>
      </c>
      <c r="C53" s="833">
        <f>SUM('3d.m.'!E46)</f>
        <v>4820</v>
      </c>
      <c r="D53" s="703">
        <f t="shared" si="0"/>
        <v>4820</v>
      </c>
      <c r="E53" s="703">
        <v>4820</v>
      </c>
      <c r="F53" s="704"/>
      <c r="G53" s="705"/>
      <c r="H53" s="705"/>
      <c r="I53" s="705"/>
      <c r="J53" s="705"/>
      <c r="K53" s="705"/>
      <c r="L53" s="705"/>
      <c r="M53" s="706"/>
    </row>
    <row r="54" spans="1:13" ht="18" customHeight="1">
      <c r="A54" s="736">
        <v>3992</v>
      </c>
      <c r="B54" s="735" t="s">
        <v>542</v>
      </c>
      <c r="C54" s="833">
        <f>SUM('3d.m.'!E47)</f>
        <v>1400</v>
      </c>
      <c r="D54" s="703">
        <f t="shared" si="0"/>
        <v>1400</v>
      </c>
      <c r="E54" s="703">
        <v>1400</v>
      </c>
      <c r="F54" s="704"/>
      <c r="G54" s="705"/>
      <c r="H54" s="705"/>
      <c r="I54" s="705"/>
      <c r="J54" s="705"/>
      <c r="K54" s="705"/>
      <c r="L54" s="705"/>
      <c r="M54" s="706"/>
    </row>
    <row r="55" spans="1:13" ht="18" customHeight="1">
      <c r="A55" s="701">
        <v>3993</v>
      </c>
      <c r="B55" s="735" t="s">
        <v>543</v>
      </c>
      <c r="C55" s="833">
        <f>SUM('3d.m.'!E48)</f>
        <v>900</v>
      </c>
      <c r="D55" s="703">
        <f t="shared" si="0"/>
        <v>900</v>
      </c>
      <c r="E55" s="703">
        <v>900</v>
      </c>
      <c r="F55" s="704"/>
      <c r="G55" s="705"/>
      <c r="H55" s="705"/>
      <c r="I55" s="705"/>
      <c r="J55" s="705"/>
      <c r="K55" s="705"/>
      <c r="L55" s="705"/>
      <c r="M55" s="706"/>
    </row>
    <row r="56" spans="1:13" ht="18" customHeight="1">
      <c r="A56" s="701">
        <v>3994</v>
      </c>
      <c r="B56" s="735" t="s">
        <v>315</v>
      </c>
      <c r="C56" s="833">
        <f>SUM('3d.m.'!E49)</f>
        <v>900</v>
      </c>
      <c r="D56" s="703">
        <f t="shared" si="0"/>
        <v>900</v>
      </c>
      <c r="E56" s="703">
        <v>900</v>
      </c>
      <c r="F56" s="704"/>
      <c r="G56" s="705"/>
      <c r="H56" s="705"/>
      <c r="I56" s="705"/>
      <c r="J56" s="705"/>
      <c r="K56" s="705"/>
      <c r="L56" s="705"/>
      <c r="M56" s="706"/>
    </row>
    <row r="57" spans="1:13" ht="18" customHeight="1">
      <c r="A57" s="701">
        <v>3995</v>
      </c>
      <c r="B57" s="735" t="s">
        <v>316</v>
      </c>
      <c r="C57" s="833">
        <f>SUM('3d.m.'!E50)</f>
        <v>900</v>
      </c>
      <c r="D57" s="703">
        <f t="shared" si="0"/>
        <v>900</v>
      </c>
      <c r="E57" s="703">
        <v>900</v>
      </c>
      <c r="F57" s="704"/>
      <c r="G57" s="705"/>
      <c r="H57" s="705"/>
      <c r="I57" s="705"/>
      <c r="J57" s="705"/>
      <c r="K57" s="705"/>
      <c r="L57" s="705"/>
      <c r="M57" s="706"/>
    </row>
    <row r="58" spans="1:13" ht="18" customHeight="1">
      <c r="A58" s="701">
        <v>3997</v>
      </c>
      <c r="B58" s="735" t="s">
        <v>317</v>
      </c>
      <c r="C58" s="833">
        <f>SUM('3d.m.'!E51)</f>
        <v>900</v>
      </c>
      <c r="D58" s="703">
        <f t="shared" si="0"/>
        <v>900</v>
      </c>
      <c r="E58" s="703">
        <v>900</v>
      </c>
      <c r="F58" s="704"/>
      <c r="G58" s="705"/>
      <c r="H58" s="705"/>
      <c r="I58" s="705"/>
      <c r="J58" s="705"/>
      <c r="K58" s="705"/>
      <c r="L58" s="705"/>
      <c r="M58" s="706"/>
    </row>
    <row r="59" spans="1:13" ht="18" customHeight="1">
      <c r="A59" s="701">
        <v>3998</v>
      </c>
      <c r="B59" s="735" t="s">
        <v>318</v>
      </c>
      <c r="C59" s="833">
        <f>SUM('3d.m.'!E52)</f>
        <v>900</v>
      </c>
      <c r="D59" s="703">
        <f t="shared" si="0"/>
        <v>900</v>
      </c>
      <c r="E59" s="703">
        <v>900</v>
      </c>
      <c r="F59" s="704"/>
      <c r="G59" s="705"/>
      <c r="H59" s="705"/>
      <c r="I59" s="705"/>
      <c r="J59" s="705"/>
      <c r="K59" s="705"/>
      <c r="L59" s="705"/>
      <c r="M59" s="706"/>
    </row>
    <row r="60" spans="1:13" ht="18" customHeight="1">
      <c r="A60" s="701">
        <v>3999</v>
      </c>
      <c r="B60" s="735" t="s">
        <v>319</v>
      </c>
      <c r="C60" s="833">
        <f>SUM('3d.m.'!E53)</f>
        <v>1000</v>
      </c>
      <c r="D60" s="703">
        <f t="shared" si="0"/>
        <v>1000</v>
      </c>
      <c r="E60" s="703">
        <v>1000</v>
      </c>
      <c r="F60" s="704"/>
      <c r="G60" s="705"/>
      <c r="H60" s="705"/>
      <c r="I60" s="705"/>
      <c r="J60" s="705"/>
      <c r="K60" s="705"/>
      <c r="L60" s="705"/>
      <c r="M60" s="706"/>
    </row>
    <row r="61" spans="1:13" ht="18" customHeight="1">
      <c r="A61" s="701">
        <v>4132</v>
      </c>
      <c r="B61" s="705" t="s">
        <v>338</v>
      </c>
      <c r="C61" s="833">
        <f>SUM('4.mell.'!E37)</f>
        <v>24136</v>
      </c>
      <c r="D61" s="703">
        <f>SUM(E61:M61)</f>
        <v>24136</v>
      </c>
      <c r="E61" s="703">
        <v>7961</v>
      </c>
      <c r="F61" s="704"/>
      <c r="G61" s="705"/>
      <c r="H61" s="705"/>
      <c r="I61" s="705"/>
      <c r="J61" s="705"/>
      <c r="K61" s="705">
        <v>16175</v>
      </c>
      <c r="L61" s="705"/>
      <c r="M61" s="707"/>
    </row>
    <row r="62" spans="1:13" ht="18" customHeight="1">
      <c r="A62" s="701">
        <v>5031</v>
      </c>
      <c r="B62" s="705" t="s">
        <v>1434</v>
      </c>
      <c r="C62" s="833">
        <f>SUM('5.mell. '!E18)</f>
        <v>191</v>
      </c>
      <c r="D62" s="703">
        <f t="shared" si="0"/>
        <v>191</v>
      </c>
      <c r="E62" s="703">
        <v>191</v>
      </c>
      <c r="F62" s="704"/>
      <c r="G62" s="705"/>
      <c r="H62" s="705"/>
      <c r="I62" s="705"/>
      <c r="J62" s="705"/>
      <c r="K62" s="705"/>
      <c r="L62" s="705"/>
      <c r="M62" s="706"/>
    </row>
    <row r="63" spans="1:13" ht="18" customHeight="1">
      <c r="A63" s="701">
        <v>5032</v>
      </c>
      <c r="B63" s="705" t="s">
        <v>831</v>
      </c>
      <c r="C63" s="833">
        <f>SUM('5.mell. '!E21)</f>
        <v>4623</v>
      </c>
      <c r="D63" s="703">
        <f t="shared" si="0"/>
        <v>4623</v>
      </c>
      <c r="E63" s="703">
        <v>1274</v>
      </c>
      <c r="F63" s="704"/>
      <c r="G63" s="705"/>
      <c r="H63" s="705"/>
      <c r="I63" s="705"/>
      <c r="J63" s="705">
        <v>3349</v>
      </c>
      <c r="K63" s="705"/>
      <c r="L63" s="705"/>
      <c r="M63" s="706"/>
    </row>
    <row r="64" spans="1:13" ht="18" customHeight="1">
      <c r="A64" s="701">
        <v>5037</v>
      </c>
      <c r="B64" s="705" t="s">
        <v>812</v>
      </c>
      <c r="C64" s="833">
        <f>SUM('5.mell. '!E25)</f>
        <v>698</v>
      </c>
      <c r="D64" s="703">
        <f t="shared" si="0"/>
        <v>698</v>
      </c>
      <c r="E64" s="703"/>
      <c r="F64" s="704"/>
      <c r="G64" s="705"/>
      <c r="H64" s="705"/>
      <c r="I64" s="705"/>
      <c r="J64" s="705"/>
      <c r="K64" s="705">
        <v>698</v>
      </c>
      <c r="L64" s="705"/>
      <c r="M64" s="706"/>
    </row>
    <row r="65" spans="1:13" ht="18" customHeight="1">
      <c r="A65" s="701">
        <v>5041</v>
      </c>
      <c r="B65" s="832" t="s">
        <v>816</v>
      </c>
      <c r="C65" s="833">
        <f>SUM('5.mell. '!E35)</f>
        <v>1998</v>
      </c>
      <c r="D65" s="703">
        <f t="shared" si="0"/>
        <v>1998</v>
      </c>
      <c r="E65" s="703"/>
      <c r="F65" s="704"/>
      <c r="G65" s="705"/>
      <c r="H65" s="705"/>
      <c r="I65" s="705"/>
      <c r="J65" s="705"/>
      <c r="K65" s="705">
        <v>1998</v>
      </c>
      <c r="L65" s="705"/>
      <c r="M65" s="706"/>
    </row>
    <row r="66" spans="1:13" ht="21" customHeight="1">
      <c r="A66" s="674"/>
      <c r="B66" s="720" t="s">
        <v>374</v>
      </c>
      <c r="C66" s="691">
        <f aca="true" t="shared" si="1" ref="C66:M66">SUM(C7:C65)</f>
        <v>1312103</v>
      </c>
      <c r="D66" s="691">
        <f t="shared" si="1"/>
        <v>1312103</v>
      </c>
      <c r="E66" s="691">
        <f t="shared" si="1"/>
        <v>1002650</v>
      </c>
      <c r="F66" s="691">
        <f t="shared" si="1"/>
        <v>0</v>
      </c>
      <c r="G66" s="691">
        <f t="shared" si="1"/>
        <v>21992</v>
      </c>
      <c r="H66" s="691">
        <f t="shared" si="1"/>
        <v>18</v>
      </c>
      <c r="I66" s="691">
        <f t="shared" si="1"/>
        <v>4755</v>
      </c>
      <c r="J66" s="691">
        <f t="shared" si="1"/>
        <v>3349</v>
      </c>
      <c r="K66" s="1005">
        <f t="shared" si="1"/>
        <v>279339</v>
      </c>
      <c r="L66" s="691">
        <f t="shared" si="1"/>
        <v>0</v>
      </c>
      <c r="M66" s="691">
        <f t="shared" si="1"/>
        <v>0</v>
      </c>
    </row>
  </sheetData>
  <sheetProtection/>
  <mergeCells count="13"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  <mergeCell ref="E5:E6"/>
    <mergeCell ref="F5:F6"/>
    <mergeCell ref="G5:H5"/>
  </mergeCells>
  <printOptions/>
  <pageMargins left="1.1811023622047245" right="0.7874015748031497" top="0.5905511811023623" bottom="0.1968503937007874" header="0.5118110236220472" footer="0"/>
  <pageSetup firstPageNumber="71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4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G11" sqref="G11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736" t="s">
        <v>1341</v>
      </c>
      <c r="C3" s="1736"/>
      <c r="D3" s="1736"/>
      <c r="E3" s="1736"/>
      <c r="F3" s="1736"/>
      <c r="G3" s="1736"/>
    </row>
    <row r="4" spans="2:7" ht="17.25" customHeight="1">
      <c r="B4" s="1738" t="s">
        <v>65</v>
      </c>
      <c r="C4" s="1738"/>
      <c r="D4" s="1738"/>
      <c r="E4" s="1738"/>
      <c r="F4" s="1738"/>
      <c r="G4" s="1738"/>
    </row>
    <row r="5" spans="2:6" ht="17.25">
      <c r="B5" s="1737" t="s">
        <v>778</v>
      </c>
      <c r="C5" s="1737"/>
      <c r="D5" s="1737"/>
      <c r="E5" s="1737"/>
      <c r="F5" s="1737"/>
    </row>
    <row r="6" spans="2:6" ht="17.25">
      <c r="B6" s="721"/>
      <c r="C6" s="721"/>
      <c r="D6" s="721"/>
      <c r="E6" s="721"/>
      <c r="F6" s="721"/>
    </row>
    <row r="7" ht="12.75">
      <c r="G7" s="722" t="s">
        <v>604</v>
      </c>
    </row>
    <row r="8" spans="2:7" ht="132.75" customHeight="1">
      <c r="B8" s="723" t="s">
        <v>66</v>
      </c>
      <c r="C8" s="698" t="s">
        <v>1370</v>
      </c>
      <c r="D8" s="730" t="s">
        <v>1494</v>
      </c>
      <c r="E8" s="723" t="s">
        <v>67</v>
      </c>
      <c r="F8" s="723" t="s">
        <v>68</v>
      </c>
      <c r="G8" s="698" t="s">
        <v>69</v>
      </c>
    </row>
    <row r="9" spans="2:7" ht="13.5">
      <c r="B9" s="723" t="s">
        <v>508</v>
      </c>
      <c r="C9" s="700"/>
      <c r="D9" s="729"/>
      <c r="E9" s="723"/>
      <c r="F9" s="723"/>
      <c r="G9" s="698"/>
    </row>
    <row r="10" spans="2:7" ht="23.25" customHeight="1">
      <c r="B10" s="831" t="s">
        <v>793</v>
      </c>
      <c r="C10" s="983">
        <v>173878</v>
      </c>
      <c r="D10" s="725">
        <v>173878</v>
      </c>
      <c r="E10" s="724"/>
      <c r="F10" s="724"/>
      <c r="G10" s="710">
        <v>173878</v>
      </c>
    </row>
    <row r="11" spans="2:7" ht="18" customHeight="1">
      <c r="B11" s="724"/>
      <c r="C11" s="724"/>
      <c r="D11" s="724"/>
      <c r="E11" s="724"/>
      <c r="F11" s="724"/>
      <c r="G11" s="724"/>
    </row>
    <row r="12" spans="2:7" ht="23.25" customHeight="1">
      <c r="B12" s="726" t="s">
        <v>374</v>
      </c>
      <c r="C12" s="727">
        <f>SUM(C10:C11)</f>
        <v>173878</v>
      </c>
      <c r="D12" s="727">
        <f>SUM(D10:D11)</f>
        <v>173878</v>
      </c>
      <c r="E12" s="726"/>
      <c r="F12" s="726"/>
      <c r="G12" s="727">
        <f>SUM(G10:G11)</f>
        <v>173878</v>
      </c>
    </row>
  </sheetData>
  <sheetProtection/>
  <mergeCells count="3">
    <mergeCell ref="B3:G3"/>
    <mergeCell ref="B5:F5"/>
    <mergeCell ref="B4:G4"/>
  </mergeCells>
  <printOptions/>
  <pageMargins left="0.3937007874015748" right="0.3937007874015748" top="0.984251968503937" bottom="0.984251968503937" header="0.5118110236220472" footer="0.5118110236220472"/>
  <pageSetup firstPageNumber="73" useFirstPageNumber="1" horizontalDpi="600" verticalDpi="600" orientation="landscape" paperSize="9" r:id="rId1"/>
  <headerFooter alignWithMargins="0">
    <oddFooter>&amp;C&amp;P.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9">
      <selection activeCell="G18" sqref="G18:G20"/>
    </sheetView>
  </sheetViews>
  <sheetFormatPr defaultColWidth="9.125" defaultRowHeight="12.75"/>
  <cols>
    <col min="1" max="1" width="4.50390625" style="1371" customWidth="1"/>
    <col min="2" max="2" width="29.50390625" style="1371" customWidth="1"/>
    <col min="3" max="3" width="13.875" style="1371" customWidth="1"/>
    <col min="4" max="4" width="13.00390625" style="1371" customWidth="1"/>
    <col min="5" max="5" width="12.50390625" style="1371" customWidth="1"/>
    <col min="6" max="6" width="12.25390625" style="1371" customWidth="1"/>
    <col min="7" max="7" width="13.50390625" style="1371" customWidth="1"/>
    <col min="8" max="16384" width="9.125" style="1371" customWidth="1"/>
  </cols>
  <sheetData>
    <row r="2" spans="2:7" ht="12.75">
      <c r="B2" s="1753" t="s">
        <v>1225</v>
      </c>
      <c r="C2" s="1753"/>
      <c r="D2" s="1544"/>
      <c r="E2" s="1544"/>
      <c r="F2" s="1544"/>
      <c r="G2" s="1544"/>
    </row>
    <row r="3" spans="2:7" ht="12">
      <c r="B3" s="1754" t="s">
        <v>71</v>
      </c>
      <c r="C3" s="1754"/>
      <c r="D3" s="1755"/>
      <c r="E3" s="1755"/>
      <c r="F3" s="1755"/>
      <c r="G3" s="1755"/>
    </row>
    <row r="4" spans="2:7" ht="12">
      <c r="B4" s="1755"/>
      <c r="C4" s="1755"/>
      <c r="D4" s="1755"/>
      <c r="E4" s="1755"/>
      <c r="F4" s="1755"/>
      <c r="G4" s="1755"/>
    </row>
    <row r="5" spans="2:7" ht="12">
      <c r="B5" s="1372"/>
      <c r="C5" s="1372"/>
      <c r="D5" s="1372"/>
      <c r="E5" s="1372"/>
      <c r="F5" s="1372"/>
      <c r="G5" s="1372"/>
    </row>
    <row r="6" ht="12.75">
      <c r="G6" s="1373" t="s">
        <v>604</v>
      </c>
    </row>
    <row r="7" spans="2:7" ht="12.75" customHeight="1">
      <c r="B7" s="1756" t="s">
        <v>72</v>
      </c>
      <c r="C7" s="1757" t="s">
        <v>1333</v>
      </c>
      <c r="D7" s="1757" t="s">
        <v>1334</v>
      </c>
      <c r="E7" s="1757" t="s">
        <v>73</v>
      </c>
      <c r="F7" s="1757" t="s">
        <v>95</v>
      </c>
      <c r="G7" s="1757" t="s">
        <v>1335</v>
      </c>
    </row>
    <row r="8" spans="2:7" ht="30.75" customHeight="1">
      <c r="B8" s="1756"/>
      <c r="C8" s="1757"/>
      <c r="D8" s="1757"/>
      <c r="E8" s="1757"/>
      <c r="F8" s="1757"/>
      <c r="G8" s="1757"/>
    </row>
    <row r="9" spans="2:7" ht="12.75" customHeight="1">
      <c r="B9" s="1745" t="s">
        <v>1226</v>
      </c>
      <c r="C9" s="1749">
        <v>7658860</v>
      </c>
      <c r="D9" s="1749">
        <v>7327124</v>
      </c>
      <c r="E9" s="1749">
        <v>7327124</v>
      </c>
      <c r="F9" s="1749">
        <v>7327124</v>
      </c>
      <c r="G9" s="1749">
        <v>7327124</v>
      </c>
    </row>
    <row r="10" spans="2:7" ht="12.75" customHeight="1">
      <c r="B10" s="1745"/>
      <c r="C10" s="1749"/>
      <c r="D10" s="1749"/>
      <c r="E10" s="1749"/>
      <c r="F10" s="1749"/>
      <c r="G10" s="1749"/>
    </row>
    <row r="11" spans="2:7" ht="27" customHeight="1">
      <c r="B11" s="1745"/>
      <c r="C11" s="1749"/>
      <c r="D11" s="1749"/>
      <c r="E11" s="1749"/>
      <c r="F11" s="1749"/>
      <c r="G11" s="1749"/>
    </row>
    <row r="12" spans="2:7" ht="12" customHeight="1">
      <c r="B12" s="1745" t="s">
        <v>74</v>
      </c>
      <c r="C12" s="1749">
        <v>596699</v>
      </c>
      <c r="D12" s="1749">
        <v>620000</v>
      </c>
      <c r="E12" s="1749">
        <v>620000</v>
      </c>
      <c r="F12" s="1749">
        <v>620000</v>
      </c>
      <c r="G12" s="1749">
        <v>620000</v>
      </c>
    </row>
    <row r="13" spans="2:7" ht="12" customHeight="1">
      <c r="B13" s="1745"/>
      <c r="C13" s="1749"/>
      <c r="D13" s="1749"/>
      <c r="E13" s="1749"/>
      <c r="F13" s="1749"/>
      <c r="G13" s="1749"/>
    </row>
    <row r="14" spans="2:7" ht="60" customHeight="1">
      <c r="B14" s="1745"/>
      <c r="C14" s="1749"/>
      <c r="D14" s="1749"/>
      <c r="E14" s="1749"/>
      <c r="F14" s="1749"/>
      <c r="G14" s="1749"/>
    </row>
    <row r="15" spans="2:7" ht="12.75" customHeight="1">
      <c r="B15" s="1745" t="s">
        <v>75</v>
      </c>
      <c r="C15" s="1750"/>
      <c r="D15" s="1750">
        <v>20000</v>
      </c>
      <c r="E15" s="1746" t="s">
        <v>76</v>
      </c>
      <c r="F15" s="1746" t="s">
        <v>76</v>
      </c>
      <c r="G15" s="1746" t="s">
        <v>76</v>
      </c>
    </row>
    <row r="16" spans="2:7" ht="12.75" customHeight="1">
      <c r="B16" s="1745"/>
      <c r="C16" s="1751"/>
      <c r="D16" s="1751"/>
      <c r="E16" s="1747"/>
      <c r="F16" s="1747"/>
      <c r="G16" s="1747"/>
    </row>
    <row r="17" spans="2:7" ht="27" customHeight="1">
      <c r="B17" s="1745"/>
      <c r="C17" s="1752"/>
      <c r="D17" s="1752"/>
      <c r="E17" s="1748"/>
      <c r="F17" s="1748"/>
      <c r="G17" s="1748"/>
    </row>
    <row r="18" spans="2:7" ht="12.75" customHeight="1">
      <c r="B18" s="1745" t="s">
        <v>1227</v>
      </c>
      <c r="C18" s="1749">
        <v>1365203</v>
      </c>
      <c r="D18" s="1749">
        <v>1256000</v>
      </c>
      <c r="E18" s="1749">
        <v>1256000</v>
      </c>
      <c r="F18" s="1749">
        <v>1256000</v>
      </c>
      <c r="G18" s="1749">
        <v>1256000</v>
      </c>
    </row>
    <row r="19" spans="2:7" ht="15.75" customHeight="1">
      <c r="B19" s="1745"/>
      <c r="C19" s="1749"/>
      <c r="D19" s="1749"/>
      <c r="E19" s="1749"/>
      <c r="F19" s="1749"/>
      <c r="G19" s="1749"/>
    </row>
    <row r="20" spans="2:7" ht="43.5" customHeight="1">
      <c r="B20" s="1745"/>
      <c r="C20" s="1749"/>
      <c r="D20" s="1749"/>
      <c r="E20" s="1749"/>
      <c r="F20" s="1749"/>
      <c r="G20" s="1749"/>
    </row>
    <row r="21" spans="2:7" ht="12.75" customHeight="1">
      <c r="B21" s="1745" t="s">
        <v>77</v>
      </c>
      <c r="C21" s="1749">
        <v>339744</v>
      </c>
      <c r="D21" s="1749">
        <v>350116</v>
      </c>
      <c r="E21" s="1749">
        <v>350116</v>
      </c>
      <c r="F21" s="1749">
        <v>350116</v>
      </c>
      <c r="G21" s="1749">
        <v>350116</v>
      </c>
    </row>
    <row r="22" spans="2:7" ht="12.75" customHeight="1">
      <c r="B22" s="1745"/>
      <c r="C22" s="1749"/>
      <c r="D22" s="1749"/>
      <c r="E22" s="1749"/>
      <c r="F22" s="1749"/>
      <c r="G22" s="1749"/>
    </row>
    <row r="23" spans="2:7" ht="27" customHeight="1">
      <c r="B23" s="1745"/>
      <c r="C23" s="1749"/>
      <c r="D23" s="1749"/>
      <c r="E23" s="1749"/>
      <c r="F23" s="1749"/>
      <c r="G23" s="1749"/>
    </row>
    <row r="24" spans="2:7" ht="12.75" customHeight="1">
      <c r="B24" s="1745" t="s">
        <v>1228</v>
      </c>
      <c r="C24" s="1746" t="s">
        <v>76</v>
      </c>
      <c r="D24" s="1746" t="s">
        <v>76</v>
      </c>
      <c r="E24" s="1746" t="s">
        <v>76</v>
      </c>
      <c r="F24" s="1746" t="s">
        <v>76</v>
      </c>
      <c r="G24" s="1746" t="s">
        <v>76</v>
      </c>
    </row>
    <row r="25" spans="2:7" ht="12.75" customHeight="1">
      <c r="B25" s="1745"/>
      <c r="C25" s="1747"/>
      <c r="D25" s="1747"/>
      <c r="E25" s="1747"/>
      <c r="F25" s="1747"/>
      <c r="G25" s="1747"/>
    </row>
    <row r="26" spans="2:7" ht="27" customHeight="1">
      <c r="B26" s="1745"/>
      <c r="C26" s="1748"/>
      <c r="D26" s="1748"/>
      <c r="E26" s="1748"/>
      <c r="F26" s="1748"/>
      <c r="G26" s="1748"/>
    </row>
    <row r="27" spans="2:7" ht="12.75" customHeight="1">
      <c r="B27" s="1740" t="s">
        <v>405</v>
      </c>
      <c r="C27" s="1743">
        <f>SUM(C9:C26)</f>
        <v>9960506</v>
      </c>
      <c r="D27" s="1743">
        <f>SUM(D9:D26)</f>
        <v>9573240</v>
      </c>
      <c r="E27" s="1743">
        <f>SUM(E9:E26)</f>
        <v>9553240</v>
      </c>
      <c r="F27" s="1743">
        <f>SUM(F9:F26)</f>
        <v>9553240</v>
      </c>
      <c r="G27" s="1743">
        <f>SUM(G9:G26)</f>
        <v>9553240</v>
      </c>
    </row>
    <row r="28" spans="2:7" ht="12.75" customHeight="1">
      <c r="B28" s="1740"/>
      <c r="C28" s="1743"/>
      <c r="D28" s="1743"/>
      <c r="E28" s="1743"/>
      <c r="F28" s="1743"/>
      <c r="G28" s="1743"/>
    </row>
    <row r="29" spans="2:7" ht="27.75" customHeight="1" thickBot="1">
      <c r="B29" s="1741"/>
      <c r="C29" s="1744"/>
      <c r="D29" s="1744"/>
      <c r="E29" s="1744"/>
      <c r="F29" s="1744"/>
      <c r="G29" s="1744"/>
    </row>
    <row r="30" spans="2:7" ht="21" customHeight="1" thickTop="1">
      <c r="B30" s="1739" t="s">
        <v>78</v>
      </c>
      <c r="C30" s="1742">
        <v>51607</v>
      </c>
      <c r="D30" s="1742">
        <v>52487</v>
      </c>
      <c r="E30" s="1742">
        <v>51971</v>
      </c>
      <c r="F30" s="1742">
        <v>51467</v>
      </c>
      <c r="G30" s="1742">
        <v>50962</v>
      </c>
    </row>
    <row r="31" spans="1:7" ht="18.75" customHeight="1">
      <c r="A31" s="1374"/>
      <c r="B31" s="1740"/>
      <c r="C31" s="1743"/>
      <c r="D31" s="1743"/>
      <c r="E31" s="1743"/>
      <c r="F31" s="1743"/>
      <c r="G31" s="1743"/>
    </row>
    <row r="32" spans="2:7" ht="18.75" customHeight="1" thickBot="1">
      <c r="B32" s="1741"/>
      <c r="C32" s="1744"/>
      <c r="D32" s="1744"/>
      <c r="E32" s="1744"/>
      <c r="F32" s="1744"/>
      <c r="G32" s="1744"/>
    </row>
    <row r="33" ht="12.75" thickTop="1"/>
  </sheetData>
  <sheetProtection/>
  <mergeCells count="56">
    <mergeCell ref="B2:G2"/>
    <mergeCell ref="B3:G4"/>
    <mergeCell ref="B7:B8"/>
    <mergeCell ref="C7:C8"/>
    <mergeCell ref="D7:D8"/>
    <mergeCell ref="E7:E8"/>
    <mergeCell ref="F7:F8"/>
    <mergeCell ref="G7:G8"/>
    <mergeCell ref="B9:B11"/>
    <mergeCell ref="C9:C11"/>
    <mergeCell ref="D9:D11"/>
    <mergeCell ref="E9:E11"/>
    <mergeCell ref="F9:F11"/>
    <mergeCell ref="G9:G11"/>
    <mergeCell ref="B12:B14"/>
    <mergeCell ref="C12:C14"/>
    <mergeCell ref="D12:D14"/>
    <mergeCell ref="E12:E14"/>
    <mergeCell ref="F12:F14"/>
    <mergeCell ref="G12:G14"/>
    <mergeCell ref="B15:B17"/>
    <mergeCell ref="C15:C17"/>
    <mergeCell ref="D15:D17"/>
    <mergeCell ref="E15:E17"/>
    <mergeCell ref="F15:F17"/>
    <mergeCell ref="G15:G17"/>
    <mergeCell ref="B18:B20"/>
    <mergeCell ref="C18:C20"/>
    <mergeCell ref="D18:D20"/>
    <mergeCell ref="E18:E20"/>
    <mergeCell ref="F18:F20"/>
    <mergeCell ref="G18:G20"/>
    <mergeCell ref="B21:B23"/>
    <mergeCell ref="C21:C23"/>
    <mergeCell ref="D21:D23"/>
    <mergeCell ref="E21:E23"/>
    <mergeCell ref="F21:F23"/>
    <mergeCell ref="G21:G23"/>
    <mergeCell ref="B24:B26"/>
    <mergeCell ref="C24:C26"/>
    <mergeCell ref="D24:D26"/>
    <mergeCell ref="E24:E26"/>
    <mergeCell ref="F24:F26"/>
    <mergeCell ref="G24:G26"/>
    <mergeCell ref="B27:B29"/>
    <mergeCell ref="C27:C29"/>
    <mergeCell ref="D27:D29"/>
    <mergeCell ref="E27:E29"/>
    <mergeCell ref="F27:F29"/>
    <mergeCell ref="G27:G29"/>
    <mergeCell ref="B30:B32"/>
    <mergeCell ref="C30:C32"/>
    <mergeCell ref="D30:D32"/>
    <mergeCell ref="E30:E32"/>
    <mergeCell ref="F30:F32"/>
    <mergeCell ref="G30:G32"/>
  </mergeCells>
  <printOptions/>
  <pageMargins left="0.5905511811023623" right="0.7874015748031497" top="0.984251968503937" bottom="0.984251968503937" header="0.5118110236220472" footer="0.5118110236220472"/>
  <pageSetup firstPageNumber="74" useFirstPageNumber="1" horizontalDpi="600" verticalDpi="600" orientation="portrait" paperSize="9" scale="82" r:id="rId1"/>
  <headerFooter alignWithMargins="0">
    <oddFooter>&amp;C&amp;P.oldal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E98"/>
  <sheetViews>
    <sheetView tabSelected="1" zoomScalePageLayoutView="0" workbookViewId="0" topLeftCell="A92">
      <selection activeCell="B98" sqref="B98:C98"/>
    </sheetView>
  </sheetViews>
  <sheetFormatPr defaultColWidth="9.00390625" defaultRowHeight="12.75"/>
  <cols>
    <col min="2" max="2" width="15.50390625" style="0" customWidth="1"/>
    <col min="3" max="3" width="29.125" style="0" customWidth="1"/>
    <col min="4" max="4" width="13.125" style="0" customWidth="1"/>
    <col min="5" max="5" width="13.875" style="0" customWidth="1"/>
  </cols>
  <sheetData>
    <row r="2" spans="2:5" ht="12.75">
      <c r="B2" s="1545" t="s">
        <v>1229</v>
      </c>
      <c r="C2" s="1545"/>
      <c r="D2" s="1545"/>
      <c r="E2" s="1545"/>
    </row>
    <row r="3" spans="2:5" ht="12.75">
      <c r="B3" s="1545" t="s">
        <v>1310</v>
      </c>
      <c r="C3" s="1545"/>
      <c r="D3" s="1545"/>
      <c r="E3" s="1545"/>
    </row>
    <row r="4" ht="12.75">
      <c r="E4" s="722" t="s">
        <v>604</v>
      </c>
    </row>
    <row r="5" spans="2:5" ht="12">
      <c r="B5" s="1759" t="s">
        <v>1230</v>
      </c>
      <c r="C5" s="1759" t="s">
        <v>387</v>
      </c>
      <c r="D5" s="1760" t="s">
        <v>1308</v>
      </c>
      <c r="E5" s="1760" t="s">
        <v>1309</v>
      </c>
    </row>
    <row r="6" spans="2:5" ht="12">
      <c r="B6" s="1759"/>
      <c r="C6" s="1759"/>
      <c r="D6" s="1760"/>
      <c r="E6" s="1760"/>
    </row>
    <row r="7" spans="2:5" ht="37.5" customHeight="1">
      <c r="B7" s="1375" t="s">
        <v>100</v>
      </c>
      <c r="C7" s="1376" t="s">
        <v>1231</v>
      </c>
      <c r="D7" s="725">
        <v>1261519</v>
      </c>
      <c r="E7" s="725">
        <v>2144911</v>
      </c>
    </row>
    <row r="8" spans="2:5" ht="37.5">
      <c r="B8" s="1375" t="s">
        <v>101</v>
      </c>
      <c r="C8" s="1376" t="s">
        <v>1232</v>
      </c>
      <c r="D8" s="725">
        <v>2803641</v>
      </c>
      <c r="E8" s="725">
        <v>3104837</v>
      </c>
    </row>
    <row r="9" spans="2:5" ht="37.5">
      <c r="B9" s="1375" t="s">
        <v>171</v>
      </c>
      <c r="C9" s="1376" t="s">
        <v>1233</v>
      </c>
      <c r="D9" s="725">
        <v>5705</v>
      </c>
      <c r="E9" s="725">
        <v>660702</v>
      </c>
    </row>
    <row r="10" spans="2:5" ht="24.75">
      <c r="B10" s="1375" t="s">
        <v>1327</v>
      </c>
      <c r="C10" s="1376" t="s">
        <v>1328</v>
      </c>
      <c r="D10" s="725">
        <v>9343</v>
      </c>
      <c r="E10" s="725">
        <v>29991</v>
      </c>
    </row>
    <row r="11" spans="2:5" ht="24.75">
      <c r="B11" s="1375" t="s">
        <v>201</v>
      </c>
      <c r="C11" s="1376" t="s">
        <v>1234</v>
      </c>
      <c r="D11" s="725">
        <v>9752</v>
      </c>
      <c r="E11" s="725">
        <v>62759</v>
      </c>
    </row>
    <row r="12" spans="2:5" ht="24.75">
      <c r="B12" s="1375" t="s">
        <v>186</v>
      </c>
      <c r="C12" s="1376" t="s">
        <v>1235</v>
      </c>
      <c r="D12" s="725">
        <v>1580784</v>
      </c>
      <c r="E12" s="725">
        <v>1599</v>
      </c>
    </row>
    <row r="13" spans="2:5" ht="12">
      <c r="B13" s="1375" t="s">
        <v>1236</v>
      </c>
      <c r="C13" s="1376" t="s">
        <v>1237</v>
      </c>
      <c r="D13" s="725">
        <v>45663</v>
      </c>
      <c r="E13" s="725">
        <v>61953</v>
      </c>
    </row>
    <row r="14" spans="2:5" ht="24.75">
      <c r="B14" s="1375" t="s">
        <v>187</v>
      </c>
      <c r="C14" s="1376" t="s">
        <v>1238</v>
      </c>
      <c r="D14" s="725">
        <v>9547702</v>
      </c>
      <c r="E14" s="725">
        <v>6016238</v>
      </c>
    </row>
    <row r="15" spans="2:5" ht="12">
      <c r="B15" s="1375" t="s">
        <v>796</v>
      </c>
      <c r="C15" s="1376" t="s">
        <v>1239</v>
      </c>
      <c r="D15" s="725">
        <v>769</v>
      </c>
      <c r="E15" s="725">
        <v>529530</v>
      </c>
    </row>
    <row r="16" spans="2:5" ht="12">
      <c r="B16" s="1375" t="s">
        <v>102</v>
      </c>
      <c r="C16" s="1376" t="s">
        <v>246</v>
      </c>
      <c r="D16" s="725"/>
      <c r="E16" s="725">
        <v>27798</v>
      </c>
    </row>
    <row r="17" spans="2:5" ht="24.75">
      <c r="B17" s="1375" t="s">
        <v>160</v>
      </c>
      <c r="C17" s="1376" t="s">
        <v>1240</v>
      </c>
      <c r="D17" s="725"/>
      <c r="E17" s="725">
        <v>2304</v>
      </c>
    </row>
    <row r="18" spans="2:5" ht="37.5">
      <c r="B18" s="1375" t="s">
        <v>1241</v>
      </c>
      <c r="C18" s="1376" t="s">
        <v>1242</v>
      </c>
      <c r="D18" s="725"/>
      <c r="E18" s="725"/>
    </row>
    <row r="19" spans="2:5" ht="12">
      <c r="B19" s="1375" t="s">
        <v>146</v>
      </c>
      <c r="C19" s="1376" t="s">
        <v>147</v>
      </c>
      <c r="D19" s="725"/>
      <c r="E19" s="725">
        <v>27983</v>
      </c>
    </row>
    <row r="20" spans="2:5" ht="24.75">
      <c r="B20" s="1375" t="s">
        <v>162</v>
      </c>
      <c r="C20" s="1376" t="s">
        <v>163</v>
      </c>
      <c r="D20" s="725"/>
      <c r="E20" s="725">
        <v>263800</v>
      </c>
    </row>
    <row r="21" spans="2:5" ht="24.75">
      <c r="B21" s="1375" t="s">
        <v>103</v>
      </c>
      <c r="C21" s="1376" t="s">
        <v>104</v>
      </c>
      <c r="D21" s="725"/>
      <c r="E21" s="725">
        <v>24980</v>
      </c>
    </row>
    <row r="22" spans="2:5" ht="12">
      <c r="B22" s="1375" t="s">
        <v>197</v>
      </c>
      <c r="C22" s="1376" t="s">
        <v>198</v>
      </c>
      <c r="D22" s="725"/>
      <c r="E22" s="725">
        <v>7360</v>
      </c>
    </row>
    <row r="23" spans="2:5" ht="24.75">
      <c r="B23" s="1375" t="s">
        <v>118</v>
      </c>
      <c r="C23" s="1376" t="s">
        <v>1243</v>
      </c>
      <c r="D23" s="725"/>
      <c r="E23" s="725">
        <v>808907</v>
      </c>
    </row>
    <row r="24" spans="2:5" ht="12">
      <c r="B24" s="1375" t="s">
        <v>1325</v>
      </c>
      <c r="C24" s="1376" t="s">
        <v>1326</v>
      </c>
      <c r="D24" s="725">
        <v>22494</v>
      </c>
      <c r="E24" s="725"/>
    </row>
    <row r="25" spans="2:5" ht="24.75">
      <c r="B25" s="1375" t="s">
        <v>116</v>
      </c>
      <c r="C25" s="1376" t="s">
        <v>117</v>
      </c>
      <c r="D25" s="725"/>
      <c r="E25" s="725">
        <v>30939</v>
      </c>
    </row>
    <row r="26" spans="2:5" ht="12">
      <c r="B26" s="1375" t="s">
        <v>119</v>
      </c>
      <c r="C26" s="1376" t="s">
        <v>1244</v>
      </c>
      <c r="D26" s="725"/>
      <c r="E26" s="725">
        <v>330653</v>
      </c>
    </row>
    <row r="27" spans="2:5" ht="24.75">
      <c r="B27" s="1375" t="s">
        <v>105</v>
      </c>
      <c r="C27" s="1376" t="s">
        <v>106</v>
      </c>
      <c r="D27" s="725">
        <v>976824</v>
      </c>
      <c r="E27" s="725">
        <v>882866</v>
      </c>
    </row>
    <row r="28" spans="2:5" ht="12">
      <c r="B28" s="1375" t="s">
        <v>121</v>
      </c>
      <c r="C28" s="1170" t="s">
        <v>122</v>
      </c>
      <c r="D28" s="725"/>
      <c r="E28" s="725">
        <v>206656</v>
      </c>
    </row>
    <row r="29" spans="2:5" ht="24.75">
      <c r="B29" s="1375" t="s">
        <v>148</v>
      </c>
      <c r="C29" s="1170" t="s">
        <v>149</v>
      </c>
      <c r="D29" s="725"/>
      <c r="E29" s="725">
        <v>6313</v>
      </c>
    </row>
    <row r="30" spans="2:5" ht="24.75">
      <c r="B30" s="1375" t="s">
        <v>120</v>
      </c>
      <c r="C30" s="1170" t="s">
        <v>1245</v>
      </c>
      <c r="D30" s="725"/>
      <c r="E30" s="725">
        <v>6928</v>
      </c>
    </row>
    <row r="31" spans="2:5" ht="24.75">
      <c r="B31" s="1375" t="s">
        <v>196</v>
      </c>
      <c r="C31" s="1170" t="s">
        <v>1246</v>
      </c>
      <c r="D31" s="725"/>
      <c r="E31" s="725">
        <v>26177</v>
      </c>
    </row>
    <row r="32" spans="2:5" ht="37.5">
      <c r="B32" s="1375" t="s">
        <v>154</v>
      </c>
      <c r="C32" s="1170" t="s">
        <v>1247</v>
      </c>
      <c r="D32" s="725"/>
      <c r="E32" s="725">
        <v>20000</v>
      </c>
    </row>
    <row r="33" spans="2:5" ht="24.75">
      <c r="B33" s="1375" t="s">
        <v>153</v>
      </c>
      <c r="C33" s="1170" t="s">
        <v>1248</v>
      </c>
      <c r="D33" s="725"/>
      <c r="E33" s="725">
        <v>9946</v>
      </c>
    </row>
    <row r="34" spans="2:5" ht="24.75">
      <c r="B34" s="1375" t="s">
        <v>152</v>
      </c>
      <c r="C34" s="1170" t="s">
        <v>1249</v>
      </c>
      <c r="D34" s="725"/>
      <c r="E34" s="725">
        <v>8562</v>
      </c>
    </row>
    <row r="35" spans="2:5" ht="24.75">
      <c r="B35" s="1375" t="s">
        <v>195</v>
      </c>
      <c r="C35" s="1170" t="s">
        <v>1250</v>
      </c>
      <c r="D35" s="725">
        <v>12115</v>
      </c>
      <c r="E35" s="725">
        <v>73972</v>
      </c>
    </row>
    <row r="36" spans="2:5" ht="12">
      <c r="B36" s="1375" t="s">
        <v>158</v>
      </c>
      <c r="C36" s="1170" t="s">
        <v>1251</v>
      </c>
      <c r="D36" s="725"/>
      <c r="E36" s="725">
        <v>26888</v>
      </c>
    </row>
    <row r="37" spans="2:5" ht="12">
      <c r="B37" s="1375" t="s">
        <v>203</v>
      </c>
      <c r="C37" s="1170" t="s">
        <v>1252</v>
      </c>
      <c r="D37" s="725">
        <v>51674</v>
      </c>
      <c r="E37" s="725">
        <v>119953</v>
      </c>
    </row>
    <row r="38" spans="2:5" ht="24.75">
      <c r="B38" s="1375" t="s">
        <v>202</v>
      </c>
      <c r="C38" s="1170" t="s">
        <v>1253</v>
      </c>
      <c r="D38" s="725">
        <v>13264</v>
      </c>
      <c r="E38" s="725">
        <v>248531</v>
      </c>
    </row>
    <row r="39" spans="2:5" ht="12">
      <c r="B39" s="1375" t="s">
        <v>204</v>
      </c>
      <c r="C39" s="1170" t="s">
        <v>1254</v>
      </c>
      <c r="D39" s="725">
        <v>1119</v>
      </c>
      <c r="E39" s="725">
        <v>16025</v>
      </c>
    </row>
    <row r="40" spans="2:5" ht="12">
      <c r="B40" s="1375" t="s">
        <v>199</v>
      </c>
      <c r="C40" s="1170" t="s">
        <v>200</v>
      </c>
      <c r="D40" s="725"/>
      <c r="E40" s="725">
        <v>10416</v>
      </c>
    </row>
    <row r="41" spans="2:5" ht="37.5">
      <c r="B41" s="1375" t="s">
        <v>157</v>
      </c>
      <c r="C41" s="1170" t="s">
        <v>1255</v>
      </c>
      <c r="D41" s="725"/>
      <c r="E41" s="725">
        <v>3750</v>
      </c>
    </row>
    <row r="42" spans="2:5" ht="24.75">
      <c r="B42" s="1375" t="s">
        <v>1323</v>
      </c>
      <c r="C42" s="1170" t="s">
        <v>1324</v>
      </c>
      <c r="D42" s="725"/>
      <c r="E42" s="725"/>
    </row>
    <row r="43" spans="2:5" ht="24.75">
      <c r="B43" s="1375" t="s">
        <v>155</v>
      </c>
      <c r="C43" s="1170" t="s">
        <v>1256</v>
      </c>
      <c r="D43" s="725"/>
      <c r="E43" s="725">
        <v>102076</v>
      </c>
    </row>
    <row r="44" spans="2:5" ht="12">
      <c r="B44" s="1375" t="s">
        <v>150</v>
      </c>
      <c r="C44" s="1170" t="s">
        <v>1257</v>
      </c>
      <c r="D44" s="725"/>
      <c r="E44" s="725">
        <v>56091</v>
      </c>
    </row>
    <row r="45" spans="2:5" ht="12">
      <c r="B45" s="1375" t="s">
        <v>1321</v>
      </c>
      <c r="C45" s="1170" t="s">
        <v>1322</v>
      </c>
      <c r="D45" s="725">
        <v>126</v>
      </c>
      <c r="E45" s="725">
        <v>36045</v>
      </c>
    </row>
    <row r="46" spans="2:5" ht="57" customHeight="1">
      <c r="B46" s="1375" t="s">
        <v>151</v>
      </c>
      <c r="C46" s="1170" t="s">
        <v>1258</v>
      </c>
      <c r="D46" s="725"/>
      <c r="E46" s="725">
        <v>3723</v>
      </c>
    </row>
    <row r="47" spans="2:5" ht="24.75">
      <c r="B47" s="1375" t="s">
        <v>159</v>
      </c>
      <c r="C47" s="1170" t="s">
        <v>488</v>
      </c>
      <c r="D47" s="725"/>
      <c r="E47" s="725">
        <v>19945</v>
      </c>
    </row>
    <row r="48" spans="2:5" ht="24.75">
      <c r="B48" s="1375" t="s">
        <v>164</v>
      </c>
      <c r="C48" s="1170" t="s">
        <v>165</v>
      </c>
      <c r="D48" s="725"/>
      <c r="E48" s="725">
        <v>50000</v>
      </c>
    </row>
    <row r="49" spans="2:5" ht="24.75">
      <c r="B49" s="1375" t="s">
        <v>161</v>
      </c>
      <c r="C49" s="1170" t="s">
        <v>1259</v>
      </c>
      <c r="D49" s="725"/>
      <c r="E49" s="725">
        <v>37700</v>
      </c>
    </row>
    <row r="50" spans="2:5" ht="24.75">
      <c r="B50" s="1375" t="s">
        <v>107</v>
      </c>
      <c r="C50" s="1170" t="s">
        <v>108</v>
      </c>
      <c r="D50" s="725"/>
      <c r="E50" s="725">
        <v>22713</v>
      </c>
    </row>
    <row r="51" spans="2:5" ht="49.5">
      <c r="B51" s="1375" t="s">
        <v>109</v>
      </c>
      <c r="C51" s="1170" t="s">
        <v>1260</v>
      </c>
      <c r="D51" s="725"/>
      <c r="E51" s="725">
        <v>3978</v>
      </c>
    </row>
    <row r="52" spans="2:5" ht="24.75">
      <c r="B52" s="1375" t="s">
        <v>156</v>
      </c>
      <c r="C52" s="1376" t="s">
        <v>1261</v>
      </c>
      <c r="D52" s="725"/>
      <c r="E52" s="725">
        <v>7416</v>
      </c>
    </row>
    <row r="53" spans="2:5" ht="24.75">
      <c r="B53" s="1375" t="s">
        <v>167</v>
      </c>
      <c r="C53" s="1376" t="s">
        <v>168</v>
      </c>
      <c r="D53" s="725"/>
      <c r="E53" s="725">
        <v>871942</v>
      </c>
    </row>
    <row r="54" spans="2:5" ht="24.75">
      <c r="B54" s="1375" t="s">
        <v>169</v>
      </c>
      <c r="C54" s="1376" t="s">
        <v>170</v>
      </c>
      <c r="D54" s="725">
        <v>14219</v>
      </c>
      <c r="E54" s="725">
        <v>221196</v>
      </c>
    </row>
    <row r="55" spans="2:5" ht="49.5">
      <c r="B55" s="1375" t="s">
        <v>194</v>
      </c>
      <c r="C55" s="1376" t="s">
        <v>1262</v>
      </c>
      <c r="D55" s="725">
        <v>73</v>
      </c>
      <c r="E55" s="725">
        <v>133457</v>
      </c>
    </row>
    <row r="56" spans="2:5" ht="24.75">
      <c r="B56" s="1375" t="s">
        <v>190</v>
      </c>
      <c r="C56" s="1376" t="s">
        <v>1263</v>
      </c>
      <c r="D56" s="725">
        <v>3422</v>
      </c>
      <c r="E56" s="725">
        <v>14621</v>
      </c>
    </row>
    <row r="57" spans="2:5" ht="49.5">
      <c r="B57" s="1375" t="s">
        <v>193</v>
      </c>
      <c r="C57" s="1376" t="s">
        <v>1264</v>
      </c>
      <c r="D57" s="725">
        <v>74</v>
      </c>
      <c r="E57" s="725">
        <v>166551</v>
      </c>
    </row>
    <row r="58" spans="2:5" ht="49.5">
      <c r="B58" s="1375" t="s">
        <v>192</v>
      </c>
      <c r="C58" s="1376" t="s">
        <v>1265</v>
      </c>
      <c r="D58" s="725">
        <v>18</v>
      </c>
      <c r="E58" s="725">
        <v>94354</v>
      </c>
    </row>
    <row r="59" spans="2:5" ht="12">
      <c r="B59" s="1375" t="s">
        <v>110</v>
      </c>
      <c r="C59" s="1376" t="s">
        <v>111</v>
      </c>
      <c r="D59" s="725"/>
      <c r="E59" s="725">
        <v>11200</v>
      </c>
    </row>
    <row r="60" spans="2:5" ht="24.75">
      <c r="B60" s="1375" t="s">
        <v>188</v>
      </c>
      <c r="C60" s="1376" t="s">
        <v>189</v>
      </c>
      <c r="D60" s="725">
        <v>157666</v>
      </c>
      <c r="E60" s="725">
        <v>547431</v>
      </c>
    </row>
    <row r="61" spans="2:5" ht="24.75">
      <c r="B61" s="1375" t="s">
        <v>211</v>
      </c>
      <c r="C61" s="1376" t="s">
        <v>212</v>
      </c>
      <c r="D61" s="725">
        <v>9825</v>
      </c>
      <c r="E61" s="725">
        <v>13444</v>
      </c>
    </row>
    <row r="62" spans="2:5" ht="12">
      <c r="B62" s="1375" t="s">
        <v>112</v>
      </c>
      <c r="C62" s="1376" t="s">
        <v>113</v>
      </c>
      <c r="D62" s="725"/>
      <c r="E62" s="725">
        <v>12644</v>
      </c>
    </row>
    <row r="63" spans="2:5" ht="24.75">
      <c r="B63" s="1375" t="s">
        <v>1266</v>
      </c>
      <c r="C63" s="1376" t="s">
        <v>1267</v>
      </c>
      <c r="D63" s="725"/>
      <c r="E63" s="725">
        <v>1506</v>
      </c>
    </row>
    <row r="64" spans="2:5" ht="24.75">
      <c r="B64" s="1375" t="s">
        <v>143</v>
      </c>
      <c r="C64" s="1376" t="s">
        <v>1268</v>
      </c>
      <c r="D64" s="725"/>
      <c r="E64" s="725">
        <v>3120</v>
      </c>
    </row>
    <row r="65" spans="2:5" ht="24.75">
      <c r="B65" s="1375" t="s">
        <v>141</v>
      </c>
      <c r="C65" s="1170" t="s">
        <v>142</v>
      </c>
      <c r="D65" s="725">
        <v>77</v>
      </c>
      <c r="E65" s="725">
        <v>22395</v>
      </c>
    </row>
    <row r="66" spans="2:5" ht="24.75">
      <c r="B66" s="1375" t="s">
        <v>123</v>
      </c>
      <c r="C66" s="1376" t="s">
        <v>124</v>
      </c>
      <c r="D66" s="725"/>
      <c r="E66" s="725"/>
    </row>
    <row r="67" spans="2:5" ht="24.75">
      <c r="B67" s="1375" t="s">
        <v>131</v>
      </c>
      <c r="C67" s="1376" t="s">
        <v>132</v>
      </c>
      <c r="D67" s="725"/>
      <c r="E67" s="725">
        <v>4571</v>
      </c>
    </row>
    <row r="68" spans="2:5" ht="24.75">
      <c r="B68" s="1375" t="s">
        <v>137</v>
      </c>
      <c r="C68" s="1376" t="s">
        <v>138</v>
      </c>
      <c r="D68" s="725"/>
      <c r="E68" s="725">
        <v>300</v>
      </c>
    </row>
    <row r="69" spans="2:5" ht="24.75">
      <c r="B69" s="1375" t="s">
        <v>205</v>
      </c>
      <c r="C69" s="1376" t="s">
        <v>1269</v>
      </c>
      <c r="D69" s="725"/>
      <c r="E69" s="725"/>
    </row>
    <row r="70" spans="2:5" ht="12">
      <c r="B70" s="1375" t="s">
        <v>1319</v>
      </c>
      <c r="C70" s="1376" t="s">
        <v>1320</v>
      </c>
      <c r="D70" s="725">
        <v>6109</v>
      </c>
      <c r="E70" s="725">
        <v>36187</v>
      </c>
    </row>
    <row r="71" spans="2:5" ht="24.75">
      <c r="B71" s="1375" t="s">
        <v>172</v>
      </c>
      <c r="C71" s="1376" t="s">
        <v>173</v>
      </c>
      <c r="D71" s="725"/>
      <c r="E71" s="725"/>
    </row>
    <row r="72" spans="2:5" ht="12">
      <c r="B72" s="1375" t="s">
        <v>1317</v>
      </c>
      <c r="C72" s="1376" t="s">
        <v>1318</v>
      </c>
      <c r="D72" s="725">
        <v>769</v>
      </c>
      <c r="E72" s="725">
        <v>70452</v>
      </c>
    </row>
    <row r="73" spans="2:5" ht="24.75">
      <c r="B73" s="1375" t="s">
        <v>144</v>
      </c>
      <c r="C73" s="1377" t="s">
        <v>145</v>
      </c>
      <c r="D73" s="725"/>
      <c r="E73" s="1378">
        <v>7978</v>
      </c>
    </row>
    <row r="74" spans="2:5" ht="12">
      <c r="B74" s="1375" t="s">
        <v>206</v>
      </c>
      <c r="C74" s="1377" t="s">
        <v>1270</v>
      </c>
      <c r="D74" s="725">
        <v>2335</v>
      </c>
      <c r="E74" s="1378">
        <v>61030</v>
      </c>
    </row>
    <row r="75" spans="2:5" ht="12">
      <c r="B75" s="1375" t="s">
        <v>1271</v>
      </c>
      <c r="C75" s="1377" t="s">
        <v>1272</v>
      </c>
      <c r="D75" s="725"/>
      <c r="E75" s="1378"/>
    </row>
    <row r="76" spans="2:5" ht="12">
      <c r="B76" s="1375" t="s">
        <v>1315</v>
      </c>
      <c r="C76" s="1377" t="s">
        <v>1316</v>
      </c>
      <c r="D76" s="725">
        <v>15960</v>
      </c>
      <c r="E76" s="1378">
        <v>401691</v>
      </c>
    </row>
    <row r="77" spans="2:5" ht="24.75">
      <c r="B77" s="1375" t="s">
        <v>1273</v>
      </c>
      <c r="C77" s="1377" t="s">
        <v>1274</v>
      </c>
      <c r="D77" s="725">
        <v>11495</v>
      </c>
      <c r="E77" s="1378">
        <v>77109</v>
      </c>
    </row>
    <row r="78" spans="2:5" ht="24.75">
      <c r="B78" s="1375" t="s">
        <v>1275</v>
      </c>
      <c r="C78" s="1377" t="s">
        <v>1276</v>
      </c>
      <c r="D78" s="725">
        <v>4652</v>
      </c>
      <c r="E78" s="1378">
        <v>7570</v>
      </c>
    </row>
    <row r="79" spans="2:5" ht="24.75">
      <c r="B79" s="1375" t="s">
        <v>1331</v>
      </c>
      <c r="C79" s="1377" t="s">
        <v>1332</v>
      </c>
      <c r="D79" s="725"/>
      <c r="E79" s="1378">
        <v>513</v>
      </c>
    </row>
    <row r="80" spans="2:5" ht="12">
      <c r="B80" s="1375" t="s">
        <v>207</v>
      </c>
      <c r="C80" s="1169" t="s">
        <v>1277</v>
      </c>
      <c r="D80" s="725">
        <v>7005</v>
      </c>
      <c r="E80" s="1378">
        <v>170218</v>
      </c>
    </row>
    <row r="81" spans="2:5" ht="12">
      <c r="B81" s="1375" t="s">
        <v>1313</v>
      </c>
      <c r="C81" s="1169" t="s">
        <v>1314</v>
      </c>
      <c r="D81" s="725">
        <v>703</v>
      </c>
      <c r="E81" s="1378">
        <v>79816</v>
      </c>
    </row>
    <row r="82" spans="2:5" ht="24.75">
      <c r="B82" s="1375" t="s">
        <v>129</v>
      </c>
      <c r="C82" s="1170" t="s">
        <v>130</v>
      </c>
      <c r="D82" s="725"/>
      <c r="E82" s="1378">
        <v>12007</v>
      </c>
    </row>
    <row r="83" spans="2:5" ht="12">
      <c r="B83" s="1375" t="s">
        <v>125</v>
      </c>
      <c r="C83" s="1169" t="s">
        <v>126</v>
      </c>
      <c r="D83" s="725"/>
      <c r="E83" s="1378"/>
    </row>
    <row r="84" spans="2:5" ht="24.75">
      <c r="B84" s="1375" t="s">
        <v>1278</v>
      </c>
      <c r="C84" s="1170" t="s">
        <v>1279</v>
      </c>
      <c r="D84" s="725"/>
      <c r="E84" s="1378"/>
    </row>
    <row r="85" spans="2:5" ht="24.75">
      <c r="B85" s="1375" t="s">
        <v>127</v>
      </c>
      <c r="C85" s="1377" t="s">
        <v>128</v>
      </c>
      <c r="D85" s="725"/>
      <c r="E85" s="1378">
        <v>1203</v>
      </c>
    </row>
    <row r="86" spans="2:5" ht="12">
      <c r="B86" s="1375" t="s">
        <v>133</v>
      </c>
      <c r="C86" s="1377" t="s">
        <v>134</v>
      </c>
      <c r="D86" s="725"/>
      <c r="E86" s="1378">
        <v>1000</v>
      </c>
    </row>
    <row r="87" spans="2:5" ht="12">
      <c r="B87" s="1375" t="s">
        <v>135</v>
      </c>
      <c r="C87" s="1377" t="s">
        <v>136</v>
      </c>
      <c r="D87" s="725">
        <v>707</v>
      </c>
      <c r="E87" s="1378">
        <v>12359</v>
      </c>
    </row>
    <row r="88" spans="2:5" ht="12">
      <c r="B88" s="1375" t="s">
        <v>210</v>
      </c>
      <c r="C88" s="1377" t="s">
        <v>1280</v>
      </c>
      <c r="D88" s="725">
        <v>25901</v>
      </c>
      <c r="E88" s="1378">
        <v>46649</v>
      </c>
    </row>
    <row r="89" spans="2:5" ht="12">
      <c r="B89" s="1375" t="s">
        <v>208</v>
      </c>
      <c r="C89" s="1377" t="s">
        <v>209</v>
      </c>
      <c r="D89" s="725">
        <v>15355</v>
      </c>
      <c r="E89" s="1378">
        <v>100784</v>
      </c>
    </row>
    <row r="90" spans="2:5" ht="24.75">
      <c r="B90" s="1375" t="s">
        <v>213</v>
      </c>
      <c r="C90" s="1377" t="s">
        <v>82</v>
      </c>
      <c r="D90" s="725"/>
      <c r="E90" s="1378">
        <v>5428</v>
      </c>
    </row>
    <row r="91" spans="2:5" ht="12">
      <c r="B91" s="1375" t="s">
        <v>139</v>
      </c>
      <c r="C91" s="1377" t="s">
        <v>140</v>
      </c>
      <c r="D91" s="725"/>
      <c r="E91" s="1378"/>
    </row>
    <row r="92" spans="2:5" ht="24.75">
      <c r="B92" s="1375" t="s">
        <v>114</v>
      </c>
      <c r="C92" s="1377" t="s">
        <v>1281</v>
      </c>
      <c r="D92" s="725"/>
      <c r="E92" s="1378">
        <v>235985</v>
      </c>
    </row>
    <row r="93" spans="2:5" ht="37.5">
      <c r="B93" s="1375" t="s">
        <v>115</v>
      </c>
      <c r="C93" s="1377" t="s">
        <v>1282</v>
      </c>
      <c r="D93" s="725">
        <v>350</v>
      </c>
      <c r="E93" s="1378">
        <v>11243</v>
      </c>
    </row>
    <row r="94" spans="2:5" ht="37.5">
      <c r="B94" s="1375" t="s">
        <v>1329</v>
      </c>
      <c r="C94" s="1377" t="s">
        <v>1330</v>
      </c>
      <c r="D94" s="725"/>
      <c r="E94" s="1378">
        <v>9151</v>
      </c>
    </row>
    <row r="95" spans="2:5" ht="37.5">
      <c r="B95" s="1375" t="s">
        <v>1283</v>
      </c>
      <c r="C95" s="1377" t="s">
        <v>1284</v>
      </c>
      <c r="D95" s="725">
        <v>7874692</v>
      </c>
      <c r="E95" s="1378"/>
    </row>
    <row r="96" spans="2:5" ht="24.75">
      <c r="B96" s="1375" t="s">
        <v>1285</v>
      </c>
      <c r="C96" s="1377" t="s">
        <v>1286</v>
      </c>
      <c r="D96" s="725">
        <v>27400000</v>
      </c>
      <c r="E96" s="1378">
        <v>27448000</v>
      </c>
    </row>
    <row r="97" spans="2:5" ht="12">
      <c r="B97" s="1375" t="s">
        <v>1311</v>
      </c>
      <c r="C97" s="1377" t="s">
        <v>1312</v>
      </c>
      <c r="D97" s="725">
        <v>2851</v>
      </c>
      <c r="E97" s="1378">
        <v>2489</v>
      </c>
    </row>
    <row r="98" spans="2:5" ht="15">
      <c r="B98" s="1758" t="s">
        <v>374</v>
      </c>
      <c r="C98" s="1758"/>
      <c r="D98" s="1379">
        <f>SUM(D7:D97)</f>
        <v>51896752</v>
      </c>
      <c r="E98" s="1379">
        <f>SUM(E7:E97)</f>
        <v>47061508</v>
      </c>
    </row>
  </sheetData>
  <sheetProtection/>
  <mergeCells count="7">
    <mergeCell ref="B98:C98"/>
    <mergeCell ref="B2:E2"/>
    <mergeCell ref="B3:E3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rstPageNumber="75" useFirstPageNumber="1" horizontalDpi="600" verticalDpi="600" orientation="portrait" paperSize="9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2"/>
  <sheetViews>
    <sheetView showZeros="0" zoomScalePageLayoutView="0" workbookViewId="0" topLeftCell="A135">
      <selection activeCell="B114" sqref="B114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5" width="12.125" style="18" customWidth="1"/>
    <col min="6" max="16384" width="9.125" style="18" customWidth="1"/>
  </cols>
  <sheetData>
    <row r="1" spans="1:6" ht="12.75">
      <c r="A1" s="1504" t="s">
        <v>502</v>
      </c>
      <c r="B1" s="1504"/>
      <c r="C1" s="1494"/>
      <c r="D1" s="1494"/>
      <c r="E1" s="1494"/>
      <c r="F1" s="1494"/>
    </row>
    <row r="2" spans="1:6" ht="12.75">
      <c r="A2" s="1504" t="s">
        <v>745</v>
      </c>
      <c r="B2" s="1504"/>
      <c r="C2" s="1494"/>
      <c r="D2" s="1494"/>
      <c r="E2" s="1494"/>
      <c r="F2" s="1494"/>
    </row>
    <row r="3" spans="1:2" ht="9" customHeight="1">
      <c r="A3" s="95"/>
      <c r="B3" s="95"/>
    </row>
    <row r="4" spans="1:6" ht="12" customHeight="1">
      <c r="A4" s="84"/>
      <c r="B4" s="83"/>
      <c r="C4" s="79"/>
      <c r="D4" s="79"/>
      <c r="E4" s="79"/>
      <c r="F4" s="79" t="s">
        <v>410</v>
      </c>
    </row>
    <row r="5" spans="1:6" s="20" customFormat="1" ht="12" customHeight="1">
      <c r="A5" s="88"/>
      <c r="B5" s="19"/>
      <c r="C5" s="1486" t="s">
        <v>803</v>
      </c>
      <c r="D5" s="1486" t="s">
        <v>847</v>
      </c>
      <c r="E5" s="1507" t="s">
        <v>1352</v>
      </c>
      <c r="F5" s="1501" t="s">
        <v>1290</v>
      </c>
    </row>
    <row r="6" spans="1:6" s="20" customFormat="1" ht="12" customHeight="1">
      <c r="A6" s="1" t="s">
        <v>418</v>
      </c>
      <c r="B6" s="1" t="s">
        <v>387</v>
      </c>
      <c r="C6" s="1505"/>
      <c r="D6" s="1505"/>
      <c r="E6" s="1508"/>
      <c r="F6" s="1502"/>
    </row>
    <row r="7" spans="1:6" s="20" customFormat="1" ht="12.75" customHeight="1" thickBot="1">
      <c r="A7" s="21"/>
      <c r="B7" s="21"/>
      <c r="C7" s="1506"/>
      <c r="D7" s="1506"/>
      <c r="E7" s="1509"/>
      <c r="F7" s="1503"/>
    </row>
    <row r="8" spans="1:6" ht="12" customHeight="1">
      <c r="A8" s="2" t="s">
        <v>388</v>
      </c>
      <c r="B8" s="3" t="s">
        <v>389</v>
      </c>
      <c r="C8" s="14" t="s">
        <v>390</v>
      </c>
      <c r="D8" s="14" t="s">
        <v>391</v>
      </c>
      <c r="E8" s="14" t="s">
        <v>392</v>
      </c>
      <c r="F8" s="14" t="s">
        <v>251</v>
      </c>
    </row>
    <row r="9" spans="1:6" ht="15" customHeight="1">
      <c r="A9" s="2"/>
      <c r="B9" s="105" t="s">
        <v>503</v>
      </c>
      <c r="C9" s="7"/>
      <c r="D9" s="7"/>
      <c r="E9" s="7"/>
      <c r="F9" s="5"/>
    </row>
    <row r="10" spans="1:6" ht="11.25">
      <c r="A10" s="2"/>
      <c r="B10" s="93"/>
      <c r="C10" s="7"/>
      <c r="D10" s="7"/>
      <c r="E10" s="7"/>
      <c r="F10" s="5"/>
    </row>
    <row r="11" spans="1:6" ht="11.25">
      <c r="A11" s="4">
        <v>1710</v>
      </c>
      <c r="B11" s="4" t="s">
        <v>552</v>
      </c>
      <c r="C11" s="311">
        <f>SUM(C12:C19)</f>
        <v>1683576</v>
      </c>
      <c r="D11" s="949">
        <f>SUM(D12:D19)</f>
        <v>1872910</v>
      </c>
      <c r="E11" s="949">
        <f>SUM(E12:E19)</f>
        <v>1646497</v>
      </c>
      <c r="F11" s="196">
        <f>SUM(E11/D11)</f>
        <v>0.8791116497856277</v>
      </c>
    </row>
    <row r="12" spans="1:6" ht="11.25">
      <c r="A12" s="7">
        <v>1711</v>
      </c>
      <c r="B12" s="7" t="s">
        <v>504</v>
      </c>
      <c r="C12" s="308">
        <f>SUM('3a.m.'!C53)</f>
        <v>975623</v>
      </c>
      <c r="D12" s="873">
        <f>SUM('3a.m.'!D53)</f>
        <v>1044283</v>
      </c>
      <c r="E12" s="873">
        <f>SUM('3a.m.'!E53)</f>
        <v>1002939</v>
      </c>
      <c r="F12" s="787">
        <f aca="true" t="shared" si="0" ref="F12:F75">SUM(E12/D12)</f>
        <v>0.9604091994219958</v>
      </c>
    </row>
    <row r="13" spans="1:6" ht="11.25">
      <c r="A13" s="7">
        <v>1712</v>
      </c>
      <c r="B13" s="7" t="s">
        <v>320</v>
      </c>
      <c r="C13" s="308">
        <f>SUM('3a.m.'!C54)</f>
        <v>285571</v>
      </c>
      <c r="D13" s="873">
        <f>SUM('3a.m.'!D54)</f>
        <v>319364</v>
      </c>
      <c r="E13" s="873">
        <f>SUM('3a.m.'!E54)</f>
        <v>292456</v>
      </c>
      <c r="F13" s="787">
        <f t="shared" si="0"/>
        <v>0.9157450432735061</v>
      </c>
    </row>
    <row r="14" spans="1:6" ht="11.25">
      <c r="A14" s="7">
        <v>1713</v>
      </c>
      <c r="B14" s="7" t="s">
        <v>321</v>
      </c>
      <c r="C14" s="308">
        <f>SUM('3a.m.'!C55)</f>
        <v>294082</v>
      </c>
      <c r="D14" s="873">
        <f>SUM('3a.m.'!D55)</f>
        <v>357250</v>
      </c>
      <c r="E14" s="873">
        <f>SUM('3a.m.'!E55)</f>
        <v>271872</v>
      </c>
      <c r="F14" s="787">
        <f t="shared" si="0"/>
        <v>0.7610132960111966</v>
      </c>
    </row>
    <row r="15" spans="1:6" ht="11.25">
      <c r="A15" s="7">
        <v>1714</v>
      </c>
      <c r="B15" s="7" t="s">
        <v>333</v>
      </c>
      <c r="C15" s="308">
        <f>SUM('3a.m.'!C56)</f>
        <v>0</v>
      </c>
      <c r="D15" s="873">
        <f>SUM('3a.m.'!D56)</f>
        <v>0</v>
      </c>
      <c r="E15" s="873">
        <f>SUM('3a.m.'!E56)</f>
        <v>0</v>
      </c>
      <c r="F15" s="787"/>
    </row>
    <row r="16" spans="1:6" ht="11.25">
      <c r="A16" s="7">
        <v>1715</v>
      </c>
      <c r="B16" s="5" t="s">
        <v>522</v>
      </c>
      <c r="C16" s="308">
        <f>SUM('3a.m.'!C57)</f>
        <v>0</v>
      </c>
      <c r="D16" s="873">
        <f>SUM('3a.m.'!D57)</f>
        <v>107</v>
      </c>
      <c r="E16" s="873">
        <f>SUM('3a.m.'!E57)</f>
        <v>107</v>
      </c>
      <c r="F16" s="787">
        <f t="shared" si="0"/>
        <v>1</v>
      </c>
    </row>
    <row r="17" spans="1:6" ht="11.25">
      <c r="A17" s="7">
        <v>1716</v>
      </c>
      <c r="B17" s="43" t="s">
        <v>474</v>
      </c>
      <c r="C17" s="308">
        <f>SUM('3a.m.'!C61)</f>
        <v>121300</v>
      </c>
      <c r="D17" s="873">
        <f>SUM('3a.m.'!D61)</f>
        <v>103467</v>
      </c>
      <c r="E17" s="873">
        <f>SUM('3a.m.'!E61)</f>
        <v>60944</v>
      </c>
      <c r="F17" s="787">
        <f t="shared" si="0"/>
        <v>0.5890187209448423</v>
      </c>
    </row>
    <row r="18" spans="1:6" ht="11.25">
      <c r="A18" s="7">
        <v>1717</v>
      </c>
      <c r="B18" s="44" t="s">
        <v>475</v>
      </c>
      <c r="C18" s="308">
        <f>SUM('3a.m.'!C60)</f>
        <v>0</v>
      </c>
      <c r="D18" s="873">
        <f>SUM('3a.m.'!D60)</f>
        <v>14678</v>
      </c>
      <c r="E18" s="873">
        <f>SUM('3a.m.'!E60)</f>
        <v>13179</v>
      </c>
      <c r="F18" s="787">
        <f t="shared" si="0"/>
        <v>0.8978743698051506</v>
      </c>
    </row>
    <row r="19" spans="1:6" ht="11.25">
      <c r="A19" s="7">
        <v>1718</v>
      </c>
      <c r="B19" s="44" t="s">
        <v>1465</v>
      </c>
      <c r="C19" s="308">
        <f>SUM('3a.m.'!C62)</f>
        <v>7000</v>
      </c>
      <c r="D19" s="873">
        <f>SUM('3a.m.'!D62)</f>
        <v>33761</v>
      </c>
      <c r="E19" s="873">
        <f>SUM('3a.m.'!E62)</f>
        <v>5000</v>
      </c>
      <c r="F19" s="787">
        <f t="shared" si="0"/>
        <v>0.14809987855809958</v>
      </c>
    </row>
    <row r="20" spans="1:6" ht="11.25">
      <c r="A20" s="7"/>
      <c r="B20" s="7"/>
      <c r="C20" s="308"/>
      <c r="D20" s="873"/>
      <c r="E20" s="873"/>
      <c r="F20" s="196"/>
    </row>
    <row r="21" spans="1:6" ht="12.75">
      <c r="A21" s="7"/>
      <c r="B21" s="106" t="s">
        <v>1435</v>
      </c>
      <c r="C21" s="308"/>
      <c r="D21" s="873"/>
      <c r="E21" s="873"/>
      <c r="F21" s="196"/>
    </row>
    <row r="22" spans="1:6" ht="6.75" customHeight="1">
      <c r="A22" s="7"/>
      <c r="B22" s="7"/>
      <c r="C22" s="308"/>
      <c r="D22" s="873"/>
      <c r="E22" s="873"/>
      <c r="F22" s="196"/>
    </row>
    <row r="23" spans="1:6" ht="11.25">
      <c r="A23" s="74">
        <v>1740</v>
      </c>
      <c r="B23" s="74" t="s">
        <v>288</v>
      </c>
      <c r="C23" s="312">
        <f>SUM(C24:C31)</f>
        <v>543627</v>
      </c>
      <c r="D23" s="312">
        <f>SUM(D24:D31)</f>
        <v>593517</v>
      </c>
      <c r="E23" s="897">
        <f>SUM(E24:E31)</f>
        <v>532273</v>
      </c>
      <c r="F23" s="196">
        <f t="shared" si="0"/>
        <v>0.8968117172717883</v>
      </c>
    </row>
    <row r="24" spans="1:6" ht="11.25">
      <c r="A24" s="7">
        <v>1741</v>
      </c>
      <c r="B24" s="7" t="s">
        <v>504</v>
      </c>
      <c r="C24" s="308">
        <f>SUM('3b.m.'!C36)</f>
        <v>286574</v>
      </c>
      <c r="D24" s="873">
        <f>SUM('3b.m.'!D36)</f>
        <v>291414</v>
      </c>
      <c r="E24" s="873">
        <f>SUM('3b.m.'!E36)</f>
        <v>280601</v>
      </c>
      <c r="F24" s="787">
        <f t="shared" si="0"/>
        <v>0.9628947133631192</v>
      </c>
    </row>
    <row r="25" spans="1:6" ht="11.25">
      <c r="A25" s="7">
        <v>1742</v>
      </c>
      <c r="B25" s="7" t="s">
        <v>320</v>
      </c>
      <c r="C25" s="308">
        <f>SUM('3b.m.'!C37)</f>
        <v>81948</v>
      </c>
      <c r="D25" s="873">
        <f>SUM('3b.m.'!D37)</f>
        <v>85297</v>
      </c>
      <c r="E25" s="873">
        <f>SUM('3b.m.'!E37)</f>
        <v>76849</v>
      </c>
      <c r="F25" s="787">
        <f t="shared" si="0"/>
        <v>0.9009578297009273</v>
      </c>
    </row>
    <row r="26" spans="1:6" ht="11.25">
      <c r="A26" s="7">
        <v>1743</v>
      </c>
      <c r="B26" s="7" t="s">
        <v>321</v>
      </c>
      <c r="C26" s="308">
        <f>SUM('3b.m.'!C38)</f>
        <v>158405</v>
      </c>
      <c r="D26" s="308">
        <f>SUM('3b.m.'!D38)</f>
        <v>192106</v>
      </c>
      <c r="E26" s="873">
        <f>SUM('3b.m.'!E38)</f>
        <v>160500</v>
      </c>
      <c r="F26" s="787">
        <f t="shared" si="0"/>
        <v>0.8354762474883658</v>
      </c>
    </row>
    <row r="27" spans="1:6" ht="11.25">
      <c r="A27" s="7">
        <v>1744</v>
      </c>
      <c r="B27" s="7" t="s">
        <v>333</v>
      </c>
      <c r="C27" s="308">
        <f>SUM('3b.m.'!C39)</f>
        <v>0</v>
      </c>
      <c r="D27" s="308">
        <f>SUM('3b.m.'!D39)</f>
        <v>0</v>
      </c>
      <c r="E27" s="873">
        <f>SUM('3b.m.'!E39)</f>
        <v>0</v>
      </c>
      <c r="F27" s="787"/>
    </row>
    <row r="28" spans="1:6" ht="11.25">
      <c r="A28" s="7">
        <v>1745</v>
      </c>
      <c r="B28" s="7" t="s">
        <v>522</v>
      </c>
      <c r="C28" s="308">
        <f>SUM('3b.m.'!C40)</f>
        <v>0</v>
      </c>
      <c r="D28" s="308">
        <f>SUM('3b.m.'!D40)</f>
        <v>5800</v>
      </c>
      <c r="E28" s="873">
        <f>SUM('3b.m.'!E40)</f>
        <v>2413</v>
      </c>
      <c r="F28" s="787">
        <f t="shared" si="0"/>
        <v>0.4160344827586207</v>
      </c>
    </row>
    <row r="29" spans="1:6" ht="11.25">
      <c r="A29" s="7">
        <v>1746</v>
      </c>
      <c r="B29" s="7" t="s">
        <v>474</v>
      </c>
      <c r="C29" s="308">
        <f>SUM('3b.m.'!C44)</f>
        <v>16700</v>
      </c>
      <c r="D29" s="308">
        <f>SUM('3b.m.'!D44)</f>
        <v>18900</v>
      </c>
      <c r="E29" s="873">
        <f>SUM('3b.m.'!E44)</f>
        <v>11910</v>
      </c>
      <c r="F29" s="787">
        <f t="shared" si="0"/>
        <v>0.6301587301587301</v>
      </c>
    </row>
    <row r="30" spans="1:6" ht="11.25">
      <c r="A30" s="7">
        <v>1747</v>
      </c>
      <c r="B30" s="7" t="s">
        <v>475</v>
      </c>
      <c r="C30" s="308">
        <f>SUM('3b.m.'!C45)</f>
        <v>0</v>
      </c>
      <c r="D30" s="308">
        <f>SUM('3b.m.'!D45)</f>
        <v>0</v>
      </c>
      <c r="E30" s="873">
        <f>SUM('3b.m.'!E45)</f>
        <v>0</v>
      </c>
      <c r="F30" s="196"/>
    </row>
    <row r="31" spans="1:6" ht="11.25">
      <c r="A31" s="7">
        <v>1748</v>
      </c>
      <c r="B31" s="5" t="s">
        <v>1466</v>
      </c>
      <c r="C31" s="308"/>
      <c r="D31" s="308"/>
      <c r="E31" s="873"/>
      <c r="F31" s="196"/>
    </row>
    <row r="32" spans="1:6" ht="7.5" customHeight="1">
      <c r="A32" s="7"/>
      <c r="B32" s="7"/>
      <c r="C32" s="308"/>
      <c r="D32" s="308"/>
      <c r="E32" s="873"/>
      <c r="F32" s="196"/>
    </row>
    <row r="33" spans="1:6" ht="12.75">
      <c r="A33" s="7"/>
      <c r="B33" s="106" t="s">
        <v>547</v>
      </c>
      <c r="C33" s="308"/>
      <c r="D33" s="308"/>
      <c r="E33" s="873"/>
      <c r="F33" s="196"/>
    </row>
    <row r="34" spans="1:6" ht="7.5" customHeight="1">
      <c r="A34" s="2"/>
      <c r="B34" s="93"/>
      <c r="C34" s="308"/>
      <c r="D34" s="308"/>
      <c r="E34" s="873"/>
      <c r="F34" s="196"/>
    </row>
    <row r="35" spans="1:6" ht="11.25">
      <c r="A35" s="8">
        <v>1750</v>
      </c>
      <c r="B35" s="8" t="s">
        <v>255</v>
      </c>
      <c r="C35" s="313">
        <f>SUM(C36:C44)</f>
        <v>4262688</v>
      </c>
      <c r="D35" s="313">
        <f>SUM(D36:D44)</f>
        <v>4720242</v>
      </c>
      <c r="E35" s="903">
        <f>SUM(E36:E44)</f>
        <v>3965816</v>
      </c>
      <c r="F35" s="196">
        <f t="shared" si="0"/>
        <v>0.8401721776129275</v>
      </c>
    </row>
    <row r="36" spans="1:6" ht="11.25">
      <c r="A36" s="7">
        <v>1751</v>
      </c>
      <c r="B36" s="7" t="s">
        <v>504</v>
      </c>
      <c r="C36" s="308">
        <f>SUM('3c.m.'!C809)</f>
        <v>135688</v>
      </c>
      <c r="D36" s="308">
        <f>SUM('3c.m.'!D809)</f>
        <v>173900</v>
      </c>
      <c r="E36" s="873">
        <f>SUM('3c.m.'!E809)</f>
        <v>156447</v>
      </c>
      <c r="F36" s="787">
        <f t="shared" si="0"/>
        <v>0.8996377228292122</v>
      </c>
    </row>
    <row r="37" spans="1:6" ht="11.25">
      <c r="A37" s="7">
        <v>1752</v>
      </c>
      <c r="B37" s="7" t="s">
        <v>320</v>
      </c>
      <c r="C37" s="308">
        <f>SUM('3c.m.'!C810)</f>
        <v>40293</v>
      </c>
      <c r="D37" s="308">
        <f>SUM('3c.m.'!D810)</f>
        <v>55937</v>
      </c>
      <c r="E37" s="873">
        <f>SUM('3c.m.'!E810)</f>
        <v>44338</v>
      </c>
      <c r="F37" s="787">
        <f t="shared" si="0"/>
        <v>0.7926417219371793</v>
      </c>
    </row>
    <row r="38" spans="1:6" ht="11.25">
      <c r="A38" s="7">
        <v>1753</v>
      </c>
      <c r="B38" s="7" t="s">
        <v>321</v>
      </c>
      <c r="C38" s="308">
        <f>SUM('3c.m.'!C811)</f>
        <v>2814988</v>
      </c>
      <c r="D38" s="308">
        <f>SUM('3c.m.'!D811)</f>
        <v>3065957</v>
      </c>
      <c r="E38" s="873">
        <f>SUM('3c.m.'!E811)</f>
        <v>2657462</v>
      </c>
      <c r="F38" s="787">
        <f t="shared" si="0"/>
        <v>0.8667642762113102</v>
      </c>
    </row>
    <row r="39" spans="1:6" ht="11.25">
      <c r="A39" s="7">
        <v>1754</v>
      </c>
      <c r="B39" s="7" t="s">
        <v>333</v>
      </c>
      <c r="C39" s="308">
        <f>SUM('3c.m.'!C812)</f>
        <v>220705</v>
      </c>
      <c r="D39" s="308">
        <f>SUM('3c.m.'!D812)</f>
        <v>266401</v>
      </c>
      <c r="E39" s="873">
        <f>SUM('3c.m.'!E812)</f>
        <v>232981</v>
      </c>
      <c r="F39" s="787">
        <f t="shared" si="0"/>
        <v>0.8745500204578812</v>
      </c>
    </row>
    <row r="40" spans="1:6" ht="11.25">
      <c r="A40" s="7">
        <v>1755</v>
      </c>
      <c r="B40" s="7" t="s">
        <v>522</v>
      </c>
      <c r="C40" s="308">
        <f>SUM('3c.m.'!C813)</f>
        <v>117750</v>
      </c>
      <c r="D40" s="308">
        <f>SUM('3c.m.'!D813)</f>
        <v>135837</v>
      </c>
      <c r="E40" s="873">
        <f>SUM('3c.m.'!E813)</f>
        <v>104224</v>
      </c>
      <c r="F40" s="787">
        <f t="shared" si="0"/>
        <v>0.767272539882359</v>
      </c>
    </row>
    <row r="41" spans="1:6" ht="11.25">
      <c r="A41" s="7">
        <v>1756</v>
      </c>
      <c r="B41" s="7" t="s">
        <v>474</v>
      </c>
      <c r="C41" s="308">
        <f>SUM('3c.m.'!C816)</f>
        <v>276764</v>
      </c>
      <c r="D41" s="308">
        <f>SUM('3c.m.'!D816)</f>
        <v>158017</v>
      </c>
      <c r="E41" s="873">
        <f>SUM('3c.m.'!E816)</f>
        <v>140246</v>
      </c>
      <c r="F41" s="787">
        <f t="shared" si="0"/>
        <v>0.8875374168602113</v>
      </c>
    </row>
    <row r="42" spans="1:6" ht="11.25">
      <c r="A42" s="5">
        <v>1757</v>
      </c>
      <c r="B42" s="5" t="s">
        <v>475</v>
      </c>
      <c r="C42" s="308">
        <f>SUM('3c.m.'!C817)</f>
        <v>4000</v>
      </c>
      <c r="D42" s="873">
        <f>SUM('3c.m.'!D817)</f>
        <v>4248</v>
      </c>
      <c r="E42" s="873">
        <f>SUM('3c.m.'!E817)</f>
        <v>3945</v>
      </c>
      <c r="F42" s="787">
        <f t="shared" si="0"/>
        <v>0.9286723163841808</v>
      </c>
    </row>
    <row r="43" spans="1:6" ht="11.25">
      <c r="A43" s="7">
        <v>1758</v>
      </c>
      <c r="B43" s="7" t="s">
        <v>556</v>
      </c>
      <c r="C43" s="308">
        <f>SUM('3c.m.'!C818)</f>
        <v>652500</v>
      </c>
      <c r="D43" s="873">
        <f>SUM('3c.m.'!D818)</f>
        <v>859945</v>
      </c>
      <c r="E43" s="873">
        <f>SUM('3c.m.'!E818)</f>
        <v>626173</v>
      </c>
      <c r="F43" s="787">
        <f t="shared" si="0"/>
        <v>0.7281547075685073</v>
      </c>
    </row>
    <row r="44" spans="1:6" ht="11.25">
      <c r="A44" s="7"/>
      <c r="B44" s="7"/>
      <c r="C44" s="308"/>
      <c r="D44" s="873"/>
      <c r="E44" s="873"/>
      <c r="F44" s="196"/>
    </row>
    <row r="45" spans="1:6" ht="11.25">
      <c r="A45" s="7"/>
      <c r="B45" s="7"/>
      <c r="C45" s="308"/>
      <c r="D45" s="873"/>
      <c r="E45" s="873"/>
      <c r="F45" s="196"/>
    </row>
    <row r="46" spans="1:6" ht="11.25">
      <c r="A46" s="4">
        <v>1760</v>
      </c>
      <c r="B46" s="4" t="s">
        <v>1436</v>
      </c>
      <c r="C46" s="311">
        <f>SUM(C47:C53)</f>
        <v>1106220</v>
      </c>
      <c r="D46" s="949">
        <f>SUM(D47:D53)</f>
        <v>1259112</v>
      </c>
      <c r="E46" s="949">
        <f>SUM(E47:E53)</f>
        <v>1097440</v>
      </c>
      <c r="F46" s="196">
        <f t="shared" si="0"/>
        <v>0.871598396330112</v>
      </c>
    </row>
    <row r="47" spans="1:6" ht="11.25">
      <c r="A47" s="7">
        <v>1761</v>
      </c>
      <c r="B47" s="7" t="s">
        <v>504</v>
      </c>
      <c r="C47" s="5">
        <f>SUM('3d.m.'!C56)</f>
        <v>787</v>
      </c>
      <c r="D47" s="905">
        <f>SUM('3d.m.'!D56)</f>
        <v>787</v>
      </c>
      <c r="E47" s="905">
        <f>SUM('3d.m.'!E56)</f>
        <v>0</v>
      </c>
      <c r="F47" s="196">
        <f t="shared" si="0"/>
        <v>0</v>
      </c>
    </row>
    <row r="48" spans="1:6" ht="11.25">
      <c r="A48" s="5">
        <v>1762</v>
      </c>
      <c r="B48" s="5" t="s">
        <v>320</v>
      </c>
      <c r="C48" s="5">
        <f>SUM('3d.m.'!C57)</f>
        <v>213</v>
      </c>
      <c r="D48" s="905">
        <f>SUM('3d.m.'!D57)</f>
        <v>213</v>
      </c>
      <c r="E48" s="905">
        <f>SUM('3d.m.'!E57)</f>
        <v>0</v>
      </c>
      <c r="F48" s="196">
        <f t="shared" si="0"/>
        <v>0</v>
      </c>
    </row>
    <row r="49" spans="1:6" ht="11.25">
      <c r="A49" s="7">
        <v>1763</v>
      </c>
      <c r="B49" s="7" t="s">
        <v>321</v>
      </c>
      <c r="C49" s="5">
        <f>SUM('3d.m.'!C58)</f>
        <v>400</v>
      </c>
      <c r="D49" s="905">
        <f>SUM('3d.m.'!D58)</f>
        <v>1700</v>
      </c>
      <c r="E49" s="905">
        <f>SUM('3d.m.'!E58)</f>
        <v>1603</v>
      </c>
      <c r="F49" s="787">
        <f t="shared" si="0"/>
        <v>0.9429411764705883</v>
      </c>
    </row>
    <row r="50" spans="1:6" ht="11.25">
      <c r="A50" s="7">
        <v>1764</v>
      </c>
      <c r="B50" s="7" t="s">
        <v>522</v>
      </c>
      <c r="C50" s="5">
        <f>SUM('3d.m.'!C59)</f>
        <v>909220</v>
      </c>
      <c r="D50" s="905">
        <f>SUM('3d.m.'!D59)</f>
        <v>918012</v>
      </c>
      <c r="E50" s="905">
        <f>SUM('3d.m.'!E59)</f>
        <v>912620</v>
      </c>
      <c r="F50" s="787">
        <f t="shared" si="0"/>
        <v>0.994126438434356</v>
      </c>
    </row>
    <row r="51" spans="1:6" ht="11.25">
      <c r="A51" s="7">
        <v>1765</v>
      </c>
      <c r="B51" s="7" t="s">
        <v>774</v>
      </c>
      <c r="C51" s="5">
        <f>SUM('3d.m.'!C60)</f>
        <v>9600</v>
      </c>
      <c r="D51" s="905">
        <f>SUM('3d.m.'!D60)</f>
        <v>9600</v>
      </c>
      <c r="E51" s="905">
        <f>SUM('3d.m.'!E60)</f>
        <v>356</v>
      </c>
      <c r="F51" s="787">
        <f t="shared" si="0"/>
        <v>0.037083333333333336</v>
      </c>
    </row>
    <row r="52" spans="1:6" ht="11.25">
      <c r="A52" s="7">
        <v>1766</v>
      </c>
      <c r="B52" s="7" t="s">
        <v>556</v>
      </c>
      <c r="C52" s="5">
        <f>SUM('3d.m.'!C61)</f>
        <v>186000</v>
      </c>
      <c r="D52" s="905">
        <f>SUM('3d.m.'!D61)</f>
        <v>328800</v>
      </c>
      <c r="E52" s="905">
        <f>SUM('3d.m.'!E61)</f>
        <v>182861</v>
      </c>
      <c r="F52" s="787">
        <f t="shared" si="0"/>
        <v>0.5561465936739659</v>
      </c>
    </row>
    <row r="53" spans="1:6" ht="11.25">
      <c r="A53" s="7"/>
      <c r="B53" s="7"/>
      <c r="C53" s="5"/>
      <c r="D53" s="905"/>
      <c r="E53" s="905"/>
      <c r="F53" s="196"/>
    </row>
    <row r="54" spans="1:6" ht="11.25">
      <c r="A54" s="2"/>
      <c r="B54" s="93"/>
      <c r="C54" s="308"/>
      <c r="D54" s="873"/>
      <c r="E54" s="873"/>
      <c r="F54" s="196"/>
    </row>
    <row r="55" spans="1:6" ht="11.25">
      <c r="A55" s="4">
        <v>1770</v>
      </c>
      <c r="B55" s="22" t="s">
        <v>1354</v>
      </c>
      <c r="C55" s="311">
        <f>SUM(C56:C62)</f>
        <v>1726802</v>
      </c>
      <c r="D55" s="949">
        <f>SUM(D56:D62)</f>
        <v>3308782</v>
      </c>
      <c r="E55" s="949">
        <f>SUM(E56:E62)</f>
        <v>1159922</v>
      </c>
      <c r="F55" s="196">
        <f t="shared" si="0"/>
        <v>0.35055860434443853</v>
      </c>
    </row>
    <row r="56" spans="1:6" ht="11.25">
      <c r="A56" s="72">
        <v>1771</v>
      </c>
      <c r="B56" s="7" t="s">
        <v>504</v>
      </c>
      <c r="C56" s="190">
        <f>SUM('4.mell.'!C76)</f>
        <v>100</v>
      </c>
      <c r="D56" s="905">
        <f>SUM('4.mell.'!D76)</f>
        <v>2659</v>
      </c>
      <c r="E56" s="905">
        <f>SUM('4.mell.'!E76)</f>
        <v>0</v>
      </c>
      <c r="F56" s="196">
        <f t="shared" si="0"/>
        <v>0</v>
      </c>
    </row>
    <row r="57" spans="1:6" ht="11.25">
      <c r="A57" s="72">
        <v>1772</v>
      </c>
      <c r="B57" s="7" t="s">
        <v>320</v>
      </c>
      <c r="C57" s="190">
        <f>SUM('4.mell.'!C77)</f>
        <v>27</v>
      </c>
      <c r="D57" s="905">
        <f>SUM('4.mell.'!D77)</f>
        <v>1777</v>
      </c>
      <c r="E57" s="905">
        <f>SUM('4.mell.'!E77)</f>
        <v>0</v>
      </c>
      <c r="F57" s="196">
        <f t="shared" si="0"/>
        <v>0</v>
      </c>
    </row>
    <row r="58" spans="1:6" ht="11.25">
      <c r="A58" s="7">
        <v>1773</v>
      </c>
      <c r="B58" s="7" t="s">
        <v>321</v>
      </c>
      <c r="C58" s="190">
        <f>SUM('4.mell.'!C78)</f>
        <v>20602</v>
      </c>
      <c r="D58" s="905">
        <f>SUM('4.mell.'!D78)</f>
        <v>67166</v>
      </c>
      <c r="E58" s="905">
        <f>SUM('4.mell.'!E78)</f>
        <v>36320</v>
      </c>
      <c r="F58" s="787">
        <f t="shared" si="0"/>
        <v>0.540749784116964</v>
      </c>
    </row>
    <row r="59" spans="1:6" ht="11.25">
      <c r="A59" s="7">
        <v>1774</v>
      </c>
      <c r="B59" s="7" t="s">
        <v>497</v>
      </c>
      <c r="C59" s="190">
        <f>SUM('4.mell.'!C79)</f>
        <v>0</v>
      </c>
      <c r="D59" s="905">
        <f>SUM('4.mell.'!D79)</f>
        <v>0</v>
      </c>
      <c r="E59" s="905">
        <f>SUM('4.mell.'!E79)</f>
        <v>0</v>
      </c>
      <c r="F59" s="787"/>
    </row>
    <row r="60" spans="1:6" ht="11.25">
      <c r="A60" s="7">
        <v>1775</v>
      </c>
      <c r="B60" s="7" t="s">
        <v>474</v>
      </c>
      <c r="C60" s="190">
        <f>SUM('4.mell.'!C82)</f>
        <v>0</v>
      </c>
      <c r="D60" s="190">
        <f>SUM('4.mell.'!D82)</f>
        <v>0</v>
      </c>
      <c r="E60" s="190">
        <f>SUM('4.mell.'!E82)</f>
        <v>0</v>
      </c>
      <c r="F60" s="787"/>
    </row>
    <row r="61" spans="1:6" ht="11.25">
      <c r="A61" s="7">
        <v>1776</v>
      </c>
      <c r="B61" s="7" t="s">
        <v>475</v>
      </c>
      <c r="C61" s="314">
        <f>SUM('4.mell.'!C83)</f>
        <v>1676073</v>
      </c>
      <c r="D61" s="314">
        <f>SUM('4.mell.'!D83)</f>
        <v>3191005</v>
      </c>
      <c r="E61" s="314">
        <f>SUM('4.mell.'!E83)</f>
        <v>1099466</v>
      </c>
      <c r="F61" s="787">
        <f t="shared" si="0"/>
        <v>0.3445516381202787</v>
      </c>
    </row>
    <row r="62" spans="1:6" ht="11.25">
      <c r="A62" s="7">
        <v>1777</v>
      </c>
      <c r="B62" s="7" t="s">
        <v>556</v>
      </c>
      <c r="C62" s="314">
        <f>SUM('4.mell.'!C84)</f>
        <v>30000</v>
      </c>
      <c r="D62" s="899">
        <f>SUM('4.mell.'!D84)</f>
        <v>46175</v>
      </c>
      <c r="E62" s="899">
        <f>SUM('4.mell.'!E84)</f>
        <v>24136</v>
      </c>
      <c r="F62" s="787">
        <f t="shared" si="0"/>
        <v>0.5227070925825663</v>
      </c>
    </row>
    <row r="63" spans="1:6" ht="11.25">
      <c r="A63" s="7"/>
      <c r="B63" s="7"/>
      <c r="C63" s="308"/>
      <c r="D63" s="873"/>
      <c r="E63" s="873"/>
      <c r="F63" s="196"/>
    </row>
    <row r="64" spans="1:6" ht="11.25">
      <c r="A64" s="4">
        <v>1780</v>
      </c>
      <c r="B64" s="4" t="s">
        <v>1355</v>
      </c>
      <c r="C64" s="311">
        <f>SUM(C65:C71)</f>
        <v>86522</v>
      </c>
      <c r="D64" s="949">
        <f>SUM(D65:D71)</f>
        <v>648542</v>
      </c>
      <c r="E64" s="949">
        <f>SUM(E65:E71)</f>
        <v>516034</v>
      </c>
      <c r="F64" s="196">
        <f t="shared" si="0"/>
        <v>0.7956832402527516</v>
      </c>
    </row>
    <row r="65" spans="1:6" ht="11.25">
      <c r="A65" s="72">
        <v>1781</v>
      </c>
      <c r="B65" s="7" t="s">
        <v>504</v>
      </c>
      <c r="C65" s="314">
        <f>SUM('5.mell. '!C44)</f>
        <v>0</v>
      </c>
      <c r="D65" s="899">
        <f>SUM('5.mell. '!D44)</f>
        <v>7312</v>
      </c>
      <c r="E65" s="899">
        <f>SUM('5.mell. '!E44)</f>
        <v>7312</v>
      </c>
      <c r="F65" s="787">
        <f t="shared" si="0"/>
        <v>1</v>
      </c>
    </row>
    <row r="66" spans="1:6" ht="11.25">
      <c r="A66" s="72">
        <v>1782</v>
      </c>
      <c r="B66" s="7" t="s">
        <v>320</v>
      </c>
      <c r="C66" s="314">
        <f>SUM('5.mell. '!C45)</f>
        <v>0</v>
      </c>
      <c r="D66" s="899">
        <f>SUM('5.mell. '!D45)</f>
        <v>1963</v>
      </c>
      <c r="E66" s="899">
        <f>SUM('5.mell. '!E45)</f>
        <v>1963</v>
      </c>
      <c r="F66" s="787">
        <f t="shared" si="0"/>
        <v>1</v>
      </c>
    </row>
    <row r="67" spans="1:6" ht="11.25">
      <c r="A67" s="7">
        <v>1783</v>
      </c>
      <c r="B67" s="7" t="s">
        <v>321</v>
      </c>
      <c r="C67" s="190">
        <f>SUM('5.mell. '!C46)</f>
        <v>0</v>
      </c>
      <c r="D67" s="905">
        <f>SUM('5.mell. '!D46)</f>
        <v>14317</v>
      </c>
      <c r="E67" s="905">
        <f>SUM('5.mell. '!E46)</f>
        <v>14184</v>
      </c>
      <c r="F67" s="787">
        <f t="shared" si="0"/>
        <v>0.9907103443458826</v>
      </c>
    </row>
    <row r="68" spans="1:6" ht="11.25">
      <c r="A68" s="7">
        <v>1784</v>
      </c>
      <c r="B68" s="7" t="s">
        <v>497</v>
      </c>
      <c r="C68" s="5">
        <f>SUM('5.mell. '!C47)</f>
        <v>0</v>
      </c>
      <c r="D68" s="905">
        <f>SUM('5.mell. '!D47)</f>
        <v>0</v>
      </c>
      <c r="E68" s="905">
        <f>SUM('5.mell. '!E47)</f>
        <v>0</v>
      </c>
      <c r="F68" s="787"/>
    </row>
    <row r="69" spans="1:6" ht="11.25">
      <c r="A69" s="7">
        <v>1785</v>
      </c>
      <c r="B69" s="7" t="s">
        <v>474</v>
      </c>
      <c r="C69" s="5">
        <f>SUM('5.mell. '!C51)</f>
        <v>86522</v>
      </c>
      <c r="D69" s="905">
        <f>SUM('5.mell. '!D51)</f>
        <v>624650</v>
      </c>
      <c r="E69" s="905">
        <f>SUM('5.mell. '!E51)</f>
        <v>492275</v>
      </c>
      <c r="F69" s="787">
        <f t="shared" si="0"/>
        <v>0.7880813255423037</v>
      </c>
    </row>
    <row r="70" spans="1:6" ht="11.25">
      <c r="A70" s="7">
        <v>1786</v>
      </c>
      <c r="B70" s="7" t="s">
        <v>475</v>
      </c>
      <c r="C70" s="5">
        <f>SUM('5.mell. '!C50)</f>
        <v>0</v>
      </c>
      <c r="D70" s="905">
        <f>SUM('5.mell. '!D50)</f>
        <v>300</v>
      </c>
      <c r="E70" s="905">
        <f>SUM('5.mell. '!E50)</f>
        <v>300</v>
      </c>
      <c r="F70" s="787">
        <f t="shared" si="0"/>
        <v>1</v>
      </c>
    </row>
    <row r="71" spans="1:6" ht="11.25">
      <c r="A71" s="5">
        <v>1787</v>
      </c>
      <c r="B71" s="7" t="s">
        <v>556</v>
      </c>
      <c r="C71" s="5">
        <f>SUM('5.mell. '!C52)</f>
        <v>0</v>
      </c>
      <c r="D71" s="905">
        <f>SUM('5.mell. '!D52)</f>
        <v>0</v>
      </c>
      <c r="E71" s="905">
        <f>SUM('5.mell. '!E52)</f>
        <v>0</v>
      </c>
      <c r="F71" s="787"/>
    </row>
    <row r="72" spans="1:6" ht="11.25">
      <c r="A72" s="5"/>
      <c r="B72" s="7"/>
      <c r="C72" s="7"/>
      <c r="D72" s="873"/>
      <c r="E72" s="873"/>
      <c r="F72" s="787"/>
    </row>
    <row r="73" spans="1:6" ht="11.25">
      <c r="A73" s="73">
        <v>1790</v>
      </c>
      <c r="B73" s="132" t="s">
        <v>1467</v>
      </c>
      <c r="C73" s="897">
        <f>SUM(C74:C78)</f>
        <v>62785</v>
      </c>
      <c r="D73" s="897">
        <f>SUM(D74:D78)</f>
        <v>60303</v>
      </c>
      <c r="E73" s="897">
        <f>SUM(E74:E78)</f>
        <v>60302</v>
      </c>
      <c r="F73" s="196">
        <f t="shared" si="0"/>
        <v>0.999983417077094</v>
      </c>
    </row>
    <row r="74" spans="1:6" ht="11.25">
      <c r="A74" s="5">
        <v>1791</v>
      </c>
      <c r="B74" s="81" t="s">
        <v>545</v>
      </c>
      <c r="C74" s="898">
        <v>739</v>
      </c>
      <c r="D74" s="898">
        <v>739</v>
      </c>
      <c r="E74" s="898">
        <v>739</v>
      </c>
      <c r="F74" s="787">
        <f t="shared" si="0"/>
        <v>1</v>
      </c>
    </row>
    <row r="75" spans="1:6" ht="11.25">
      <c r="A75" s="5">
        <v>1792</v>
      </c>
      <c r="B75" s="81" t="s">
        <v>590</v>
      </c>
      <c r="C75" s="898">
        <v>12127</v>
      </c>
      <c r="D75" s="898">
        <v>12127</v>
      </c>
      <c r="E75" s="898">
        <v>12127</v>
      </c>
      <c r="F75" s="787">
        <f t="shared" si="0"/>
        <v>1</v>
      </c>
    </row>
    <row r="76" spans="1:6" ht="11.25">
      <c r="A76" s="5">
        <v>1793</v>
      </c>
      <c r="B76" s="5" t="s">
        <v>322</v>
      </c>
      <c r="C76" s="899">
        <v>2483</v>
      </c>
      <c r="D76" s="899"/>
      <c r="E76" s="899"/>
      <c r="F76" s="787"/>
    </row>
    <row r="77" spans="1:6" ht="11.25">
      <c r="A77" s="5">
        <v>1794</v>
      </c>
      <c r="B77" s="5" t="s">
        <v>595</v>
      </c>
      <c r="C77" s="899">
        <v>29314</v>
      </c>
      <c r="D77" s="899">
        <v>29315</v>
      </c>
      <c r="E77" s="899">
        <v>29314</v>
      </c>
      <c r="F77" s="787">
        <f aca="true" t="shared" si="1" ref="F77:F136">SUM(E77/D77)</f>
        <v>0.9999658877707658</v>
      </c>
    </row>
    <row r="78" spans="1:6" ht="11.25">
      <c r="A78" s="5">
        <v>1795</v>
      </c>
      <c r="B78" s="5" t="s">
        <v>625</v>
      </c>
      <c r="C78" s="899">
        <v>18122</v>
      </c>
      <c r="D78" s="899">
        <v>18122</v>
      </c>
      <c r="E78" s="899">
        <v>18122</v>
      </c>
      <c r="F78" s="787">
        <f t="shared" si="1"/>
        <v>1</v>
      </c>
    </row>
    <row r="79" spans="1:6" s="20" customFormat="1" ht="12">
      <c r="A79" s="5"/>
      <c r="B79" s="69"/>
      <c r="C79" s="873"/>
      <c r="D79" s="873"/>
      <c r="E79" s="873"/>
      <c r="F79" s="787"/>
    </row>
    <row r="80" spans="1:6" s="23" customFormat="1" ht="13.5" customHeight="1">
      <c r="A80" s="4">
        <v>1801</v>
      </c>
      <c r="B80" s="8" t="s">
        <v>826</v>
      </c>
      <c r="C80" s="949">
        <v>45000</v>
      </c>
      <c r="D80" s="949">
        <v>30000</v>
      </c>
      <c r="E80" s="949">
        <v>22124</v>
      </c>
      <c r="F80" s="196">
        <f t="shared" si="1"/>
        <v>0.7374666666666667</v>
      </c>
    </row>
    <row r="81" spans="1:6" s="23" customFormat="1" ht="11.25" customHeight="1">
      <c r="A81" s="4"/>
      <c r="B81" s="8"/>
      <c r="C81" s="949"/>
      <c r="D81" s="949"/>
      <c r="E81" s="949"/>
      <c r="F81" s="787"/>
    </row>
    <row r="82" spans="1:6" s="23" customFormat="1" ht="13.5" customHeight="1">
      <c r="A82" s="4">
        <v>1802</v>
      </c>
      <c r="B82" s="8" t="s">
        <v>832</v>
      </c>
      <c r="C82" s="949"/>
      <c r="D82" s="949">
        <v>5155</v>
      </c>
      <c r="E82" s="949">
        <v>5154</v>
      </c>
      <c r="F82" s="196">
        <f t="shared" si="1"/>
        <v>0.9998060135790494</v>
      </c>
    </row>
    <row r="83" spans="1:6" s="23" customFormat="1" ht="13.5" customHeight="1">
      <c r="A83" s="4"/>
      <c r="B83" s="8"/>
      <c r="C83" s="949"/>
      <c r="D83" s="949"/>
      <c r="E83" s="949"/>
      <c r="F83" s="787"/>
    </row>
    <row r="84" spans="1:6" s="23" customFormat="1" ht="10.5" customHeight="1">
      <c r="A84" s="4"/>
      <c r="B84" s="8"/>
      <c r="C84" s="949"/>
      <c r="D84" s="949"/>
      <c r="E84" s="949"/>
      <c r="F84" s="787"/>
    </row>
    <row r="85" spans="1:6" s="23" customFormat="1" ht="11.25">
      <c r="A85" s="4">
        <v>1804</v>
      </c>
      <c r="B85" s="8" t="s">
        <v>256</v>
      </c>
      <c r="C85" s="949">
        <v>187000</v>
      </c>
      <c r="D85" s="949">
        <v>197000</v>
      </c>
      <c r="E85" s="949">
        <v>176503</v>
      </c>
      <c r="F85" s="196">
        <f t="shared" si="1"/>
        <v>0.8959543147208122</v>
      </c>
    </row>
    <row r="86" spans="1:6" s="23" customFormat="1" ht="11.25">
      <c r="A86" s="4"/>
      <c r="B86" s="8"/>
      <c r="C86" s="950"/>
      <c r="D86" s="950"/>
      <c r="E86" s="950"/>
      <c r="F86" s="787"/>
    </row>
    <row r="87" spans="1:6" s="23" customFormat="1" ht="11.25">
      <c r="A87" s="4">
        <v>1806</v>
      </c>
      <c r="B87" s="4" t="s">
        <v>616</v>
      </c>
      <c r="C87" s="906">
        <f>SUM(C88:C89)</f>
        <v>12000</v>
      </c>
      <c r="D87" s="906">
        <f>SUM(D88:D89)</f>
        <v>21086</v>
      </c>
      <c r="E87" s="906">
        <v>17301</v>
      </c>
      <c r="F87" s="196">
        <f t="shared" si="1"/>
        <v>0.8204970122356066</v>
      </c>
    </row>
    <row r="88" spans="1:6" s="23" customFormat="1" ht="12">
      <c r="A88" s="19"/>
      <c r="B88" s="78" t="s">
        <v>617</v>
      </c>
      <c r="C88" s="958"/>
      <c r="D88" s="958"/>
      <c r="E88" s="958"/>
      <c r="F88" s="787"/>
    </row>
    <row r="89" spans="1:6" s="23" customFormat="1" ht="12">
      <c r="A89" s="19"/>
      <c r="B89" s="78" t="s">
        <v>618</v>
      </c>
      <c r="C89" s="958">
        <v>12000</v>
      </c>
      <c r="D89" s="958">
        <v>21086</v>
      </c>
      <c r="E89" s="958">
        <v>17301</v>
      </c>
      <c r="F89" s="1480">
        <f t="shared" si="1"/>
        <v>0.8204970122356066</v>
      </c>
    </row>
    <row r="90" spans="1:6" s="23" customFormat="1" ht="11.25">
      <c r="A90" s="4"/>
      <c r="B90" s="4"/>
      <c r="C90" s="949"/>
      <c r="D90" s="949"/>
      <c r="E90" s="949"/>
      <c r="F90" s="787"/>
    </row>
    <row r="91" spans="1:6" s="23" customFormat="1" ht="12">
      <c r="A91" s="73">
        <v>1812</v>
      </c>
      <c r="B91" s="102" t="s">
        <v>257</v>
      </c>
      <c r="C91" s="949">
        <f>SUM('6.mell. '!C12)</f>
        <v>78000</v>
      </c>
      <c r="D91" s="949">
        <f>SUM('6.mell. '!D12)</f>
        <v>237879</v>
      </c>
      <c r="E91" s="949"/>
      <c r="F91" s="787">
        <f t="shared" si="1"/>
        <v>0</v>
      </c>
    </row>
    <row r="92" spans="1:6" s="23" customFormat="1" ht="12">
      <c r="A92" s="73">
        <v>1813</v>
      </c>
      <c r="B92" s="97" t="s">
        <v>258</v>
      </c>
      <c r="C92" s="949">
        <f>SUM('6.mell. '!C14)</f>
        <v>21183</v>
      </c>
      <c r="D92" s="949">
        <f>SUM('6.mell. '!D14)</f>
        <v>197586</v>
      </c>
      <c r="E92" s="949"/>
      <c r="F92" s="787">
        <f t="shared" si="1"/>
        <v>0</v>
      </c>
    </row>
    <row r="93" spans="1:6" s="23" customFormat="1" ht="11.25">
      <c r="A93" s="19">
        <v>1816</v>
      </c>
      <c r="B93" s="73" t="s">
        <v>290</v>
      </c>
      <c r="C93" s="906">
        <f>SUM(C91+C92)</f>
        <v>99183</v>
      </c>
      <c r="D93" s="906">
        <f>SUM(D91+D92)</f>
        <v>435465</v>
      </c>
      <c r="E93" s="906"/>
      <c r="F93" s="787">
        <f t="shared" si="1"/>
        <v>0</v>
      </c>
    </row>
    <row r="94" spans="1:6" ht="11.25">
      <c r="A94" s="5"/>
      <c r="B94" s="5"/>
      <c r="C94" s="906"/>
      <c r="D94" s="906"/>
      <c r="E94" s="906"/>
      <c r="F94" s="787"/>
    </row>
    <row r="95" spans="1:6" s="25" customFormat="1" ht="13.5" customHeight="1">
      <c r="A95" s="86"/>
      <c r="B95" s="86" t="s">
        <v>281</v>
      </c>
      <c r="C95" s="959"/>
      <c r="D95" s="959"/>
      <c r="E95" s="959"/>
      <c r="F95" s="787"/>
    </row>
    <row r="96" spans="1:6" s="20" customFormat="1" ht="12" customHeight="1">
      <c r="A96" s="5">
        <v>1821</v>
      </c>
      <c r="B96" s="7" t="s">
        <v>504</v>
      </c>
      <c r="C96" s="960">
        <f aca="true" t="shared" si="2" ref="C96:E97">SUM(C12+C24+C36+C47+C56+C65)</f>
        <v>1398772</v>
      </c>
      <c r="D96" s="960">
        <f t="shared" si="2"/>
        <v>1520355</v>
      </c>
      <c r="E96" s="960">
        <f t="shared" si="2"/>
        <v>1447299</v>
      </c>
      <c r="F96" s="787">
        <f t="shared" si="1"/>
        <v>0.9519480647611906</v>
      </c>
    </row>
    <row r="97" spans="1:6" s="20" customFormat="1" ht="12" customHeight="1">
      <c r="A97" s="5">
        <v>1822</v>
      </c>
      <c r="B97" s="7" t="s">
        <v>320</v>
      </c>
      <c r="C97" s="905">
        <f t="shared" si="2"/>
        <v>408052</v>
      </c>
      <c r="D97" s="905">
        <f t="shared" si="2"/>
        <v>464551</v>
      </c>
      <c r="E97" s="905">
        <f t="shared" si="2"/>
        <v>415606</v>
      </c>
      <c r="F97" s="787">
        <f t="shared" si="1"/>
        <v>0.8946402009682468</v>
      </c>
    </row>
    <row r="98" spans="1:6" s="20" customFormat="1" ht="11.25">
      <c r="A98" s="178">
        <v>1823</v>
      </c>
      <c r="B98" s="7" t="s">
        <v>321</v>
      </c>
      <c r="C98" s="905">
        <f>SUM(C14+C26+C38+C49+C58+C67+C80+C85)</f>
        <v>3520477</v>
      </c>
      <c r="D98" s="905">
        <f>SUM(D14+D26+D38+D49+D58+D67+D80+D85+D82)</f>
        <v>3930651</v>
      </c>
      <c r="E98" s="905">
        <f>SUM(E14+E26+E38+E49+E58+E67+E80+E85+E82)</f>
        <v>3345722</v>
      </c>
      <c r="F98" s="787">
        <f t="shared" si="1"/>
        <v>0.8511877549037042</v>
      </c>
    </row>
    <row r="99" spans="1:6" s="20" customFormat="1" ht="11.25">
      <c r="A99" s="178">
        <v>1824</v>
      </c>
      <c r="B99" s="7" t="s">
        <v>333</v>
      </c>
      <c r="C99" s="960">
        <f>SUM(C15+C27+C39)</f>
        <v>220705</v>
      </c>
      <c r="D99" s="960">
        <f>SUM(D15+D27+D39)</f>
        <v>266401</v>
      </c>
      <c r="E99" s="960">
        <f>SUM(E15+E27+E39)</f>
        <v>232981</v>
      </c>
      <c r="F99" s="787">
        <f t="shared" si="1"/>
        <v>0.8745500204578812</v>
      </c>
    </row>
    <row r="100" spans="1:6" s="20" customFormat="1" ht="11.25">
      <c r="A100" s="5">
        <v>1825</v>
      </c>
      <c r="B100" s="7" t="s">
        <v>522</v>
      </c>
      <c r="C100" s="905">
        <f>SUM(C16+C28+C40+C50+C59+C68+C91+C92+C89)</f>
        <v>1138153</v>
      </c>
      <c r="D100" s="905">
        <f>SUM(D16+D28+D40+D50+D59+D68+D91+D92+D89)</f>
        <v>1516307</v>
      </c>
      <c r="E100" s="905">
        <f>SUM(E16+E28+E40+E50+E59+E68+E91+E92+E89)</f>
        <v>1036665</v>
      </c>
      <c r="F100" s="787">
        <f t="shared" si="1"/>
        <v>0.6836775138543844</v>
      </c>
    </row>
    <row r="101" spans="1:6" s="20" customFormat="1" ht="12" thickBot="1">
      <c r="A101" s="101"/>
      <c r="B101" s="199" t="s">
        <v>297</v>
      </c>
      <c r="C101" s="283">
        <f>SUM(C93)</f>
        <v>99183</v>
      </c>
      <c r="D101" s="283">
        <f>SUM(D93)</f>
        <v>435465</v>
      </c>
      <c r="E101" s="283">
        <f>SUM(E93)</f>
        <v>0</v>
      </c>
      <c r="F101" s="798">
        <f t="shared" si="1"/>
        <v>0</v>
      </c>
    </row>
    <row r="102" spans="1:6" s="20" customFormat="1" ht="17.25" customHeight="1" thickBot="1">
      <c r="A102" s="188">
        <v>1820</v>
      </c>
      <c r="B102" s="188" t="s">
        <v>271</v>
      </c>
      <c r="C102" s="188">
        <f>SUM(C96:C101)-C101</f>
        <v>6686159</v>
      </c>
      <c r="D102" s="188">
        <f>SUM(D96:D101)-D101</f>
        <v>7698265</v>
      </c>
      <c r="E102" s="188">
        <f>SUM(E96:E101)-E101</f>
        <v>6478273</v>
      </c>
      <c r="F102" s="817">
        <f t="shared" si="1"/>
        <v>0.8415237719148405</v>
      </c>
    </row>
    <row r="103" spans="1:6" s="20" customFormat="1" ht="11.25">
      <c r="A103" s="74"/>
      <c r="B103" s="74"/>
      <c r="C103" s="74"/>
      <c r="D103" s="74"/>
      <c r="E103" s="74"/>
      <c r="F103" s="1037"/>
    </row>
    <row r="104" spans="1:6" s="20" customFormat="1" ht="11.25">
      <c r="A104" s="5"/>
      <c r="B104" s="102" t="s">
        <v>282</v>
      </c>
      <c r="C104" s="73"/>
      <c r="D104" s="73"/>
      <c r="E104" s="73"/>
      <c r="F104" s="787"/>
    </row>
    <row r="105" spans="1:6" s="20" customFormat="1" ht="11.25">
      <c r="A105" s="5">
        <v>1831</v>
      </c>
      <c r="B105" s="7" t="s">
        <v>474</v>
      </c>
      <c r="C105" s="6">
        <f>SUM(C17+C29+C41+C60+C69+C51)</f>
        <v>510886</v>
      </c>
      <c r="D105" s="6">
        <f>SUM(D17+D29+D41+D60+D69+D51)</f>
        <v>914634</v>
      </c>
      <c r="E105" s="6">
        <f>SUM(E17+E29+E41+E60+E69+E51)</f>
        <v>705731</v>
      </c>
      <c r="F105" s="787">
        <f t="shared" si="1"/>
        <v>0.7715993501225626</v>
      </c>
    </row>
    <row r="106" spans="1:6" s="20" customFormat="1" ht="11.25">
      <c r="A106" s="5">
        <v>1832</v>
      </c>
      <c r="B106" s="7" t="s">
        <v>475</v>
      </c>
      <c r="C106" s="6">
        <f>SUM(C18+C42+C30+C61+C70)</f>
        <v>1680073</v>
      </c>
      <c r="D106" s="6">
        <f>SUM(D18+D42+D30+D61+D70)</f>
        <v>3210231</v>
      </c>
      <c r="E106" s="6">
        <f>SUM(E18+E42+E30+E61+E70)</f>
        <v>1116890</v>
      </c>
      <c r="F106" s="787">
        <f t="shared" si="1"/>
        <v>0.34791577303938565</v>
      </c>
    </row>
    <row r="107" spans="1:6" s="20" customFormat="1" ht="12" thickBot="1">
      <c r="A107" s="5">
        <v>1833</v>
      </c>
      <c r="B107" s="7" t="s">
        <v>556</v>
      </c>
      <c r="C107" s="5">
        <f>SUM(C43+C62+C52+C71+C73+C19)</f>
        <v>938285</v>
      </c>
      <c r="D107" s="5">
        <f>SUM(D43+D62+D52+D71+D73+D19)</f>
        <v>1328984</v>
      </c>
      <c r="E107" s="5">
        <f>SUM(E43+E62+E52+E71+E73+E19)</f>
        <v>898472</v>
      </c>
      <c r="F107" s="798">
        <f t="shared" si="1"/>
        <v>0.6760593054543922</v>
      </c>
    </row>
    <row r="108" spans="1:6" s="20" customFormat="1" ht="18.75" customHeight="1" thickBot="1">
      <c r="A108" s="172">
        <v>1830</v>
      </c>
      <c r="B108" s="172" t="s">
        <v>283</v>
      </c>
      <c r="C108" s="187">
        <f>SUM(C105:C107)</f>
        <v>3129244</v>
      </c>
      <c r="D108" s="187">
        <f>SUM(D105:D107)</f>
        <v>5453849</v>
      </c>
      <c r="E108" s="187">
        <f>SUM(E105:E107)</f>
        <v>2721093</v>
      </c>
      <c r="F108" s="817">
        <f t="shared" si="1"/>
        <v>0.49893075514191904</v>
      </c>
    </row>
    <row r="109" spans="1:6" s="20" customFormat="1" ht="11.25">
      <c r="A109" s="74"/>
      <c r="B109" s="72"/>
      <c r="C109" s="72"/>
      <c r="D109" s="72"/>
      <c r="E109" s="72"/>
      <c r="F109" s="1037"/>
    </row>
    <row r="110" spans="1:6" s="20" customFormat="1" ht="11.25">
      <c r="A110" s="78">
        <v>1842</v>
      </c>
      <c r="B110" s="127" t="s">
        <v>1447</v>
      </c>
      <c r="C110" s="74"/>
      <c r="D110" s="74"/>
      <c r="E110" s="72">
        <v>27400000</v>
      </c>
      <c r="F110" s="787"/>
    </row>
    <row r="111" spans="1:6" s="20" customFormat="1" ht="11.25">
      <c r="A111" s="78">
        <v>1843</v>
      </c>
      <c r="B111" s="127" t="s">
        <v>1446</v>
      </c>
      <c r="C111" s="74"/>
      <c r="D111" s="897">
        <v>91856</v>
      </c>
      <c r="E111" s="897">
        <v>46251</v>
      </c>
      <c r="F111" s="196">
        <f t="shared" si="1"/>
        <v>0.503516373454102</v>
      </c>
    </row>
    <row r="112" spans="1:6" s="20" customFormat="1" ht="11.25">
      <c r="A112" s="78">
        <v>1844</v>
      </c>
      <c r="B112" s="132" t="s">
        <v>1497</v>
      </c>
      <c r="C112" s="74">
        <f>SUM(C113:C117)</f>
        <v>5881759</v>
      </c>
      <c r="D112" s="74">
        <f>SUM(D113:D117)</f>
        <v>5997132</v>
      </c>
      <c r="E112" s="74">
        <f>SUM(E113:E117)</f>
        <v>5852423</v>
      </c>
      <c r="F112" s="196">
        <f t="shared" si="1"/>
        <v>0.9758702993364161</v>
      </c>
    </row>
    <row r="113" spans="1:6" s="20" customFormat="1" ht="11.25">
      <c r="A113" s="78">
        <v>1845</v>
      </c>
      <c r="B113" s="72" t="s">
        <v>610</v>
      </c>
      <c r="C113" s="72">
        <f>SUM('2.mell'!C522)</f>
        <v>3543210</v>
      </c>
      <c r="D113" s="72">
        <f>SUM('2.mell'!D522)</f>
        <v>3626616</v>
      </c>
      <c r="E113" s="72">
        <f>SUM('2.mell'!E522)</f>
        <v>3556241</v>
      </c>
      <c r="F113" s="787">
        <f t="shared" si="1"/>
        <v>0.9805948575752161</v>
      </c>
    </row>
    <row r="114" spans="1:6" s="20" customFormat="1" ht="11.25">
      <c r="A114" s="78">
        <v>1846</v>
      </c>
      <c r="B114" s="78" t="s">
        <v>611</v>
      </c>
      <c r="C114" s="72">
        <f>SUM('2.mell'!C523)</f>
        <v>307538</v>
      </c>
      <c r="D114" s="72">
        <f>SUM('2.mell'!D523)</f>
        <v>357817</v>
      </c>
      <c r="E114" s="72">
        <f>SUM('2.mell'!E523)</f>
        <v>330948</v>
      </c>
      <c r="F114" s="787">
        <f t="shared" si="1"/>
        <v>0.9249085426349223</v>
      </c>
    </row>
    <row r="115" spans="1:6" s="20" customFormat="1" ht="11.25">
      <c r="A115" s="78">
        <v>1847</v>
      </c>
      <c r="B115" s="72" t="s">
        <v>612</v>
      </c>
      <c r="C115" s="72"/>
      <c r="D115" s="72"/>
      <c r="E115" s="72"/>
      <c r="F115" s="787"/>
    </row>
    <row r="116" spans="1:6" s="20" customFormat="1" ht="11.25">
      <c r="A116" s="78">
        <v>1848</v>
      </c>
      <c r="B116" s="78" t="s">
        <v>284</v>
      </c>
      <c r="C116" s="78">
        <f>SUM('3b.m.'!C30)</f>
        <v>509927</v>
      </c>
      <c r="D116" s="78">
        <f>SUM('3b.m.'!D30)</f>
        <v>504995</v>
      </c>
      <c r="E116" s="78">
        <f>SUM('3b.m.'!E30)</f>
        <v>472534</v>
      </c>
      <c r="F116" s="787">
        <f t="shared" si="1"/>
        <v>0.9357201556451054</v>
      </c>
    </row>
    <row r="117" spans="1:6" s="20" customFormat="1" ht="12" thickBot="1">
      <c r="A117" s="78">
        <v>1849</v>
      </c>
      <c r="B117" s="72" t="s">
        <v>585</v>
      </c>
      <c r="C117" s="895">
        <v>1521084</v>
      </c>
      <c r="D117" s="895">
        <v>1507704</v>
      </c>
      <c r="E117" s="895">
        <f>SUM('1b.mell '!E145)</f>
        <v>1492700</v>
      </c>
      <c r="F117" s="787">
        <f t="shared" si="1"/>
        <v>0.9900484445222669</v>
      </c>
    </row>
    <row r="118" spans="1:6" s="20" customFormat="1" ht="18.75" customHeight="1" thickBot="1">
      <c r="A118" s="187">
        <v>1840</v>
      </c>
      <c r="B118" s="172" t="s">
        <v>273</v>
      </c>
      <c r="C118" s="896">
        <f>SUM(C112+C111)</f>
        <v>5881759</v>
      </c>
      <c r="D118" s="896">
        <f>SUM(D112+D111)</f>
        <v>6088988</v>
      </c>
      <c r="E118" s="896">
        <f>SUM(E112+E111+E110)</f>
        <v>33298674</v>
      </c>
      <c r="F118" s="1465">
        <f t="shared" si="1"/>
        <v>5.468671312868411</v>
      </c>
    </row>
    <row r="119" spans="1:6" s="20" customFormat="1" ht="11.25">
      <c r="A119" s="191"/>
      <c r="B119" s="191"/>
      <c r="C119" s="897"/>
      <c r="D119" s="897"/>
      <c r="E119" s="897"/>
      <c r="F119" s="1037"/>
    </row>
    <row r="120" spans="1:6" s="20" customFormat="1" ht="11.25">
      <c r="A120" s="74">
        <v>1851</v>
      </c>
      <c r="B120" s="123" t="s">
        <v>1468</v>
      </c>
      <c r="C120" s="897">
        <v>48000</v>
      </c>
      <c r="D120" s="897">
        <v>48000</v>
      </c>
      <c r="E120" s="897">
        <v>48000</v>
      </c>
      <c r="F120" s="196">
        <f t="shared" si="1"/>
        <v>1</v>
      </c>
    </row>
    <row r="121" spans="1:6" s="20" customFormat="1" ht="11.25">
      <c r="A121" s="73">
        <v>1862</v>
      </c>
      <c r="B121" s="132" t="s">
        <v>1497</v>
      </c>
      <c r="C121" s="900">
        <f>SUM(C122:C123)</f>
        <v>145000</v>
      </c>
      <c r="D121" s="900">
        <f>SUM(D122:D123)</f>
        <v>173806</v>
      </c>
      <c r="E121" s="900">
        <f>SUM(E122:E123)</f>
        <v>163816</v>
      </c>
      <c r="F121" s="196">
        <f t="shared" si="1"/>
        <v>0.9425221223663165</v>
      </c>
    </row>
    <row r="122" spans="1:6" s="20" customFormat="1" ht="11.25">
      <c r="A122" s="78">
        <v>1863</v>
      </c>
      <c r="B122" s="72" t="s">
        <v>284</v>
      </c>
      <c r="C122" s="899">
        <f>SUM('3b.m.'!C33)</f>
        <v>16700</v>
      </c>
      <c r="D122" s="899">
        <f>SUM('3b.m.'!D33)</f>
        <v>18900</v>
      </c>
      <c r="E122" s="899">
        <f>SUM('3b.m.'!E33)</f>
        <v>11910</v>
      </c>
      <c r="F122" s="787">
        <f t="shared" si="1"/>
        <v>0.6301587301587301</v>
      </c>
    </row>
    <row r="123" spans="1:6" s="20" customFormat="1" ht="12" thickBot="1">
      <c r="A123" s="171">
        <v>1864</v>
      </c>
      <c r="B123" s="171" t="s">
        <v>585</v>
      </c>
      <c r="C123" s="895">
        <v>128300</v>
      </c>
      <c r="D123" s="895">
        <v>154906</v>
      </c>
      <c r="E123" s="895">
        <v>151906</v>
      </c>
      <c r="F123" s="798">
        <f t="shared" si="1"/>
        <v>0.9806334163944586</v>
      </c>
    </row>
    <row r="124" spans="1:6" s="20" customFormat="1" ht="18.75" customHeight="1" thickBot="1">
      <c r="A124" s="187">
        <v>1865</v>
      </c>
      <c r="B124" s="172" t="s">
        <v>275</v>
      </c>
      <c r="C124" s="901">
        <f>SUM(C120+C121)</f>
        <v>193000</v>
      </c>
      <c r="D124" s="901">
        <f>SUM(D120+D121)</f>
        <v>221806</v>
      </c>
      <c r="E124" s="901">
        <f>SUM(E120+E121)</f>
        <v>211816</v>
      </c>
      <c r="F124" s="817">
        <f t="shared" si="1"/>
        <v>0.9549606412811196</v>
      </c>
    </row>
    <row r="125" spans="1:6" s="20" customFormat="1" ht="18.75" customHeight="1" thickBot="1">
      <c r="A125" s="187"/>
      <c r="B125" s="228"/>
      <c r="C125" s="901"/>
      <c r="D125" s="901"/>
      <c r="E125" s="901"/>
      <c r="F125" s="1449"/>
    </row>
    <row r="126" spans="1:6" s="20" customFormat="1" ht="18" customHeight="1" thickBot="1">
      <c r="A126" s="99">
        <v>1870</v>
      </c>
      <c r="B126" s="170" t="s">
        <v>285</v>
      </c>
      <c r="C126" s="902">
        <f>SUM(C124+C118+C108+C102)</f>
        <v>15890162</v>
      </c>
      <c r="D126" s="902">
        <f>SUM(D124+D118+D108+D102)</f>
        <v>19462908</v>
      </c>
      <c r="E126" s="902">
        <f>SUM(E124+E118+E108+E102)</f>
        <v>42709856</v>
      </c>
      <c r="F126" s="799">
        <f t="shared" si="1"/>
        <v>2.1944231560874665</v>
      </c>
    </row>
    <row r="127" spans="1:6" ht="7.5" customHeight="1">
      <c r="A127" s="8"/>
      <c r="B127" s="62"/>
      <c r="C127" s="903"/>
      <c r="D127" s="903"/>
      <c r="E127" s="903"/>
      <c r="F127" s="1037"/>
    </row>
    <row r="128" spans="1:6" s="28" customFormat="1" ht="12" customHeight="1">
      <c r="A128" s="15"/>
      <c r="B128" s="27" t="s">
        <v>608</v>
      </c>
      <c r="C128" s="904"/>
      <c r="D128" s="904"/>
      <c r="E128" s="904"/>
      <c r="F128" s="787"/>
    </row>
    <row r="129" spans="1:6" s="28" customFormat="1" ht="9" customHeight="1">
      <c r="A129" s="15"/>
      <c r="B129" s="27"/>
      <c r="C129" s="904"/>
      <c r="D129" s="904"/>
      <c r="E129" s="904"/>
      <c r="F129" s="787"/>
    </row>
    <row r="130" spans="1:6" s="28" customFormat="1" ht="12" customHeight="1">
      <c r="A130" s="15"/>
      <c r="B130" s="86" t="s">
        <v>281</v>
      </c>
      <c r="C130" s="904"/>
      <c r="D130" s="904"/>
      <c r="E130" s="904"/>
      <c r="F130" s="787"/>
    </row>
    <row r="131" spans="1:6" s="20" customFormat="1" ht="11.25">
      <c r="A131" s="5">
        <v>1911</v>
      </c>
      <c r="B131" s="7" t="s">
        <v>504</v>
      </c>
      <c r="C131" s="905">
        <f>SUM('2.mell'!C526)</f>
        <v>1983233</v>
      </c>
      <c r="D131" s="905">
        <f>SUM('2.mell'!D526)</f>
        <v>2013723</v>
      </c>
      <c r="E131" s="905">
        <f>SUM('2.mell'!E526)</f>
        <v>1970012</v>
      </c>
      <c r="F131" s="787">
        <f t="shared" si="1"/>
        <v>0.9782934395644287</v>
      </c>
    </row>
    <row r="132" spans="1:6" s="20" customFormat="1" ht="11.25">
      <c r="A132" s="5">
        <v>1912</v>
      </c>
      <c r="B132" s="7" t="s">
        <v>320</v>
      </c>
      <c r="C132" s="905">
        <f>SUM('2.mell'!C527)</f>
        <v>567082</v>
      </c>
      <c r="D132" s="905">
        <f>SUM('2.mell'!D527)</f>
        <v>570926</v>
      </c>
      <c r="E132" s="905">
        <f>SUM('2.mell'!E527)</f>
        <v>550554</v>
      </c>
      <c r="F132" s="787">
        <f t="shared" si="1"/>
        <v>0.9643176173444544</v>
      </c>
    </row>
    <row r="133" spans="1:6" s="20" customFormat="1" ht="11.25">
      <c r="A133" s="5">
        <v>1913</v>
      </c>
      <c r="B133" s="5" t="s">
        <v>321</v>
      </c>
      <c r="C133" s="905">
        <f>SUM('2.mell'!C528)</f>
        <v>1694432</v>
      </c>
      <c r="D133" s="905">
        <f>SUM('2.mell'!D528)</f>
        <v>1816753</v>
      </c>
      <c r="E133" s="905">
        <f>SUM('2.mell'!E528)</f>
        <v>1748175</v>
      </c>
      <c r="F133" s="787">
        <f t="shared" si="1"/>
        <v>0.962252436076891</v>
      </c>
    </row>
    <row r="134" spans="1:6" s="26" customFormat="1" ht="12">
      <c r="A134" s="78">
        <v>1915</v>
      </c>
      <c r="B134" s="7" t="s">
        <v>470</v>
      </c>
      <c r="C134" s="905">
        <f>SUM('2.mell'!C529)</f>
        <v>807</v>
      </c>
      <c r="D134" s="905">
        <f>SUM('2.mell'!D529)</f>
        <v>807</v>
      </c>
      <c r="E134" s="905">
        <f>SUM('2.mell'!E529)</f>
        <v>484</v>
      </c>
      <c r="F134" s="787">
        <f t="shared" si="1"/>
        <v>0.5997521685254027</v>
      </c>
    </row>
    <row r="135" spans="1:6" s="20" customFormat="1" ht="11.25">
      <c r="A135" s="5">
        <v>1916</v>
      </c>
      <c r="B135" s="7" t="s">
        <v>522</v>
      </c>
      <c r="C135" s="905">
        <f>SUM('2.mell'!C530)</f>
        <v>0</v>
      </c>
      <c r="D135" s="905">
        <f>SUM('2.mell'!D530)</f>
        <v>288</v>
      </c>
      <c r="E135" s="905">
        <f>SUM('2.mell'!E530)</f>
        <v>288</v>
      </c>
      <c r="F135" s="787">
        <f t="shared" si="1"/>
        <v>1</v>
      </c>
    </row>
    <row r="136" spans="1:6" s="20" customFormat="1" ht="11.25">
      <c r="A136" s="73">
        <v>1910</v>
      </c>
      <c r="B136" s="74" t="s">
        <v>271</v>
      </c>
      <c r="C136" s="906">
        <f>SUM(C131:C135)</f>
        <v>4245554</v>
      </c>
      <c r="D136" s="906">
        <f>SUM(D131:D135)</f>
        <v>4402497</v>
      </c>
      <c r="E136" s="906">
        <f>SUM(E131:E135)</f>
        <v>4269513</v>
      </c>
      <c r="F136" s="196">
        <f t="shared" si="1"/>
        <v>0.9697935058218098</v>
      </c>
    </row>
    <row r="137" spans="1:6" s="20" customFormat="1" ht="11.25">
      <c r="A137" s="5"/>
      <c r="B137" s="97" t="s">
        <v>282</v>
      </c>
      <c r="C137" s="906"/>
      <c r="D137" s="906"/>
      <c r="E137" s="906"/>
      <c r="F137" s="787"/>
    </row>
    <row r="138" spans="1:6" s="20" customFormat="1" ht="11.25">
      <c r="A138" s="5">
        <v>1921</v>
      </c>
      <c r="B138" s="7" t="s">
        <v>474</v>
      </c>
      <c r="C138" s="905">
        <f>SUM('2.mell'!C532)</f>
        <v>46368</v>
      </c>
      <c r="D138" s="905">
        <f>SUM('2.mell'!D532)</f>
        <v>85349</v>
      </c>
      <c r="E138" s="905">
        <f>SUM('2.mell'!E532)</f>
        <v>82139</v>
      </c>
      <c r="F138" s="787">
        <f aca="true" t="shared" si="3" ref="F138:F165">SUM(E138/D138)</f>
        <v>0.9623897175128003</v>
      </c>
    </row>
    <row r="139" spans="1:6" s="20" customFormat="1" ht="11.25">
      <c r="A139" s="5">
        <v>1922</v>
      </c>
      <c r="B139" s="7" t="s">
        <v>475</v>
      </c>
      <c r="C139" s="905">
        <f>SUM('2.mell'!C533)</f>
        <v>0</v>
      </c>
      <c r="D139" s="905">
        <f>SUM('2.mell'!D533)</f>
        <v>0</v>
      </c>
      <c r="E139" s="905">
        <f>SUM('2.mell'!E533)</f>
        <v>0</v>
      </c>
      <c r="F139" s="787"/>
    </row>
    <row r="140" spans="1:6" s="20" customFormat="1" ht="11.25">
      <c r="A140" s="5">
        <v>1923</v>
      </c>
      <c r="B140" s="7" t="s">
        <v>556</v>
      </c>
      <c r="C140" s="905">
        <f>SUM('2.mell'!C534)</f>
        <v>0</v>
      </c>
      <c r="D140" s="905">
        <f>SUM('2.mell'!D534)</f>
        <v>0</v>
      </c>
      <c r="E140" s="905">
        <f>SUM('2.mell'!E534)</f>
        <v>0</v>
      </c>
      <c r="F140" s="787"/>
    </row>
    <row r="141" spans="1:6" s="20" customFormat="1" ht="12" thickBot="1">
      <c r="A141" s="98">
        <v>1920</v>
      </c>
      <c r="B141" s="98" t="s">
        <v>277</v>
      </c>
      <c r="C141" s="907">
        <f>SUM(C138:C140)</f>
        <v>46368</v>
      </c>
      <c r="D141" s="907">
        <f>SUM(D138:D140)</f>
        <v>85349</v>
      </c>
      <c r="E141" s="907">
        <f>SUM(E138:E140)</f>
        <v>82139</v>
      </c>
      <c r="F141" s="797">
        <f t="shared" si="3"/>
        <v>0.9623897175128003</v>
      </c>
    </row>
    <row r="142" spans="1:6" s="20" customFormat="1" ht="16.5" customHeight="1" thickBot="1">
      <c r="A142" s="99"/>
      <c r="B142" s="172"/>
      <c r="C142" s="902"/>
      <c r="D142" s="902"/>
      <c r="E142" s="902"/>
      <c r="F142" s="1450"/>
    </row>
    <row r="143" spans="1:6" s="30" customFormat="1" ht="13.5" thickBot="1">
      <c r="A143" s="29">
        <v>1940</v>
      </c>
      <c r="B143" s="100" t="s">
        <v>609</v>
      </c>
      <c r="C143" s="908">
        <f>SUM(C136+C141)</f>
        <v>4291922</v>
      </c>
      <c r="D143" s="908">
        <f>SUM(D136+D141)</f>
        <v>4487846</v>
      </c>
      <c r="E143" s="908">
        <f>SUM(E136+E141)</f>
        <v>4351652</v>
      </c>
      <c r="F143" s="799">
        <f t="shared" si="3"/>
        <v>0.9696527019866547</v>
      </c>
    </row>
    <row r="144" spans="1:6" s="30" customFormat="1" ht="12.75">
      <c r="A144" s="96"/>
      <c r="B144" s="202"/>
      <c r="C144" s="909"/>
      <c r="D144" s="909"/>
      <c r="E144" s="909"/>
      <c r="F144" s="1037"/>
    </row>
    <row r="145" spans="1:6" ht="14.25" customHeight="1">
      <c r="A145" s="15"/>
      <c r="B145" s="15" t="s">
        <v>588</v>
      </c>
      <c r="C145" s="910"/>
      <c r="D145" s="910"/>
      <c r="E145" s="910"/>
      <c r="F145" s="787"/>
    </row>
    <row r="146" spans="1:6" ht="14.25" customHeight="1">
      <c r="A146" s="15"/>
      <c r="B146" s="86" t="s">
        <v>281</v>
      </c>
      <c r="C146" s="904"/>
      <c r="D146" s="904"/>
      <c r="E146" s="904"/>
      <c r="F146" s="787"/>
    </row>
    <row r="147" spans="1:7" ht="11.25">
      <c r="A147" s="5">
        <v>1951</v>
      </c>
      <c r="B147" s="7" t="s">
        <v>381</v>
      </c>
      <c r="C147" s="873">
        <f aca="true" t="shared" si="4" ref="C147:E149">SUM(C96+C131)</f>
        <v>3382005</v>
      </c>
      <c r="D147" s="873">
        <f t="shared" si="4"/>
        <v>3534078</v>
      </c>
      <c r="E147" s="873">
        <f t="shared" si="4"/>
        <v>3417311</v>
      </c>
      <c r="F147" s="1473">
        <f t="shared" si="3"/>
        <v>0.9669596992482905</v>
      </c>
      <c r="G147" s="1472"/>
    </row>
    <row r="148" spans="1:7" ht="11.25">
      <c r="A148" s="5">
        <v>1952</v>
      </c>
      <c r="B148" s="7" t="s">
        <v>537</v>
      </c>
      <c r="C148" s="873">
        <f t="shared" si="4"/>
        <v>975134</v>
      </c>
      <c r="D148" s="873">
        <f t="shared" si="4"/>
        <v>1035477</v>
      </c>
      <c r="E148" s="873">
        <f t="shared" si="4"/>
        <v>966160</v>
      </c>
      <c r="F148" s="1473">
        <f t="shared" si="3"/>
        <v>0.9330579047144456</v>
      </c>
      <c r="G148" s="1472"/>
    </row>
    <row r="149" spans="1:7" ht="11.25">
      <c r="A149" s="5">
        <v>1953</v>
      </c>
      <c r="B149" s="7" t="s">
        <v>538</v>
      </c>
      <c r="C149" s="873">
        <f t="shared" si="4"/>
        <v>5214909</v>
      </c>
      <c r="D149" s="873">
        <f t="shared" si="4"/>
        <v>5747404</v>
      </c>
      <c r="E149" s="873">
        <f t="shared" si="4"/>
        <v>5093897</v>
      </c>
      <c r="F149" s="1473">
        <f t="shared" si="3"/>
        <v>0.8862952734834718</v>
      </c>
      <c r="G149" s="1472"/>
    </row>
    <row r="150" spans="1:7" ht="11.25">
      <c r="A150" s="5">
        <v>1954</v>
      </c>
      <c r="B150" s="7" t="s">
        <v>386</v>
      </c>
      <c r="C150" s="873">
        <f>SUM(C134+C99)</f>
        <v>221512</v>
      </c>
      <c r="D150" s="873">
        <f>SUM(D134+D99)</f>
        <v>267208</v>
      </c>
      <c r="E150" s="873">
        <f>SUM(E134+E99)</f>
        <v>233465</v>
      </c>
      <c r="F150" s="1473">
        <f t="shared" si="3"/>
        <v>0.8737200982006527</v>
      </c>
      <c r="G150" s="1472"/>
    </row>
    <row r="151" spans="1:7" ht="12" thickBot="1">
      <c r="A151" s="5">
        <v>1955</v>
      </c>
      <c r="B151" s="7" t="s">
        <v>310</v>
      </c>
      <c r="C151" s="7">
        <f>SUM(C100+C135)</f>
        <v>1138153</v>
      </c>
      <c r="D151" s="7">
        <f>SUM(D100+D135)</f>
        <v>1516595</v>
      </c>
      <c r="E151" s="873">
        <f>SUM(E100+E135)</f>
        <v>1036953</v>
      </c>
      <c r="F151" s="1474">
        <f t="shared" si="3"/>
        <v>0.6837375832044811</v>
      </c>
      <c r="G151" s="1472"/>
    </row>
    <row r="152" spans="1:7" ht="18" customHeight="1" thickBot="1">
      <c r="A152" s="172">
        <v>1950</v>
      </c>
      <c r="B152" s="172" t="s">
        <v>271</v>
      </c>
      <c r="C152" s="172">
        <f>SUM(C147:C151)</f>
        <v>10931713</v>
      </c>
      <c r="D152" s="172">
        <f>SUM(D147:D151)</f>
        <v>12100762</v>
      </c>
      <c r="E152" s="901">
        <f>SUM(E147:E151)</f>
        <v>10747786</v>
      </c>
      <c r="F152" s="1479">
        <f t="shared" si="3"/>
        <v>0.8881908428576647</v>
      </c>
      <c r="G152" s="1472"/>
    </row>
    <row r="153" spans="1:7" ht="11.25">
      <c r="A153" s="7"/>
      <c r="B153" s="97" t="s">
        <v>282</v>
      </c>
      <c r="C153" s="7"/>
      <c r="D153" s="7"/>
      <c r="E153" s="873"/>
      <c r="F153" s="1475"/>
      <c r="G153" s="1472"/>
    </row>
    <row r="154" spans="1:7" ht="11.25">
      <c r="A154" s="7">
        <v>1961</v>
      </c>
      <c r="B154" s="97" t="s">
        <v>476</v>
      </c>
      <c r="C154" s="7">
        <f aca="true" t="shared" si="5" ref="C154:E155">SUM(C105+C138)</f>
        <v>557254</v>
      </c>
      <c r="D154" s="78">
        <f t="shared" si="5"/>
        <v>999983</v>
      </c>
      <c r="E154" s="899">
        <f t="shared" si="5"/>
        <v>787870</v>
      </c>
      <c r="F154" s="1473">
        <f t="shared" si="3"/>
        <v>0.7878833940176982</v>
      </c>
      <c r="G154" s="1472"/>
    </row>
    <row r="155" spans="1:7" ht="11.25">
      <c r="A155" s="5">
        <v>1962</v>
      </c>
      <c r="B155" s="7" t="s">
        <v>475</v>
      </c>
      <c r="C155" s="7">
        <f t="shared" si="5"/>
        <v>1680073</v>
      </c>
      <c r="D155" s="72">
        <f t="shared" si="5"/>
        <v>3210231</v>
      </c>
      <c r="E155" s="898">
        <f t="shared" si="5"/>
        <v>1116890</v>
      </c>
      <c r="F155" s="1473">
        <f t="shared" si="3"/>
        <v>0.34791577303938565</v>
      </c>
      <c r="G155" s="1472"/>
    </row>
    <row r="156" spans="1:7" ht="12" thickBot="1">
      <c r="A156" s="5">
        <v>1963</v>
      </c>
      <c r="B156" s="7" t="s">
        <v>1473</v>
      </c>
      <c r="C156" s="7">
        <f>SUM(C140+C107)</f>
        <v>938285</v>
      </c>
      <c r="D156" s="80">
        <f>SUM(D140+D107)</f>
        <v>1328984</v>
      </c>
      <c r="E156" s="1464">
        <f>SUM(E140+E107)</f>
        <v>898472</v>
      </c>
      <c r="F156" s="1474">
        <f t="shared" si="3"/>
        <v>0.6760593054543922</v>
      </c>
      <c r="G156" s="1472"/>
    </row>
    <row r="157" spans="1:6" ht="17.25" customHeight="1" thickBot="1">
      <c r="A157" s="172">
        <v>1960</v>
      </c>
      <c r="B157" s="172" t="s">
        <v>277</v>
      </c>
      <c r="C157" s="172">
        <f>SUM(C154:C156)</f>
        <v>3175612</v>
      </c>
      <c r="D157" s="188">
        <f>SUM(D154:D156)</f>
        <v>5539198</v>
      </c>
      <c r="E157" s="188">
        <f>SUM(E154:E156)</f>
        <v>2803232</v>
      </c>
      <c r="F157" s="817">
        <f t="shared" si="3"/>
        <v>0.5060718176169186</v>
      </c>
    </row>
    <row r="158" spans="1:6" ht="12">
      <c r="A158" s="216">
        <v>1974</v>
      </c>
      <c r="B158" s="127" t="s">
        <v>1497</v>
      </c>
      <c r="C158" s="78">
        <f>SUM(C112)</f>
        <v>5881759</v>
      </c>
      <c r="D158" s="78">
        <f>SUM(D112)</f>
        <v>5997132</v>
      </c>
      <c r="E158" s="899">
        <f>SUM(E112)</f>
        <v>5852423</v>
      </c>
      <c r="F158" s="787">
        <f t="shared" si="3"/>
        <v>0.9758702993364161</v>
      </c>
    </row>
    <row r="159" spans="1:6" ht="12">
      <c r="A159" s="69">
        <v>1975</v>
      </c>
      <c r="B159" s="127" t="s">
        <v>1446</v>
      </c>
      <c r="C159" s="72">
        <f>SUM(C111)</f>
        <v>0</v>
      </c>
      <c r="D159" s="72">
        <f>SUM(D111)</f>
        <v>91856</v>
      </c>
      <c r="E159" s="898">
        <f>SUM(E111)</f>
        <v>46251</v>
      </c>
      <c r="F159" s="787">
        <f t="shared" si="3"/>
        <v>0.503516373454102</v>
      </c>
    </row>
    <row r="160" spans="1:6" ht="12" thickBot="1">
      <c r="A160" s="783">
        <v>1976</v>
      </c>
      <c r="B160" s="133" t="s">
        <v>1447</v>
      </c>
      <c r="C160" s="80"/>
      <c r="D160" s="80"/>
      <c r="E160" s="1464">
        <v>27400000</v>
      </c>
      <c r="F160" s="1450"/>
    </row>
    <row r="161" spans="1:6" ht="17.25" customHeight="1" thickBot="1">
      <c r="A161" s="187">
        <v>1970</v>
      </c>
      <c r="B161" s="172" t="s">
        <v>240</v>
      </c>
      <c r="C161" s="187">
        <f>SUM(C158:C158)</f>
        <v>5881759</v>
      </c>
      <c r="D161" s="187">
        <f>SUM(D158:D158)</f>
        <v>5997132</v>
      </c>
      <c r="E161" s="1476">
        <f>SUM(E158:E160)</f>
        <v>33298674</v>
      </c>
      <c r="F161" s="817">
        <f t="shared" si="3"/>
        <v>5.552433063004116</v>
      </c>
    </row>
    <row r="162" spans="1:6" ht="12" customHeight="1">
      <c r="A162" s="7">
        <v>1981</v>
      </c>
      <c r="B162" s="131" t="s">
        <v>1468</v>
      </c>
      <c r="C162" s="72">
        <f aca="true" t="shared" si="6" ref="C162:E163">SUM(C120)</f>
        <v>48000</v>
      </c>
      <c r="D162" s="72">
        <f t="shared" si="6"/>
        <v>48000</v>
      </c>
      <c r="E162" s="898">
        <f t="shared" si="6"/>
        <v>48000</v>
      </c>
      <c r="F162" s="1037">
        <f t="shared" si="3"/>
        <v>1</v>
      </c>
    </row>
    <row r="163" spans="1:6" ht="12" customHeight="1" thickBot="1">
      <c r="A163" s="199">
        <v>1985</v>
      </c>
      <c r="B163" s="135" t="s">
        <v>1497</v>
      </c>
      <c r="C163" s="72">
        <f t="shared" si="6"/>
        <v>145000</v>
      </c>
      <c r="D163" s="72">
        <f t="shared" si="6"/>
        <v>173806</v>
      </c>
      <c r="E163" s="898">
        <f t="shared" si="6"/>
        <v>163816</v>
      </c>
      <c r="F163" s="798">
        <f t="shared" si="3"/>
        <v>0.9425221223663165</v>
      </c>
    </row>
    <row r="164" spans="1:6" ht="17.25" customHeight="1" thickBot="1">
      <c r="A164" s="187">
        <v>1980</v>
      </c>
      <c r="B164" s="172" t="s">
        <v>239</v>
      </c>
      <c r="C164" s="187">
        <f>SUM(C162:C163)</f>
        <v>193000</v>
      </c>
      <c r="D164" s="187">
        <f>SUM(D162:D163)</f>
        <v>221806</v>
      </c>
      <c r="E164" s="187">
        <f>SUM(E162:E163)</f>
        <v>211816</v>
      </c>
      <c r="F164" s="817">
        <f t="shared" si="3"/>
        <v>0.9549606412811196</v>
      </c>
    </row>
    <row r="165" spans="1:6" ht="26.25" customHeight="1" thickBot="1">
      <c r="A165" s="31"/>
      <c r="B165" s="1463" t="s">
        <v>1474</v>
      </c>
      <c r="C165" s="189">
        <f>SUM(C162+C157+C152+C159)</f>
        <v>14155325</v>
      </c>
      <c r="D165" s="189">
        <f>SUM(D162+D157+D152+D159)</f>
        <v>17779816</v>
      </c>
      <c r="E165" s="189">
        <f>SUM(E162+E157+E152+E159)</f>
        <v>13645269</v>
      </c>
      <c r="F165" s="817">
        <f t="shared" si="3"/>
        <v>0.7674583921453405</v>
      </c>
    </row>
    <row r="166" ht="11.25">
      <c r="F166" s="748"/>
    </row>
    <row r="167" ht="11.25">
      <c r="F167" s="748"/>
    </row>
    <row r="168" ht="11.25">
      <c r="F168" s="748"/>
    </row>
    <row r="169" ht="11.25">
      <c r="F169" s="748"/>
    </row>
    <row r="170" ht="11.25">
      <c r="F170" s="748"/>
    </row>
    <row r="171" ht="11.25">
      <c r="F171" s="748"/>
    </row>
    <row r="172" ht="11.25">
      <c r="F172" s="748"/>
    </row>
    <row r="173" ht="11.25">
      <c r="F173" s="748"/>
    </row>
    <row r="174" ht="11.25">
      <c r="F174" s="748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" bottom="0.3937007874015748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1" manualBreakCount="1"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6"/>
  <sheetViews>
    <sheetView zoomScaleSheetLayoutView="100" zoomScalePageLayoutView="0" workbookViewId="0" topLeftCell="A526">
      <selection activeCell="B514" sqref="B514"/>
    </sheetView>
  </sheetViews>
  <sheetFormatPr defaultColWidth="9.125" defaultRowHeight="12.75"/>
  <cols>
    <col min="1" max="1" width="8.50390625" style="230" customWidth="1"/>
    <col min="2" max="2" width="61.875" style="230" customWidth="1"/>
    <col min="3" max="5" width="10.875" style="230" customWidth="1"/>
    <col min="6" max="6" width="8.875" style="230" customWidth="1"/>
    <col min="7" max="16384" width="9.125" style="230" customWidth="1"/>
  </cols>
  <sheetData>
    <row r="1" spans="1:6" ht="12.75">
      <c r="A1" s="1516" t="s">
        <v>506</v>
      </c>
      <c r="B1" s="1512"/>
      <c r="C1" s="1512"/>
      <c r="D1" s="1512"/>
      <c r="E1" s="1512"/>
      <c r="F1" s="1512"/>
    </row>
    <row r="2" spans="1:6" ht="12">
      <c r="A2" s="1510" t="s">
        <v>746</v>
      </c>
      <c r="B2" s="1511"/>
      <c r="C2" s="1512"/>
      <c r="D2" s="1512"/>
      <c r="E2" s="1512"/>
      <c r="F2" s="1512"/>
    </row>
    <row r="3" spans="1:2" ht="12">
      <c r="A3" s="231"/>
      <c r="B3" s="231"/>
    </row>
    <row r="4" spans="1:6" ht="12">
      <c r="A4" s="317"/>
      <c r="B4" s="318"/>
      <c r="C4" s="319"/>
      <c r="D4" s="319"/>
      <c r="E4" s="319"/>
      <c r="F4" s="319" t="s">
        <v>410</v>
      </c>
    </row>
    <row r="5" spans="1:6" ht="12" customHeight="1">
      <c r="A5" s="1517" t="s">
        <v>507</v>
      </c>
      <c r="B5" s="1517" t="s">
        <v>387</v>
      </c>
      <c r="C5" s="1507" t="s">
        <v>805</v>
      </c>
      <c r="D5" s="1507" t="s">
        <v>848</v>
      </c>
      <c r="E5" s="1507" t="s">
        <v>1353</v>
      </c>
      <c r="F5" s="1513" t="s">
        <v>1339</v>
      </c>
    </row>
    <row r="6" spans="1:6" ht="12">
      <c r="A6" s="1518"/>
      <c r="B6" s="1518"/>
      <c r="C6" s="1508"/>
      <c r="D6" s="1521"/>
      <c r="E6" s="1521"/>
      <c r="F6" s="1514"/>
    </row>
    <row r="7" spans="1:6" ht="12.75" thickBot="1">
      <c r="A7" s="1519"/>
      <c r="B7" s="1519"/>
      <c r="C7" s="1520"/>
      <c r="D7" s="1522"/>
      <c r="E7" s="1522"/>
      <c r="F7" s="1515"/>
    </row>
    <row r="8" spans="1:6" ht="12.75" thickBot="1">
      <c r="A8" s="320" t="s">
        <v>509</v>
      </c>
      <c r="B8" s="321" t="s">
        <v>511</v>
      </c>
      <c r="C8" s="320" t="s">
        <v>390</v>
      </c>
      <c r="D8" s="320" t="s">
        <v>391</v>
      </c>
      <c r="E8" s="320" t="s">
        <v>392</v>
      </c>
      <c r="F8" s="320" t="s">
        <v>251</v>
      </c>
    </row>
    <row r="9" spans="1:6" ht="13.5">
      <c r="A9" s="232">
        <v>2305</v>
      </c>
      <c r="B9" s="322" t="s">
        <v>555</v>
      </c>
      <c r="C9" s="323"/>
      <c r="D9" s="323"/>
      <c r="E9" s="323"/>
      <c r="F9" s="324"/>
    </row>
    <row r="10" spans="1:6" ht="12.75" customHeight="1">
      <c r="A10" s="232"/>
      <c r="B10" s="325" t="s">
        <v>420</v>
      </c>
      <c r="C10" s="323"/>
      <c r="D10" s="323"/>
      <c r="E10" s="323"/>
      <c r="F10" s="324"/>
    </row>
    <row r="11" spans="1:6" ht="12.75" customHeight="1" thickBot="1">
      <c r="A11" s="232"/>
      <c r="B11" s="326" t="s">
        <v>1479</v>
      </c>
      <c r="C11" s="609"/>
      <c r="D11" s="335">
        <v>1862</v>
      </c>
      <c r="E11" s="335">
        <v>1862</v>
      </c>
      <c r="F11" s="1036">
        <f>SUM(E11/D11)</f>
        <v>1</v>
      </c>
    </row>
    <row r="12" spans="1:6" ht="13.5" customHeight="1" thickBot="1">
      <c r="A12" s="232"/>
      <c r="B12" s="327" t="s">
        <v>1453</v>
      </c>
      <c r="C12" s="608"/>
      <c r="D12" s="608">
        <f>SUM(D11)</f>
        <v>1862</v>
      </c>
      <c r="E12" s="608">
        <f>SUM(E11)</f>
        <v>1862</v>
      </c>
      <c r="F12" s="1396">
        <f aca="true" t="shared" si="0" ref="F12:F73">SUM(E12/D12)</f>
        <v>1</v>
      </c>
    </row>
    <row r="13" spans="1:6" ht="12">
      <c r="A13" s="328"/>
      <c r="B13" s="325" t="s">
        <v>421</v>
      </c>
      <c r="C13" s="329"/>
      <c r="D13" s="329"/>
      <c r="E13" s="329"/>
      <c r="F13" s="330"/>
    </row>
    <row r="14" spans="1:6" ht="12.75">
      <c r="A14" s="328"/>
      <c r="B14" s="331" t="s">
        <v>422</v>
      </c>
      <c r="C14" s="332"/>
      <c r="D14" s="332"/>
      <c r="E14" s="332"/>
      <c r="F14" s="330"/>
    </row>
    <row r="15" spans="1:6" ht="12.75">
      <c r="A15" s="328"/>
      <c r="B15" s="331" t="s">
        <v>423</v>
      </c>
      <c r="C15" s="332"/>
      <c r="D15" s="332"/>
      <c r="E15" s="332"/>
      <c r="F15" s="330"/>
    </row>
    <row r="16" spans="1:6" ht="12">
      <c r="A16" s="328"/>
      <c r="B16" s="333" t="s">
        <v>424</v>
      </c>
      <c r="C16" s="329"/>
      <c r="D16" s="329">
        <v>146</v>
      </c>
      <c r="E16" s="329">
        <v>146</v>
      </c>
      <c r="F16" s="330">
        <f t="shared" si="0"/>
        <v>1</v>
      </c>
    </row>
    <row r="17" spans="1:6" ht="12">
      <c r="A17" s="328"/>
      <c r="B17" s="333" t="s">
        <v>425</v>
      </c>
      <c r="C17" s="329"/>
      <c r="D17" s="329"/>
      <c r="E17" s="329"/>
      <c r="F17" s="330"/>
    </row>
    <row r="18" spans="1:6" ht="12">
      <c r="A18" s="328"/>
      <c r="B18" s="333" t="s">
        <v>426</v>
      </c>
      <c r="C18" s="329"/>
      <c r="D18" s="329">
        <v>40</v>
      </c>
      <c r="E18" s="329">
        <v>40</v>
      </c>
      <c r="F18" s="330">
        <f t="shared" si="0"/>
        <v>1</v>
      </c>
    </row>
    <row r="19" spans="1:6" ht="12">
      <c r="A19" s="328"/>
      <c r="B19" s="133" t="s">
        <v>1477</v>
      </c>
      <c r="C19" s="329"/>
      <c r="D19" s="329"/>
      <c r="E19" s="329"/>
      <c r="F19" s="330"/>
    </row>
    <row r="20" spans="1:6" ht="12.75" thickBot="1">
      <c r="A20" s="328"/>
      <c r="B20" s="334" t="s">
        <v>427</v>
      </c>
      <c r="C20" s="335"/>
      <c r="D20" s="335">
        <v>230</v>
      </c>
      <c r="E20" s="335">
        <v>230</v>
      </c>
      <c r="F20" s="1036">
        <f t="shared" si="0"/>
        <v>1</v>
      </c>
    </row>
    <row r="21" spans="1:6" ht="12.75" thickBot="1">
      <c r="A21" s="328"/>
      <c r="B21" s="336" t="s">
        <v>582</v>
      </c>
      <c r="C21" s="806"/>
      <c r="D21" s="806">
        <f>SUM(D16:D20)</f>
        <v>416</v>
      </c>
      <c r="E21" s="806">
        <f>SUM(E16:E20)</f>
        <v>416</v>
      </c>
      <c r="F21" s="1399">
        <f t="shared" si="0"/>
        <v>1</v>
      </c>
    </row>
    <row r="22" spans="1:6" ht="18.75" customHeight="1" thickBot="1">
      <c r="A22" s="338"/>
      <c r="B22" s="339" t="s">
        <v>278</v>
      </c>
      <c r="C22" s="807"/>
      <c r="D22" s="807">
        <f>SUM(D12+D21)</f>
        <v>2278</v>
      </c>
      <c r="E22" s="807">
        <f>SUM(E12+E21)</f>
        <v>2278</v>
      </c>
      <c r="F22" s="1400">
        <f t="shared" si="0"/>
        <v>1</v>
      </c>
    </row>
    <row r="23" spans="1:6" ht="18.75" customHeight="1" thickBot="1">
      <c r="A23" s="328"/>
      <c r="B23" s="341" t="s">
        <v>279</v>
      </c>
      <c r="C23" s="808"/>
      <c r="D23" s="808"/>
      <c r="E23" s="808"/>
      <c r="F23" s="1398"/>
    </row>
    <row r="24" spans="1:6" ht="12.75" customHeight="1">
      <c r="A24" s="328"/>
      <c r="B24" s="343" t="s">
        <v>1475</v>
      </c>
      <c r="C24" s="344"/>
      <c r="D24" s="344">
        <v>2383</v>
      </c>
      <c r="E24" s="344">
        <v>2383</v>
      </c>
      <c r="F24" s="330">
        <f t="shared" si="0"/>
        <v>1</v>
      </c>
    </row>
    <row r="25" spans="1:7" ht="12.75" thickBot="1">
      <c r="A25" s="328"/>
      <c r="B25" s="346" t="s">
        <v>1481</v>
      </c>
      <c r="C25" s="796">
        <v>127228</v>
      </c>
      <c r="D25" s="1060">
        <v>130164</v>
      </c>
      <c r="E25" s="1060">
        <v>129833</v>
      </c>
      <c r="F25" s="330">
        <f t="shared" si="0"/>
        <v>0.9974570541778065</v>
      </c>
      <c r="G25" s="793"/>
    </row>
    <row r="26" spans="1:6" ht="18.75" customHeight="1" thickBot="1">
      <c r="A26" s="328"/>
      <c r="B26" s="347" t="s">
        <v>272</v>
      </c>
      <c r="C26" s="348">
        <f>SUM(C24:C25)</f>
        <v>127228</v>
      </c>
      <c r="D26" s="348">
        <f>SUM(D24:D25)</f>
        <v>132547</v>
      </c>
      <c r="E26" s="348">
        <f>SUM(E24:E25)</f>
        <v>132216</v>
      </c>
      <c r="F26" s="1400">
        <f t="shared" si="0"/>
        <v>0.9975027726014168</v>
      </c>
    </row>
    <row r="27" spans="1:6" ht="14.25" thickBot="1">
      <c r="A27" s="349"/>
      <c r="B27" s="350" t="s">
        <v>286</v>
      </c>
      <c r="C27" s="351">
        <f>SUM(C22+C23+C26)</f>
        <v>127228</v>
      </c>
      <c r="D27" s="351">
        <f>SUM(D22+D23+D26)</f>
        <v>134825</v>
      </c>
      <c r="E27" s="351">
        <f>SUM(E22+E23+E26)</f>
        <v>134494</v>
      </c>
      <c r="F27" s="1396">
        <f t="shared" si="0"/>
        <v>0.9975449656962729</v>
      </c>
    </row>
    <row r="28" spans="1:7" ht="12">
      <c r="A28" s="323"/>
      <c r="B28" s="352" t="s">
        <v>558</v>
      </c>
      <c r="C28" s="329">
        <v>92757</v>
      </c>
      <c r="D28" s="329">
        <v>95299</v>
      </c>
      <c r="E28" s="329">
        <v>94288</v>
      </c>
      <c r="F28" s="330">
        <f t="shared" si="0"/>
        <v>0.9893912842737069</v>
      </c>
      <c r="G28" s="793"/>
    </row>
    <row r="29" spans="1:7" ht="12">
      <c r="A29" s="323"/>
      <c r="B29" s="352" t="s">
        <v>559</v>
      </c>
      <c r="C29" s="329">
        <v>26600</v>
      </c>
      <c r="D29" s="329">
        <v>27224</v>
      </c>
      <c r="E29" s="329">
        <v>26921</v>
      </c>
      <c r="F29" s="330">
        <f t="shared" si="0"/>
        <v>0.9888701146047605</v>
      </c>
      <c r="G29" s="793"/>
    </row>
    <row r="30" spans="1:6" ht="12">
      <c r="A30" s="323"/>
      <c r="B30" s="352" t="s">
        <v>560</v>
      </c>
      <c r="C30" s="329">
        <v>5731</v>
      </c>
      <c r="D30" s="329">
        <v>10162</v>
      </c>
      <c r="E30" s="329">
        <v>8416</v>
      </c>
      <c r="F30" s="330">
        <f t="shared" si="0"/>
        <v>0.8281834284589648</v>
      </c>
    </row>
    <row r="31" spans="1:6" ht="12">
      <c r="A31" s="323"/>
      <c r="B31" s="353" t="s">
        <v>562</v>
      </c>
      <c r="C31" s="329"/>
      <c r="D31" s="329"/>
      <c r="E31" s="329"/>
      <c r="F31" s="330"/>
    </row>
    <row r="32" spans="1:6" ht="12.75" thickBot="1">
      <c r="A32" s="323"/>
      <c r="B32" s="354" t="s">
        <v>561</v>
      </c>
      <c r="C32" s="335"/>
      <c r="D32" s="335"/>
      <c r="E32" s="335"/>
      <c r="F32" s="1036"/>
    </row>
    <row r="33" spans="1:6" ht="12.75" thickBot="1">
      <c r="A33" s="323"/>
      <c r="B33" s="355" t="s">
        <v>271</v>
      </c>
      <c r="C33" s="337">
        <f>SUM(C28:C32)</f>
        <v>125088</v>
      </c>
      <c r="D33" s="337">
        <f>SUM(D28:D32)</f>
        <v>132685</v>
      </c>
      <c r="E33" s="337">
        <f>SUM(E28:E32)</f>
        <v>129625</v>
      </c>
      <c r="F33" s="1398">
        <f t="shared" si="0"/>
        <v>0.9769378603459321</v>
      </c>
    </row>
    <row r="34" spans="1:6" ht="12">
      <c r="A34" s="323"/>
      <c r="B34" s="352" t="s">
        <v>477</v>
      </c>
      <c r="C34" s="329">
        <v>2140</v>
      </c>
      <c r="D34" s="329">
        <v>2140</v>
      </c>
      <c r="E34" s="329">
        <v>1894</v>
      </c>
      <c r="F34" s="330">
        <f t="shared" si="0"/>
        <v>0.8850467289719626</v>
      </c>
    </row>
    <row r="35" spans="1:6" ht="12">
      <c r="A35" s="323"/>
      <c r="B35" s="352" t="s">
        <v>478</v>
      </c>
      <c r="C35" s="329"/>
      <c r="D35" s="329"/>
      <c r="E35" s="329"/>
      <c r="F35" s="330"/>
    </row>
    <row r="36" spans="1:6" ht="12.75" thickBot="1">
      <c r="A36" s="323"/>
      <c r="B36" s="354" t="s">
        <v>1476</v>
      </c>
      <c r="C36" s="335"/>
      <c r="D36" s="335"/>
      <c r="E36" s="335"/>
      <c r="F36" s="1036"/>
    </row>
    <row r="37" spans="1:6" ht="12.75" thickBot="1">
      <c r="A37" s="323"/>
      <c r="B37" s="356" t="s">
        <v>277</v>
      </c>
      <c r="C37" s="337">
        <f>SUM(C34:C36)</f>
        <v>2140</v>
      </c>
      <c r="D37" s="337">
        <f>SUM(D34:D36)</f>
        <v>2140</v>
      </c>
      <c r="E37" s="337">
        <f>SUM(E34:E36)</f>
        <v>1894</v>
      </c>
      <c r="F37" s="1399">
        <f t="shared" si="0"/>
        <v>0.8850467289719626</v>
      </c>
    </row>
    <row r="38" spans="1:6" ht="14.25" thickBot="1">
      <c r="A38" s="320"/>
      <c r="B38" s="357" t="s">
        <v>325</v>
      </c>
      <c r="C38" s="351">
        <f>SUM(C33+C37)</f>
        <v>127228</v>
      </c>
      <c r="D38" s="351">
        <f>SUM(D33+D37)</f>
        <v>134825</v>
      </c>
      <c r="E38" s="351">
        <f>SUM(E33+E37)</f>
        <v>131519</v>
      </c>
      <c r="F38" s="1396">
        <f t="shared" si="0"/>
        <v>0.975479325050992</v>
      </c>
    </row>
    <row r="39" spans="1:6" ht="13.5">
      <c r="A39" s="232">
        <v>2309</v>
      </c>
      <c r="B39" s="358" t="s">
        <v>566</v>
      </c>
      <c r="C39" s="323"/>
      <c r="D39" s="323"/>
      <c r="E39" s="323"/>
      <c r="F39" s="330"/>
    </row>
    <row r="40" spans="1:6" ht="12" customHeight="1">
      <c r="A40" s="323"/>
      <c r="B40" s="325" t="s">
        <v>420</v>
      </c>
      <c r="C40" s="323"/>
      <c r="D40" s="323"/>
      <c r="E40" s="323"/>
      <c r="F40" s="330"/>
    </row>
    <row r="41" spans="1:6" ht="12.75" thickBot="1">
      <c r="A41" s="323"/>
      <c r="B41" s="326" t="s">
        <v>1479</v>
      </c>
      <c r="C41" s="606"/>
      <c r="D41" s="367">
        <v>2758</v>
      </c>
      <c r="E41" s="606">
        <v>2758</v>
      </c>
      <c r="F41" s="1036">
        <f t="shared" si="0"/>
        <v>1</v>
      </c>
    </row>
    <row r="42" spans="1:6" ht="12.75" thickBot="1">
      <c r="A42" s="323"/>
      <c r="B42" s="327" t="s">
        <v>1453</v>
      </c>
      <c r="C42" s="607"/>
      <c r="D42" s="607">
        <f>SUM(D41)</f>
        <v>2758</v>
      </c>
      <c r="E42" s="607">
        <f>SUM(E41)</f>
        <v>2758</v>
      </c>
      <c r="F42" s="1396">
        <f t="shared" si="0"/>
        <v>1</v>
      </c>
    </row>
    <row r="43" spans="1:6" ht="12">
      <c r="A43" s="323"/>
      <c r="B43" s="325" t="s">
        <v>421</v>
      </c>
      <c r="C43" s="329"/>
      <c r="D43" s="329"/>
      <c r="E43" s="329"/>
      <c r="F43" s="330"/>
    </row>
    <row r="44" spans="1:6" ht="12.75">
      <c r="A44" s="323"/>
      <c r="B44" s="331" t="s">
        <v>422</v>
      </c>
      <c r="C44" s="332"/>
      <c r="D44" s="332"/>
      <c r="E44" s="332"/>
      <c r="F44" s="330"/>
    </row>
    <row r="45" spans="1:6" ht="12.75">
      <c r="A45" s="323"/>
      <c r="B45" s="331" t="s">
        <v>423</v>
      </c>
      <c r="C45" s="332"/>
      <c r="D45" s="332"/>
      <c r="E45" s="332"/>
      <c r="F45" s="330"/>
    </row>
    <row r="46" spans="1:6" ht="12">
      <c r="A46" s="323"/>
      <c r="B46" s="333" t="s">
        <v>424</v>
      </c>
      <c r="C46" s="329"/>
      <c r="D46" s="329"/>
      <c r="E46" s="329"/>
      <c r="F46" s="330"/>
    </row>
    <row r="47" spans="1:6" ht="12">
      <c r="A47" s="323"/>
      <c r="B47" s="333" t="s">
        <v>425</v>
      </c>
      <c r="C47" s="329"/>
      <c r="D47" s="329"/>
      <c r="E47" s="329"/>
      <c r="F47" s="330"/>
    </row>
    <row r="48" spans="1:6" ht="12">
      <c r="A48" s="323"/>
      <c r="B48" s="333" t="s">
        <v>426</v>
      </c>
      <c r="C48" s="329"/>
      <c r="D48" s="329"/>
      <c r="E48" s="329"/>
      <c r="F48" s="330"/>
    </row>
    <row r="49" spans="1:6" ht="12">
      <c r="A49" s="323"/>
      <c r="B49" s="333" t="s">
        <v>586</v>
      </c>
      <c r="C49" s="329"/>
      <c r="D49" s="329"/>
      <c r="E49" s="329"/>
      <c r="F49" s="330"/>
    </row>
    <row r="50" spans="1:6" ht="12">
      <c r="A50" s="323"/>
      <c r="B50" s="133" t="s">
        <v>1477</v>
      </c>
      <c r="C50" s="329"/>
      <c r="D50" s="329"/>
      <c r="E50" s="329"/>
      <c r="F50" s="330"/>
    </row>
    <row r="51" spans="1:6" ht="12.75" thickBot="1">
      <c r="A51" s="323"/>
      <c r="B51" s="334" t="s">
        <v>427</v>
      </c>
      <c r="C51" s="335"/>
      <c r="D51" s="335">
        <v>159</v>
      </c>
      <c r="E51" s="335">
        <v>159</v>
      </c>
      <c r="F51" s="1036">
        <f t="shared" si="0"/>
        <v>1</v>
      </c>
    </row>
    <row r="52" spans="1:6" ht="12.75" thickBot="1">
      <c r="A52" s="323"/>
      <c r="B52" s="336" t="s">
        <v>582</v>
      </c>
      <c r="C52" s="806"/>
      <c r="D52" s="806">
        <f>SUM(D51)</f>
        <v>159</v>
      </c>
      <c r="E52" s="806">
        <f>SUM(E51)</f>
        <v>159</v>
      </c>
      <c r="F52" s="1396">
        <f t="shared" si="0"/>
        <v>1</v>
      </c>
    </row>
    <row r="53" spans="1:6" ht="13.5" thickBot="1">
      <c r="A53" s="323"/>
      <c r="B53" s="339" t="s">
        <v>278</v>
      </c>
      <c r="C53" s="807"/>
      <c r="D53" s="807">
        <f>SUM(D52+D42)</f>
        <v>2917</v>
      </c>
      <c r="E53" s="807">
        <f>SUM(E52+E42)</f>
        <v>2917</v>
      </c>
      <c r="F53" s="1396">
        <f t="shared" si="0"/>
        <v>1</v>
      </c>
    </row>
    <row r="54" spans="1:6" ht="12.75" thickBot="1">
      <c r="A54" s="323"/>
      <c r="B54" s="341" t="s">
        <v>279</v>
      </c>
      <c r="C54" s="808"/>
      <c r="D54" s="808"/>
      <c r="E54" s="808"/>
      <c r="F54" s="1036"/>
    </row>
    <row r="55" spans="1:6" ht="12">
      <c r="A55" s="323"/>
      <c r="B55" s="343" t="s">
        <v>1475</v>
      </c>
      <c r="C55" s="344"/>
      <c r="D55" s="344">
        <v>15</v>
      </c>
      <c r="E55" s="344">
        <v>15</v>
      </c>
      <c r="F55" s="330">
        <f t="shared" si="0"/>
        <v>1</v>
      </c>
    </row>
    <row r="56" spans="1:7" ht="12.75" thickBot="1">
      <c r="A56" s="323"/>
      <c r="B56" s="346" t="s">
        <v>1481</v>
      </c>
      <c r="C56" s="796">
        <v>149661</v>
      </c>
      <c r="D56" s="1060">
        <v>152951</v>
      </c>
      <c r="E56" s="1060">
        <v>144235</v>
      </c>
      <c r="F56" s="1036">
        <f t="shared" si="0"/>
        <v>0.9430144294578002</v>
      </c>
      <c r="G56" s="793"/>
    </row>
    <row r="57" spans="1:6" ht="13.5" thickBot="1">
      <c r="A57" s="323"/>
      <c r="B57" s="347" t="s">
        <v>272</v>
      </c>
      <c r="C57" s="348">
        <f>SUM(C56:C56)</f>
        <v>149661</v>
      </c>
      <c r="D57" s="348">
        <f>SUM(D55:D56)</f>
        <v>152966</v>
      </c>
      <c r="E57" s="348">
        <f>SUM(E55:E56)</f>
        <v>144250</v>
      </c>
      <c r="F57" s="1396">
        <f t="shared" si="0"/>
        <v>0.9430200175202332</v>
      </c>
    </row>
    <row r="58" spans="1:6" ht="14.25" thickBot="1">
      <c r="A58" s="323"/>
      <c r="B58" s="350" t="s">
        <v>286</v>
      </c>
      <c r="C58" s="351">
        <f>SUM(C53+C54+C57)</f>
        <v>149661</v>
      </c>
      <c r="D58" s="351">
        <f>SUM(D53+D54+D57)</f>
        <v>155883</v>
      </c>
      <c r="E58" s="351">
        <f>SUM(E53+E54+E57)</f>
        <v>147167</v>
      </c>
      <c r="F58" s="1396">
        <f t="shared" si="0"/>
        <v>0.9440862698305781</v>
      </c>
    </row>
    <row r="59" spans="1:7" ht="12">
      <c r="A59" s="323"/>
      <c r="B59" s="352" t="s">
        <v>558</v>
      </c>
      <c r="C59" s="329">
        <v>110354</v>
      </c>
      <c r="D59" s="329">
        <v>113102</v>
      </c>
      <c r="E59" s="329">
        <v>106421</v>
      </c>
      <c r="F59" s="330">
        <f t="shared" si="0"/>
        <v>0.9409294265353397</v>
      </c>
      <c r="G59" s="793"/>
    </row>
    <row r="60" spans="1:7" ht="12">
      <c r="A60" s="323"/>
      <c r="B60" s="352" t="s">
        <v>559</v>
      </c>
      <c r="C60" s="329">
        <v>31726</v>
      </c>
      <c r="D60" s="329">
        <v>32427</v>
      </c>
      <c r="E60" s="329">
        <v>29842</v>
      </c>
      <c r="F60" s="330">
        <f t="shared" si="0"/>
        <v>0.920282480648842</v>
      </c>
      <c r="G60" s="793"/>
    </row>
    <row r="61" spans="1:6" ht="12">
      <c r="A61" s="323"/>
      <c r="B61" s="352" t="s">
        <v>560</v>
      </c>
      <c r="C61" s="329">
        <v>6586</v>
      </c>
      <c r="D61" s="329">
        <v>6946</v>
      </c>
      <c r="E61" s="329">
        <v>6212</v>
      </c>
      <c r="F61" s="330">
        <f t="shared" si="0"/>
        <v>0.8943276706017852</v>
      </c>
    </row>
    <row r="62" spans="1:6" ht="12">
      <c r="A62" s="323"/>
      <c r="B62" s="353" t="s">
        <v>562</v>
      </c>
      <c r="C62" s="329"/>
      <c r="D62" s="329"/>
      <c r="E62" s="329"/>
      <c r="F62" s="330"/>
    </row>
    <row r="63" spans="1:6" ht="12.75" thickBot="1">
      <c r="A63" s="323"/>
      <c r="B63" s="354" t="s">
        <v>561</v>
      </c>
      <c r="C63" s="335"/>
      <c r="D63" s="335">
        <v>213</v>
      </c>
      <c r="E63" s="335">
        <v>213</v>
      </c>
      <c r="F63" s="1036">
        <f t="shared" si="0"/>
        <v>1</v>
      </c>
    </row>
    <row r="64" spans="1:6" ht="12.75" thickBot="1">
      <c r="A64" s="323"/>
      <c r="B64" s="355" t="s">
        <v>271</v>
      </c>
      <c r="C64" s="806">
        <f>SUM(C59:C63)</f>
        <v>148666</v>
      </c>
      <c r="D64" s="806">
        <f>SUM(D59:D63)</f>
        <v>152688</v>
      </c>
      <c r="E64" s="806">
        <f>SUM(E59:E63)</f>
        <v>142688</v>
      </c>
      <c r="F64" s="1396">
        <f t="shared" si="0"/>
        <v>0.934506968458556</v>
      </c>
    </row>
    <row r="65" spans="1:6" ht="12">
      <c r="A65" s="323"/>
      <c r="B65" s="352" t="s">
        <v>477</v>
      </c>
      <c r="C65" s="329">
        <v>995</v>
      </c>
      <c r="D65" s="329">
        <v>3195</v>
      </c>
      <c r="E65" s="329">
        <v>2825</v>
      </c>
      <c r="F65" s="330">
        <f t="shared" si="0"/>
        <v>0.8841940532081377</v>
      </c>
    </row>
    <row r="66" spans="1:6" ht="12">
      <c r="A66" s="323"/>
      <c r="B66" s="352" t="s">
        <v>478</v>
      </c>
      <c r="C66" s="329"/>
      <c r="D66" s="329"/>
      <c r="E66" s="329"/>
      <c r="F66" s="330"/>
    </row>
    <row r="67" spans="1:6" ht="12.75" thickBot="1">
      <c r="A67" s="323"/>
      <c r="B67" s="354" t="s">
        <v>1476</v>
      </c>
      <c r="C67" s="335"/>
      <c r="D67" s="335"/>
      <c r="E67" s="335"/>
      <c r="F67" s="1036"/>
    </row>
    <row r="68" spans="1:6" ht="12.75" thickBot="1">
      <c r="A68" s="323"/>
      <c r="B68" s="356" t="s">
        <v>277</v>
      </c>
      <c r="C68" s="806">
        <f>SUM(C65:C67)</f>
        <v>995</v>
      </c>
      <c r="D68" s="806">
        <f>SUM(D65:D67)</f>
        <v>3195</v>
      </c>
      <c r="E68" s="806">
        <f>SUM(E65:E67)</f>
        <v>2825</v>
      </c>
      <c r="F68" s="1396">
        <f t="shared" si="0"/>
        <v>0.8841940532081377</v>
      </c>
    </row>
    <row r="69" spans="1:6" ht="14.25" thickBot="1">
      <c r="A69" s="320"/>
      <c r="B69" s="357" t="s">
        <v>325</v>
      </c>
      <c r="C69" s="351">
        <f>SUM(C64+C68)</f>
        <v>149661</v>
      </c>
      <c r="D69" s="351">
        <f>SUM(D64+D68)</f>
        <v>155883</v>
      </c>
      <c r="E69" s="351">
        <f>SUM(E64+E68)</f>
        <v>145513</v>
      </c>
      <c r="F69" s="1396">
        <f t="shared" si="0"/>
        <v>0.9334757478365184</v>
      </c>
    </row>
    <row r="70" spans="1:6" ht="13.5">
      <c r="A70" s="232">
        <v>2310</v>
      </c>
      <c r="B70" s="358" t="s">
        <v>567</v>
      </c>
      <c r="C70" s="329"/>
      <c r="D70" s="329"/>
      <c r="E70" s="329"/>
      <c r="F70" s="330"/>
    </row>
    <row r="71" spans="1:6" ht="12" customHeight="1">
      <c r="A71" s="323"/>
      <c r="B71" s="325" t="s">
        <v>420</v>
      </c>
      <c r="C71" s="323"/>
      <c r="D71" s="323"/>
      <c r="E71" s="323"/>
      <c r="F71" s="330"/>
    </row>
    <row r="72" spans="1:6" ht="12.75" thickBot="1">
      <c r="A72" s="323"/>
      <c r="B72" s="326" t="s">
        <v>1479</v>
      </c>
      <c r="C72" s="606"/>
      <c r="D72" s="606">
        <v>835</v>
      </c>
      <c r="E72" s="606">
        <v>835</v>
      </c>
      <c r="F72" s="1036">
        <f t="shared" si="0"/>
        <v>1</v>
      </c>
    </row>
    <row r="73" spans="1:6" ht="12.75" thickBot="1">
      <c r="A73" s="323"/>
      <c r="B73" s="327" t="s">
        <v>1453</v>
      </c>
      <c r="C73" s="607"/>
      <c r="D73" s="607">
        <f>SUM(D72)</f>
        <v>835</v>
      </c>
      <c r="E73" s="607">
        <f>SUM(E72)</f>
        <v>835</v>
      </c>
      <c r="F73" s="1396">
        <f t="shared" si="0"/>
        <v>1</v>
      </c>
    </row>
    <row r="74" spans="1:6" ht="12">
      <c r="A74" s="323"/>
      <c r="B74" s="325" t="s">
        <v>421</v>
      </c>
      <c r="C74" s="329"/>
      <c r="D74" s="329">
        <f>SUM(D75)</f>
        <v>275</v>
      </c>
      <c r="E74" s="329">
        <v>275</v>
      </c>
      <c r="F74" s="330">
        <f>SUM(E74/D74)</f>
        <v>1</v>
      </c>
    </row>
    <row r="75" spans="1:6" ht="12.75">
      <c r="A75" s="323"/>
      <c r="B75" s="331" t="s">
        <v>422</v>
      </c>
      <c r="C75" s="332"/>
      <c r="D75" s="332">
        <v>275</v>
      </c>
      <c r="E75" s="332">
        <v>275</v>
      </c>
      <c r="F75" s="330">
        <f>SUM(E75/D75)</f>
        <v>1</v>
      </c>
    </row>
    <row r="76" spans="1:6" ht="12.75">
      <c r="A76" s="323"/>
      <c r="B76" s="331" t="s">
        <v>423</v>
      </c>
      <c r="C76" s="332"/>
      <c r="D76" s="332"/>
      <c r="E76" s="332"/>
      <c r="F76" s="330"/>
    </row>
    <row r="77" spans="1:6" ht="12">
      <c r="A77" s="323"/>
      <c r="B77" s="333" t="s">
        <v>424</v>
      </c>
      <c r="C77" s="329"/>
      <c r="D77" s="329"/>
      <c r="E77" s="329"/>
      <c r="F77" s="330"/>
    </row>
    <row r="78" spans="1:6" ht="12">
      <c r="A78" s="323"/>
      <c r="B78" s="333" t="s">
        <v>425</v>
      </c>
      <c r="C78" s="329"/>
      <c r="D78" s="329"/>
      <c r="E78" s="329"/>
      <c r="F78" s="330"/>
    </row>
    <row r="79" spans="1:6" ht="12">
      <c r="A79" s="323"/>
      <c r="B79" s="333" t="s">
        <v>426</v>
      </c>
      <c r="C79" s="329"/>
      <c r="D79" s="329"/>
      <c r="E79" s="329"/>
      <c r="F79" s="330"/>
    </row>
    <row r="80" spans="1:6" ht="12">
      <c r="A80" s="323"/>
      <c r="B80" s="133" t="s">
        <v>1477</v>
      </c>
      <c r="C80" s="329"/>
      <c r="D80" s="329"/>
      <c r="E80" s="329"/>
      <c r="F80" s="330"/>
    </row>
    <row r="81" spans="1:6" ht="12.75" thickBot="1">
      <c r="A81" s="323"/>
      <c r="B81" s="334" t="s">
        <v>427</v>
      </c>
      <c r="C81" s="335"/>
      <c r="D81" s="335"/>
      <c r="E81" s="335"/>
      <c r="F81" s="1036"/>
    </row>
    <row r="82" spans="1:6" ht="12.75" thickBot="1">
      <c r="A82" s="323"/>
      <c r="B82" s="336" t="s">
        <v>582</v>
      </c>
      <c r="C82" s="806"/>
      <c r="D82" s="806">
        <f>SUM(D77:D81)+D74</f>
        <v>275</v>
      </c>
      <c r="E82" s="806">
        <f>SUM(E77:E81)+E74</f>
        <v>275</v>
      </c>
      <c r="F82" s="1399">
        <f>SUM(E82/D82)</f>
        <v>1</v>
      </c>
    </row>
    <row r="83" spans="1:6" ht="13.5" thickBot="1">
      <c r="A83" s="323"/>
      <c r="B83" s="339" t="s">
        <v>278</v>
      </c>
      <c r="C83" s="340"/>
      <c r="D83" s="340">
        <f>SUM(D82+D73)</f>
        <v>1110</v>
      </c>
      <c r="E83" s="340">
        <f>SUM(E82+E73)</f>
        <v>1110</v>
      </c>
      <c r="F83" s="1399">
        <f>SUM(E83/D83)</f>
        <v>1</v>
      </c>
    </row>
    <row r="84" spans="1:6" ht="12.75" thickBot="1">
      <c r="A84" s="323"/>
      <c r="B84" s="341" t="s">
        <v>279</v>
      </c>
      <c r="C84" s="808"/>
      <c r="D84" s="808"/>
      <c r="E84" s="808"/>
      <c r="F84" s="1398"/>
    </row>
    <row r="85" spans="1:6" ht="12">
      <c r="A85" s="323"/>
      <c r="B85" s="343" t="s">
        <v>1475</v>
      </c>
      <c r="C85" s="344"/>
      <c r="D85" s="344">
        <v>1242</v>
      </c>
      <c r="E85" s="344">
        <v>1242</v>
      </c>
      <c r="F85" s="330">
        <f aca="true" t="shared" si="1" ref="F85:F91">SUM(E85/D85)</f>
        <v>1</v>
      </c>
    </row>
    <row r="86" spans="1:7" ht="12.75" thickBot="1">
      <c r="A86" s="323"/>
      <c r="B86" s="346" t="s">
        <v>1481</v>
      </c>
      <c r="C86" s="796">
        <v>62806</v>
      </c>
      <c r="D86" s="1060">
        <v>64468</v>
      </c>
      <c r="E86" s="1060">
        <v>63383</v>
      </c>
      <c r="F86" s="1036">
        <f t="shared" si="1"/>
        <v>0.983169944778805</v>
      </c>
      <c r="G86" s="793"/>
    </row>
    <row r="87" spans="1:6" ht="13.5" thickBot="1">
      <c r="A87" s="323"/>
      <c r="B87" s="347" t="s">
        <v>272</v>
      </c>
      <c r="C87" s="348">
        <f>SUM(C85:C86)</f>
        <v>62806</v>
      </c>
      <c r="D87" s="348">
        <f>SUM(D85:D86)</f>
        <v>65710</v>
      </c>
      <c r="E87" s="348">
        <f>SUM(E85:E86)</f>
        <v>64625</v>
      </c>
      <c r="F87" s="1396">
        <f t="shared" si="1"/>
        <v>0.983488053568711</v>
      </c>
    </row>
    <row r="88" spans="1:6" ht="14.25" thickBot="1">
      <c r="A88" s="323"/>
      <c r="B88" s="350" t="s">
        <v>286</v>
      </c>
      <c r="C88" s="351">
        <f>SUM(C83+C84+C87)</f>
        <v>62806</v>
      </c>
      <c r="D88" s="351">
        <f>SUM(D83+D84+D87)</f>
        <v>66820</v>
      </c>
      <c r="E88" s="351">
        <f>SUM(E83+E84+E87)</f>
        <v>65735</v>
      </c>
      <c r="F88" s="1399">
        <f t="shared" si="1"/>
        <v>0.9837623466028135</v>
      </c>
    </row>
    <row r="89" spans="1:6" ht="12">
      <c r="A89" s="323"/>
      <c r="B89" s="352" t="s">
        <v>558</v>
      </c>
      <c r="C89" s="329">
        <v>46291</v>
      </c>
      <c r="D89" s="329">
        <v>47874</v>
      </c>
      <c r="E89" s="329">
        <v>46675</v>
      </c>
      <c r="F89" s="330">
        <f t="shared" si="1"/>
        <v>0.9749550904457535</v>
      </c>
    </row>
    <row r="90" spans="1:6" ht="12">
      <c r="A90" s="323"/>
      <c r="B90" s="352" t="s">
        <v>559</v>
      </c>
      <c r="C90" s="329">
        <v>12558</v>
      </c>
      <c r="D90" s="329">
        <v>12912</v>
      </c>
      <c r="E90" s="329">
        <v>12592</v>
      </c>
      <c r="F90" s="330">
        <f t="shared" si="1"/>
        <v>0.9752168525402726</v>
      </c>
    </row>
    <row r="91" spans="1:6" ht="12">
      <c r="A91" s="323"/>
      <c r="B91" s="352" t="s">
        <v>560</v>
      </c>
      <c r="C91" s="329">
        <v>3137</v>
      </c>
      <c r="D91" s="329">
        <v>3437</v>
      </c>
      <c r="E91" s="329">
        <v>2560</v>
      </c>
      <c r="F91" s="330">
        <f t="shared" si="1"/>
        <v>0.7448356124527203</v>
      </c>
    </row>
    <row r="92" spans="1:6" ht="12">
      <c r="A92" s="323"/>
      <c r="B92" s="353" t="s">
        <v>562</v>
      </c>
      <c r="C92" s="329"/>
      <c r="D92" s="329"/>
      <c r="E92" s="329"/>
      <c r="F92" s="330"/>
    </row>
    <row r="93" spans="1:6" ht="12.75" thickBot="1">
      <c r="A93" s="323"/>
      <c r="B93" s="354" t="s">
        <v>561</v>
      </c>
      <c r="C93" s="335"/>
      <c r="D93" s="335"/>
      <c r="E93" s="335"/>
      <c r="F93" s="1036"/>
    </row>
    <row r="94" spans="1:6" ht="12.75" thickBot="1">
      <c r="A94" s="323"/>
      <c r="B94" s="355" t="s">
        <v>271</v>
      </c>
      <c r="C94" s="806">
        <f>SUM(C89:C93)</f>
        <v>61986</v>
      </c>
      <c r="D94" s="806">
        <f>SUM(D89:D93)</f>
        <v>64223</v>
      </c>
      <c r="E94" s="806">
        <f>SUM(E89:E93)</f>
        <v>61827</v>
      </c>
      <c r="F94" s="1399">
        <f>SUM(E94/D94)</f>
        <v>0.9626924933435063</v>
      </c>
    </row>
    <row r="95" spans="1:6" ht="12">
      <c r="A95" s="323"/>
      <c r="B95" s="352" t="s">
        <v>477</v>
      </c>
      <c r="C95" s="329">
        <v>820</v>
      </c>
      <c r="D95" s="329">
        <v>2597</v>
      </c>
      <c r="E95" s="329">
        <v>2582</v>
      </c>
      <c r="F95" s="330">
        <f>SUM(E95/D95)</f>
        <v>0.9942241047362341</v>
      </c>
    </row>
    <row r="96" spans="1:6" ht="12">
      <c r="A96" s="323"/>
      <c r="B96" s="352" t="s">
        <v>478</v>
      </c>
      <c r="C96" s="329"/>
      <c r="D96" s="329"/>
      <c r="E96" s="329"/>
      <c r="F96" s="330"/>
    </row>
    <row r="97" spans="1:6" ht="12.75" thickBot="1">
      <c r="A97" s="323"/>
      <c r="B97" s="354" t="s">
        <v>565</v>
      </c>
      <c r="C97" s="335"/>
      <c r="D97" s="335"/>
      <c r="E97" s="335"/>
      <c r="F97" s="1036"/>
    </row>
    <row r="98" spans="1:6" ht="12.75" thickBot="1">
      <c r="A98" s="323"/>
      <c r="B98" s="356" t="s">
        <v>277</v>
      </c>
      <c r="C98" s="806">
        <f>SUM(C95:C97)</f>
        <v>820</v>
      </c>
      <c r="D98" s="806">
        <f>SUM(D95:D97)</f>
        <v>2597</v>
      </c>
      <c r="E98" s="806">
        <f>SUM(E95:E97)</f>
        <v>2582</v>
      </c>
      <c r="F98" s="1399">
        <f>SUM(E98/D98)</f>
        <v>0.9942241047362341</v>
      </c>
    </row>
    <row r="99" spans="1:6" ht="14.25" thickBot="1">
      <c r="A99" s="320"/>
      <c r="B99" s="357" t="s">
        <v>325</v>
      </c>
      <c r="C99" s="351">
        <f>SUM(C94+C98)</f>
        <v>62806</v>
      </c>
      <c r="D99" s="351">
        <f>SUM(D94+D98)</f>
        <v>66820</v>
      </c>
      <c r="E99" s="351">
        <f>SUM(E94+E98)</f>
        <v>64409</v>
      </c>
      <c r="F99" s="1399">
        <f>SUM(E99/D99)</f>
        <v>0.9639179886261598</v>
      </c>
    </row>
    <row r="100" spans="1:6" ht="13.5">
      <c r="A100" s="233">
        <v>2315</v>
      </c>
      <c r="B100" s="236" t="s">
        <v>431</v>
      </c>
      <c r="C100" s="329"/>
      <c r="D100" s="329"/>
      <c r="E100" s="329"/>
      <c r="F100" s="330"/>
    </row>
    <row r="101" spans="1:6" ht="12" customHeight="1">
      <c r="A101" s="323"/>
      <c r="B101" s="325" t="s">
        <v>420</v>
      </c>
      <c r="C101" s="323"/>
      <c r="D101" s="323"/>
      <c r="E101" s="323"/>
      <c r="F101" s="330"/>
    </row>
    <row r="102" spans="1:6" ht="12.75" thickBot="1">
      <c r="A102" s="323"/>
      <c r="B102" s="326" t="s">
        <v>1479</v>
      </c>
      <c r="C102" s="606"/>
      <c r="D102" s="367">
        <v>1745</v>
      </c>
      <c r="E102" s="367">
        <v>1745</v>
      </c>
      <c r="F102" s="1036">
        <f>SUM(E102/D102)</f>
        <v>1</v>
      </c>
    </row>
    <row r="103" spans="1:6" ht="12.75" thickBot="1">
      <c r="A103" s="323"/>
      <c r="B103" s="327" t="s">
        <v>1453</v>
      </c>
      <c r="C103" s="607"/>
      <c r="D103" s="607">
        <f>SUM(D102)</f>
        <v>1745</v>
      </c>
      <c r="E103" s="607">
        <f>SUM(E102)</f>
        <v>1745</v>
      </c>
      <c r="F103" s="1396">
        <f>SUM(E103/D103)</f>
        <v>1</v>
      </c>
    </row>
    <row r="104" spans="1:6" ht="12">
      <c r="A104" s="323"/>
      <c r="B104" s="325" t="s">
        <v>421</v>
      </c>
      <c r="C104" s="329"/>
      <c r="D104" s="329"/>
      <c r="E104" s="329"/>
      <c r="F104" s="330"/>
    </row>
    <row r="105" spans="1:6" ht="12.75">
      <c r="A105" s="323"/>
      <c r="B105" s="331" t="s">
        <v>422</v>
      </c>
      <c r="C105" s="332"/>
      <c r="D105" s="332"/>
      <c r="E105" s="332"/>
      <c r="F105" s="330"/>
    </row>
    <row r="106" spans="1:6" ht="12.75">
      <c r="A106" s="323"/>
      <c r="B106" s="331" t="s">
        <v>423</v>
      </c>
      <c r="C106" s="332"/>
      <c r="D106" s="332"/>
      <c r="E106" s="332"/>
      <c r="F106" s="330"/>
    </row>
    <row r="107" spans="1:6" ht="12">
      <c r="A107" s="323"/>
      <c r="B107" s="333" t="s">
        <v>424</v>
      </c>
      <c r="C107" s="329"/>
      <c r="D107" s="329"/>
      <c r="E107" s="329"/>
      <c r="F107" s="330"/>
    </row>
    <row r="108" spans="1:6" ht="12">
      <c r="A108" s="323"/>
      <c r="B108" s="333" t="s">
        <v>425</v>
      </c>
      <c r="C108" s="329"/>
      <c r="D108" s="329"/>
      <c r="E108" s="329"/>
      <c r="F108" s="330"/>
    </row>
    <row r="109" spans="1:6" ht="12">
      <c r="A109" s="323"/>
      <c r="B109" s="333" t="s">
        <v>426</v>
      </c>
      <c r="C109" s="329"/>
      <c r="D109" s="329"/>
      <c r="E109" s="329"/>
      <c r="F109" s="330"/>
    </row>
    <row r="110" spans="1:6" ht="12">
      <c r="A110" s="323"/>
      <c r="B110" s="333" t="s">
        <v>586</v>
      </c>
      <c r="C110" s="329"/>
      <c r="D110" s="329"/>
      <c r="E110" s="329"/>
      <c r="F110" s="330"/>
    </row>
    <row r="111" spans="1:6" ht="12">
      <c r="A111" s="323"/>
      <c r="B111" s="133" t="s">
        <v>1477</v>
      </c>
      <c r="C111" s="329"/>
      <c r="D111" s="329"/>
      <c r="E111" s="329"/>
      <c r="F111" s="330"/>
    </row>
    <row r="112" spans="1:6" ht="12.75" thickBot="1">
      <c r="A112" s="323"/>
      <c r="B112" s="334" t="s">
        <v>427</v>
      </c>
      <c r="C112" s="335"/>
      <c r="D112" s="335"/>
      <c r="E112" s="335"/>
      <c r="F112" s="1036"/>
    </row>
    <row r="113" spans="1:6" ht="12.75" thickBot="1">
      <c r="A113" s="323"/>
      <c r="B113" s="336" t="s">
        <v>582</v>
      </c>
      <c r="C113" s="806"/>
      <c r="D113" s="806">
        <f>SUM(D111:D112)</f>
        <v>0</v>
      </c>
      <c r="E113" s="806"/>
      <c r="F113" s="1398"/>
    </row>
    <row r="114" spans="1:6" ht="13.5" thickBot="1">
      <c r="A114" s="323"/>
      <c r="B114" s="339" t="s">
        <v>278</v>
      </c>
      <c r="C114" s="807"/>
      <c r="D114" s="807">
        <f>SUM(D103+D113)</f>
        <v>1745</v>
      </c>
      <c r="E114" s="807">
        <f>SUM(E103+E113)</f>
        <v>1745</v>
      </c>
      <c r="F114" s="1399">
        <f>SUM(E114/D114)</f>
        <v>1</v>
      </c>
    </row>
    <row r="115" spans="1:6" ht="12.75" thickBot="1">
      <c r="A115" s="323"/>
      <c r="B115" s="341" t="s">
        <v>279</v>
      </c>
      <c r="C115" s="808"/>
      <c r="D115" s="808"/>
      <c r="E115" s="808"/>
      <c r="F115" s="1398"/>
    </row>
    <row r="116" spans="1:6" ht="12">
      <c r="A116" s="323"/>
      <c r="B116" s="343" t="s">
        <v>1475</v>
      </c>
      <c r="C116" s="1482"/>
      <c r="D116" s="1482">
        <v>1639</v>
      </c>
      <c r="E116" s="1482">
        <v>1639</v>
      </c>
      <c r="F116" s="330">
        <f aca="true" t="shared" si="2" ref="F116:F122">SUM(E116/D116)</f>
        <v>1</v>
      </c>
    </row>
    <row r="117" spans="1:7" ht="12.75" thickBot="1">
      <c r="A117" s="323"/>
      <c r="B117" s="346" t="s">
        <v>1481</v>
      </c>
      <c r="C117" s="796">
        <v>224460</v>
      </c>
      <c r="D117" s="1060">
        <v>228385</v>
      </c>
      <c r="E117" s="1060">
        <v>223520</v>
      </c>
      <c r="F117" s="330">
        <f t="shared" si="2"/>
        <v>0.9786982507607768</v>
      </c>
      <c r="G117" s="793"/>
    </row>
    <row r="118" spans="1:6" ht="13.5" thickBot="1">
      <c r="A118" s="323"/>
      <c r="B118" s="347" t="s">
        <v>272</v>
      </c>
      <c r="C118" s="348">
        <f>SUM(C116:C117)</f>
        <v>224460</v>
      </c>
      <c r="D118" s="348">
        <f>SUM(D116:D117)</f>
        <v>230024</v>
      </c>
      <c r="E118" s="348">
        <f>SUM(E116:E117)</f>
        <v>225159</v>
      </c>
      <c r="F118" s="1399">
        <f t="shared" si="2"/>
        <v>0.9788500330400306</v>
      </c>
    </row>
    <row r="119" spans="1:6" ht="14.25" thickBot="1">
      <c r="A119" s="323"/>
      <c r="B119" s="350" t="s">
        <v>286</v>
      </c>
      <c r="C119" s="351">
        <f>SUM(C114+C115+C118)</f>
        <v>224460</v>
      </c>
      <c r="D119" s="351">
        <f>SUM(D114+D115+D118)</f>
        <v>231769</v>
      </c>
      <c r="E119" s="351">
        <f>SUM(E114+E115+E118)</f>
        <v>226904</v>
      </c>
      <c r="F119" s="1399">
        <f t="shared" si="2"/>
        <v>0.9790092721632315</v>
      </c>
    </row>
    <row r="120" spans="1:7" ht="12">
      <c r="A120" s="323"/>
      <c r="B120" s="352" t="s">
        <v>558</v>
      </c>
      <c r="C120" s="329">
        <v>163938</v>
      </c>
      <c r="D120" s="329">
        <v>170028</v>
      </c>
      <c r="E120" s="329">
        <v>167265</v>
      </c>
      <c r="F120" s="330">
        <f t="shared" si="2"/>
        <v>0.983749735337709</v>
      </c>
      <c r="G120" s="793"/>
    </row>
    <row r="121" spans="1:7" ht="12">
      <c r="A121" s="323"/>
      <c r="B121" s="352" t="s">
        <v>559</v>
      </c>
      <c r="C121" s="329">
        <v>47291</v>
      </c>
      <c r="D121" s="329">
        <v>48936</v>
      </c>
      <c r="E121" s="329">
        <v>45848</v>
      </c>
      <c r="F121" s="330">
        <f t="shared" si="2"/>
        <v>0.9368971718162498</v>
      </c>
      <c r="G121" s="793"/>
    </row>
    <row r="122" spans="1:6" ht="12">
      <c r="A122" s="323"/>
      <c r="B122" s="352" t="s">
        <v>560</v>
      </c>
      <c r="C122" s="329">
        <v>10077</v>
      </c>
      <c r="D122" s="329">
        <v>10651</v>
      </c>
      <c r="E122" s="329">
        <v>10266</v>
      </c>
      <c r="F122" s="330">
        <f t="shared" si="2"/>
        <v>0.9638531593277626</v>
      </c>
    </row>
    <row r="123" spans="1:6" ht="12">
      <c r="A123" s="323"/>
      <c r="B123" s="353" t="s">
        <v>562</v>
      </c>
      <c r="C123" s="329"/>
      <c r="D123" s="329"/>
      <c r="E123" s="329"/>
      <c r="F123" s="330"/>
    </row>
    <row r="124" spans="1:6" ht="12.75" thickBot="1">
      <c r="A124" s="323"/>
      <c r="B124" s="354" t="s">
        <v>561</v>
      </c>
      <c r="C124" s="335"/>
      <c r="D124" s="335"/>
      <c r="E124" s="335"/>
      <c r="F124" s="1036"/>
    </row>
    <row r="125" spans="1:6" ht="12.75" thickBot="1">
      <c r="A125" s="323"/>
      <c r="B125" s="355" t="s">
        <v>271</v>
      </c>
      <c r="C125" s="337">
        <f>SUM(C120:C124)</f>
        <v>221306</v>
      </c>
      <c r="D125" s="337">
        <f>SUM(D120:D124)</f>
        <v>229615</v>
      </c>
      <c r="E125" s="337">
        <f>SUM(E120:E124)</f>
        <v>223379</v>
      </c>
      <c r="F125" s="1396">
        <f>SUM(E125/D125)</f>
        <v>0.9728414955468937</v>
      </c>
    </row>
    <row r="126" spans="1:6" ht="12">
      <c r="A126" s="323"/>
      <c r="B126" s="352" t="s">
        <v>477</v>
      </c>
      <c r="C126" s="329">
        <v>3154</v>
      </c>
      <c r="D126" s="329">
        <v>2154</v>
      </c>
      <c r="E126" s="329">
        <v>1266</v>
      </c>
      <c r="F126" s="330">
        <f>SUM(E126/D126)</f>
        <v>0.5877437325905293</v>
      </c>
    </row>
    <row r="127" spans="1:6" ht="12">
      <c r="A127" s="323"/>
      <c r="B127" s="352" t="s">
        <v>478</v>
      </c>
      <c r="C127" s="329"/>
      <c r="D127" s="329"/>
      <c r="E127" s="329"/>
      <c r="F127" s="330"/>
    </row>
    <row r="128" spans="1:6" ht="12.75" thickBot="1">
      <c r="A128" s="323"/>
      <c r="B128" s="354" t="s">
        <v>1476</v>
      </c>
      <c r="C128" s="335"/>
      <c r="D128" s="335"/>
      <c r="E128" s="335"/>
      <c r="F128" s="1036"/>
    </row>
    <row r="129" spans="1:6" ht="12.75" thickBot="1">
      <c r="A129" s="323"/>
      <c r="B129" s="356" t="s">
        <v>277</v>
      </c>
      <c r="C129" s="337">
        <f>SUM(C126:C128)</f>
        <v>3154</v>
      </c>
      <c r="D129" s="337">
        <f>SUM(D126:D128)</f>
        <v>2154</v>
      </c>
      <c r="E129" s="337">
        <f>SUM(E126:E128)</f>
        <v>1266</v>
      </c>
      <c r="F129" s="1396">
        <f>SUM(E129/D129)</f>
        <v>0.5877437325905293</v>
      </c>
    </row>
    <row r="130" spans="1:6" ht="14.25" thickBot="1">
      <c r="A130" s="320"/>
      <c r="B130" s="357" t="s">
        <v>325</v>
      </c>
      <c r="C130" s="351">
        <f>SUM(C125+C129)</f>
        <v>224460</v>
      </c>
      <c r="D130" s="351">
        <f>SUM(D125+D129)</f>
        <v>231769</v>
      </c>
      <c r="E130" s="351">
        <f>SUM(E125+E129)</f>
        <v>224645</v>
      </c>
      <c r="F130" s="1399">
        <f>SUM(E130/D130)</f>
        <v>0.9692624984359427</v>
      </c>
    </row>
    <row r="131" spans="1:6" ht="13.5">
      <c r="A131" s="233">
        <v>2325</v>
      </c>
      <c r="B131" s="359" t="s">
        <v>568</v>
      </c>
      <c r="C131" s="329"/>
      <c r="D131" s="329"/>
      <c r="E131" s="329"/>
      <c r="F131" s="330"/>
    </row>
    <row r="132" spans="1:6" ht="12" customHeight="1">
      <c r="A132" s="323"/>
      <c r="B132" s="325" t="s">
        <v>420</v>
      </c>
      <c r="C132" s="323"/>
      <c r="D132" s="323"/>
      <c r="E132" s="323"/>
      <c r="F132" s="330"/>
    </row>
    <row r="133" spans="1:6" ht="12.75" thickBot="1">
      <c r="A133" s="323"/>
      <c r="B133" s="326" t="s">
        <v>1479</v>
      </c>
      <c r="C133" s="606"/>
      <c r="D133" s="367">
        <v>1237</v>
      </c>
      <c r="E133" s="367">
        <v>1237</v>
      </c>
      <c r="F133" s="1036">
        <f>SUM(E133/D133)</f>
        <v>1</v>
      </c>
    </row>
    <row r="134" spans="1:6" ht="12.75" thickBot="1">
      <c r="A134" s="323"/>
      <c r="B134" s="327" t="s">
        <v>1453</v>
      </c>
      <c r="C134" s="607"/>
      <c r="D134" s="368">
        <f>SUM(D133)</f>
        <v>1237</v>
      </c>
      <c r="E134" s="368">
        <f>SUM(E133)</f>
        <v>1237</v>
      </c>
      <c r="F134" s="1396">
        <f>SUM(E134/D134)</f>
        <v>1</v>
      </c>
    </row>
    <row r="135" spans="1:6" ht="12">
      <c r="A135" s="323"/>
      <c r="B135" s="325" t="s">
        <v>421</v>
      </c>
      <c r="C135" s="595"/>
      <c r="D135" s="595"/>
      <c r="E135" s="595"/>
      <c r="F135" s="330"/>
    </row>
    <row r="136" spans="1:6" ht="12.75">
      <c r="A136" s="323"/>
      <c r="B136" s="331" t="s">
        <v>422</v>
      </c>
      <c r="C136" s="332"/>
      <c r="D136" s="332"/>
      <c r="E136" s="332"/>
      <c r="F136" s="330"/>
    </row>
    <row r="137" spans="1:6" ht="12.75">
      <c r="A137" s="323"/>
      <c r="B137" s="331" t="s">
        <v>423</v>
      </c>
      <c r="C137" s="332"/>
      <c r="D137" s="332"/>
      <c r="E137" s="332"/>
      <c r="F137" s="330"/>
    </row>
    <row r="138" spans="1:6" ht="12">
      <c r="A138" s="323"/>
      <c r="B138" s="333" t="s">
        <v>424</v>
      </c>
      <c r="C138" s="329"/>
      <c r="D138" s="329"/>
      <c r="E138" s="329"/>
      <c r="F138" s="330"/>
    </row>
    <row r="139" spans="1:6" ht="12">
      <c r="A139" s="323"/>
      <c r="B139" s="333" t="s">
        <v>425</v>
      </c>
      <c r="C139" s="329"/>
      <c r="D139" s="329"/>
      <c r="E139" s="329"/>
      <c r="F139" s="330"/>
    </row>
    <row r="140" spans="1:6" ht="12">
      <c r="A140" s="323"/>
      <c r="B140" s="333" t="s">
        <v>426</v>
      </c>
      <c r="C140" s="329"/>
      <c r="D140" s="329"/>
      <c r="E140" s="329"/>
      <c r="F140" s="330"/>
    </row>
    <row r="141" spans="1:6" ht="12">
      <c r="A141" s="323"/>
      <c r="B141" s="133" t="s">
        <v>1477</v>
      </c>
      <c r="C141" s="329"/>
      <c r="D141" s="329"/>
      <c r="E141" s="329"/>
      <c r="F141" s="330"/>
    </row>
    <row r="142" spans="1:6" ht="12.75" thickBot="1">
      <c r="A142" s="323"/>
      <c r="B142" s="334" t="s">
        <v>427</v>
      </c>
      <c r="C142" s="335"/>
      <c r="D142" s="335">
        <v>5</v>
      </c>
      <c r="E142" s="335">
        <v>5</v>
      </c>
      <c r="F142" s="1036">
        <f>SUM(E142/D142)</f>
        <v>1</v>
      </c>
    </row>
    <row r="143" spans="1:6" ht="12.75" thickBot="1">
      <c r="A143" s="323"/>
      <c r="B143" s="336" t="s">
        <v>582</v>
      </c>
      <c r="C143" s="806"/>
      <c r="D143" s="806">
        <f>SUM(D142)</f>
        <v>5</v>
      </c>
      <c r="E143" s="806">
        <f>SUM(E142)</f>
        <v>5</v>
      </c>
      <c r="F143" s="1396">
        <f>SUM(E143/D143)</f>
        <v>1</v>
      </c>
    </row>
    <row r="144" spans="1:6" ht="13.5" thickBot="1">
      <c r="A144" s="323"/>
      <c r="B144" s="339" t="s">
        <v>278</v>
      </c>
      <c r="C144" s="807"/>
      <c r="D144" s="807">
        <f>SUM(D134+D143)</f>
        <v>1242</v>
      </c>
      <c r="E144" s="807">
        <f>SUM(E134+E143)</f>
        <v>1242</v>
      </c>
      <c r="F144" s="1396">
        <f>SUM(E144/D144)</f>
        <v>1</v>
      </c>
    </row>
    <row r="145" spans="1:6" ht="12.75" thickBot="1">
      <c r="A145" s="323"/>
      <c r="B145" s="341" t="s">
        <v>279</v>
      </c>
      <c r="C145" s="808"/>
      <c r="D145" s="808"/>
      <c r="E145" s="808"/>
      <c r="F145" s="1036"/>
    </row>
    <row r="146" spans="1:6" ht="12">
      <c r="A146" s="323"/>
      <c r="B146" s="343" t="s">
        <v>1475</v>
      </c>
      <c r="C146" s="344"/>
      <c r="D146" s="344">
        <v>1419</v>
      </c>
      <c r="E146" s="344">
        <v>1419</v>
      </c>
      <c r="F146" s="330">
        <f aca="true" t="shared" si="3" ref="F146:F152">SUM(E146/D146)</f>
        <v>1</v>
      </c>
    </row>
    <row r="147" spans="1:7" ht="12.75" thickBot="1">
      <c r="A147" s="323"/>
      <c r="B147" s="346" t="s">
        <v>1481</v>
      </c>
      <c r="C147" s="796">
        <v>112113</v>
      </c>
      <c r="D147" s="1060">
        <v>114876</v>
      </c>
      <c r="E147" s="1060">
        <v>113531</v>
      </c>
      <c r="F147" s="1036">
        <f t="shared" si="3"/>
        <v>0.9882917232494167</v>
      </c>
      <c r="G147" s="793"/>
    </row>
    <row r="148" spans="1:6" ht="13.5" thickBot="1">
      <c r="A148" s="323"/>
      <c r="B148" s="347" t="s">
        <v>272</v>
      </c>
      <c r="C148" s="348">
        <f>SUM(C146:C147)</f>
        <v>112113</v>
      </c>
      <c r="D148" s="348">
        <f>SUM(D146:D147)</f>
        <v>116295</v>
      </c>
      <c r="E148" s="348">
        <f>SUM(E146:E147)</f>
        <v>114950</v>
      </c>
      <c r="F148" s="1396">
        <f t="shared" si="3"/>
        <v>0.9884345844619287</v>
      </c>
    </row>
    <row r="149" spans="1:6" ht="14.25" thickBot="1">
      <c r="A149" s="323"/>
      <c r="B149" s="350" t="s">
        <v>286</v>
      </c>
      <c r="C149" s="351">
        <f>SUM(C144+C145+C148)</f>
        <v>112113</v>
      </c>
      <c r="D149" s="351">
        <f>SUM(D144+D145+D148)</f>
        <v>117537</v>
      </c>
      <c r="E149" s="351">
        <f>SUM(E144+E145+E148)</f>
        <v>116192</v>
      </c>
      <c r="F149" s="1396">
        <f t="shared" si="3"/>
        <v>0.9885567948816117</v>
      </c>
    </row>
    <row r="150" spans="1:7" ht="12">
      <c r="A150" s="323"/>
      <c r="B150" s="352" t="s">
        <v>558</v>
      </c>
      <c r="C150" s="329">
        <v>82652</v>
      </c>
      <c r="D150" s="329">
        <v>84827</v>
      </c>
      <c r="E150" s="329">
        <v>82791</v>
      </c>
      <c r="F150" s="330">
        <f t="shared" si="3"/>
        <v>0.9759982081176983</v>
      </c>
      <c r="G150" s="793"/>
    </row>
    <row r="151" spans="1:7" ht="12">
      <c r="A151" s="323"/>
      <c r="B151" s="352" t="s">
        <v>559</v>
      </c>
      <c r="C151" s="329">
        <v>23857</v>
      </c>
      <c r="D151" s="329">
        <v>24445</v>
      </c>
      <c r="E151" s="329">
        <v>24004</v>
      </c>
      <c r="F151" s="330">
        <f t="shared" si="3"/>
        <v>0.9819595009204336</v>
      </c>
      <c r="G151" s="793"/>
    </row>
    <row r="152" spans="1:6" ht="12">
      <c r="A152" s="323"/>
      <c r="B152" s="352" t="s">
        <v>560</v>
      </c>
      <c r="C152" s="329">
        <v>4787</v>
      </c>
      <c r="D152" s="329">
        <v>6698</v>
      </c>
      <c r="E152" s="329">
        <v>5608</v>
      </c>
      <c r="F152" s="330">
        <f t="shared" si="3"/>
        <v>0.837264855180651</v>
      </c>
    </row>
    <row r="153" spans="1:6" ht="12">
      <c r="A153" s="323"/>
      <c r="B153" s="353" t="s">
        <v>562</v>
      </c>
      <c r="C153" s="329"/>
      <c r="D153" s="329"/>
      <c r="E153" s="329"/>
      <c r="F153" s="330"/>
    </row>
    <row r="154" spans="1:6" ht="12.75" thickBot="1">
      <c r="A154" s="323"/>
      <c r="B154" s="354" t="s">
        <v>561</v>
      </c>
      <c r="C154" s="335"/>
      <c r="D154" s="335"/>
      <c r="E154" s="335"/>
      <c r="F154" s="1036"/>
    </row>
    <row r="155" spans="1:6" ht="12.75" thickBot="1">
      <c r="A155" s="323"/>
      <c r="B155" s="355" t="s">
        <v>271</v>
      </c>
      <c r="C155" s="806">
        <f>SUM(C150:C154)</f>
        <v>111296</v>
      </c>
      <c r="D155" s="806">
        <f>SUM(D150:D154)</f>
        <v>115970</v>
      </c>
      <c r="E155" s="806">
        <f>SUM(E150:E154)</f>
        <v>112403</v>
      </c>
      <c r="F155" s="1396">
        <f>SUM(E155/D155)</f>
        <v>0.9692420453565578</v>
      </c>
    </row>
    <row r="156" spans="1:6" ht="12">
      <c r="A156" s="323"/>
      <c r="B156" s="352" t="s">
        <v>477</v>
      </c>
      <c r="C156" s="329">
        <v>817</v>
      </c>
      <c r="D156" s="329">
        <v>1567</v>
      </c>
      <c r="E156" s="329">
        <v>1360</v>
      </c>
      <c r="F156" s="330">
        <f>SUM(E156/D156)</f>
        <v>0.8679004467134652</v>
      </c>
    </row>
    <row r="157" spans="1:6" ht="12">
      <c r="A157" s="323"/>
      <c r="B157" s="352" t="s">
        <v>478</v>
      </c>
      <c r="C157" s="329"/>
      <c r="D157" s="329"/>
      <c r="E157" s="329"/>
      <c r="F157" s="330"/>
    </row>
    <row r="158" spans="1:6" ht="12.75" thickBot="1">
      <c r="A158" s="323"/>
      <c r="B158" s="354" t="s">
        <v>1476</v>
      </c>
      <c r="C158" s="335"/>
      <c r="D158" s="335"/>
      <c r="E158" s="335"/>
      <c r="F158" s="1036"/>
    </row>
    <row r="159" spans="1:6" ht="12.75" thickBot="1">
      <c r="A159" s="323"/>
      <c r="B159" s="356" t="s">
        <v>277</v>
      </c>
      <c r="C159" s="806">
        <f>SUM(C156:C158)</f>
        <v>817</v>
      </c>
      <c r="D159" s="806">
        <f>SUM(D156:D158)</f>
        <v>1567</v>
      </c>
      <c r="E159" s="806">
        <f>SUM(E156:E158)</f>
        <v>1360</v>
      </c>
      <c r="F159" s="1396">
        <f>SUM(E159/D159)</f>
        <v>0.8679004467134652</v>
      </c>
    </row>
    <row r="160" spans="1:6" ht="14.25" thickBot="1">
      <c r="A160" s="320"/>
      <c r="B160" s="357" t="s">
        <v>325</v>
      </c>
      <c r="C160" s="351">
        <f>SUM(C155+C159)</f>
        <v>112113</v>
      </c>
      <c r="D160" s="351">
        <f>SUM(D155+D159)</f>
        <v>117537</v>
      </c>
      <c r="E160" s="351">
        <f>SUM(E155+E159)</f>
        <v>113763</v>
      </c>
      <c r="F160" s="1396">
        <f>SUM(E160/D160)</f>
        <v>0.9678909619949463</v>
      </c>
    </row>
    <row r="161" spans="1:6" ht="13.5">
      <c r="A161" s="233">
        <v>2330</v>
      </c>
      <c r="B161" s="236" t="s">
        <v>569</v>
      </c>
      <c r="C161" s="329"/>
      <c r="D161" s="329"/>
      <c r="E161" s="329"/>
      <c r="F161" s="330"/>
    </row>
    <row r="162" spans="1:6" ht="12" customHeight="1">
      <c r="A162" s="323"/>
      <c r="B162" s="325" t="s">
        <v>420</v>
      </c>
      <c r="C162" s="323"/>
      <c r="D162" s="323"/>
      <c r="E162" s="323"/>
      <c r="F162" s="330"/>
    </row>
    <row r="163" spans="1:6" ht="12.75" thickBot="1">
      <c r="A163" s="323"/>
      <c r="B163" s="326" t="s">
        <v>1479</v>
      </c>
      <c r="C163" s="606"/>
      <c r="D163" s="606">
        <v>964</v>
      </c>
      <c r="E163" s="606">
        <v>964</v>
      </c>
      <c r="F163" s="1036">
        <f>SUM(E163/D163)</f>
        <v>1</v>
      </c>
    </row>
    <row r="164" spans="1:6" ht="12.75" thickBot="1">
      <c r="A164" s="323"/>
      <c r="B164" s="327" t="s">
        <v>1458</v>
      </c>
      <c r="C164" s="607"/>
      <c r="D164" s="607">
        <f>SUM(D163)</f>
        <v>964</v>
      </c>
      <c r="E164" s="607">
        <f>SUM(E163)</f>
        <v>964</v>
      </c>
      <c r="F164" s="1396">
        <f>SUM(E164/D164)</f>
        <v>1</v>
      </c>
    </row>
    <row r="165" spans="1:6" ht="12">
      <c r="A165" s="323"/>
      <c r="B165" s="325" t="s">
        <v>421</v>
      </c>
      <c r="C165" s="329"/>
      <c r="D165" s="329"/>
      <c r="E165" s="329"/>
      <c r="F165" s="330"/>
    </row>
    <row r="166" spans="1:6" ht="12.75">
      <c r="A166" s="323"/>
      <c r="B166" s="331" t="s">
        <v>422</v>
      </c>
      <c r="C166" s="332"/>
      <c r="D166" s="332"/>
      <c r="E166" s="332"/>
      <c r="F166" s="330"/>
    </row>
    <row r="167" spans="1:6" ht="12.75">
      <c r="A167" s="323"/>
      <c r="B167" s="331" t="s">
        <v>423</v>
      </c>
      <c r="C167" s="332"/>
      <c r="D167" s="332"/>
      <c r="E167" s="332"/>
      <c r="F167" s="330"/>
    </row>
    <row r="168" spans="1:6" ht="12">
      <c r="A168" s="323"/>
      <c r="B168" s="333" t="s">
        <v>424</v>
      </c>
      <c r="C168" s="329"/>
      <c r="D168" s="329"/>
      <c r="E168" s="329"/>
      <c r="F168" s="330"/>
    </row>
    <row r="169" spans="1:6" ht="12">
      <c r="A169" s="323"/>
      <c r="B169" s="333" t="s">
        <v>425</v>
      </c>
      <c r="C169" s="329"/>
      <c r="D169" s="329"/>
      <c r="E169" s="329"/>
      <c r="F169" s="330"/>
    </row>
    <row r="170" spans="1:6" ht="12">
      <c r="A170" s="323"/>
      <c r="B170" s="333" t="s">
        <v>426</v>
      </c>
      <c r="C170" s="329"/>
      <c r="D170" s="329"/>
      <c r="E170" s="329"/>
      <c r="F170" s="330"/>
    </row>
    <row r="171" spans="1:6" ht="12">
      <c r="A171" s="323"/>
      <c r="B171" s="133" t="s">
        <v>1477</v>
      </c>
      <c r="C171" s="329"/>
      <c r="D171" s="329"/>
      <c r="E171" s="329"/>
      <c r="F171" s="330"/>
    </row>
    <row r="172" spans="1:6" ht="12.75" thickBot="1">
      <c r="A172" s="323"/>
      <c r="B172" s="334" t="s">
        <v>427</v>
      </c>
      <c r="C172" s="335"/>
      <c r="D172" s="335"/>
      <c r="E172" s="335"/>
      <c r="F172" s="1036"/>
    </row>
    <row r="173" spans="1:6" ht="12.75" thickBot="1">
      <c r="A173" s="323"/>
      <c r="B173" s="336" t="s">
        <v>582</v>
      </c>
      <c r="C173" s="806"/>
      <c r="D173" s="806"/>
      <c r="E173" s="806"/>
      <c r="F173" s="1036"/>
    </row>
    <row r="174" spans="1:6" ht="13.5" thickBot="1">
      <c r="A174" s="323"/>
      <c r="B174" s="339" t="s">
        <v>278</v>
      </c>
      <c r="C174" s="807"/>
      <c r="D174" s="807">
        <f>SUM(D164)</f>
        <v>964</v>
      </c>
      <c r="E174" s="807">
        <f>SUM(E164)</f>
        <v>964</v>
      </c>
      <c r="F174" s="1399">
        <f>SUM(E174/D174)</f>
        <v>1</v>
      </c>
    </row>
    <row r="175" spans="1:6" ht="12.75" thickBot="1">
      <c r="A175" s="323"/>
      <c r="B175" s="341" t="s">
        <v>279</v>
      </c>
      <c r="C175" s="808"/>
      <c r="D175" s="808"/>
      <c r="E175" s="808"/>
      <c r="F175" s="1398"/>
    </row>
    <row r="176" spans="1:6" ht="12">
      <c r="A176" s="323"/>
      <c r="B176" s="343" t="s">
        <v>1475</v>
      </c>
      <c r="C176" s="344"/>
      <c r="D176" s="344">
        <v>19</v>
      </c>
      <c r="E176" s="344">
        <v>19</v>
      </c>
      <c r="F176" s="330">
        <f aca="true" t="shared" si="4" ref="F176:F182">SUM(E176/D176)</f>
        <v>1</v>
      </c>
    </row>
    <row r="177" spans="1:7" ht="12.75" thickBot="1">
      <c r="A177" s="323"/>
      <c r="B177" s="346" t="s">
        <v>1481</v>
      </c>
      <c r="C177" s="796">
        <v>95519</v>
      </c>
      <c r="D177" s="1060">
        <v>97444</v>
      </c>
      <c r="E177" s="1060">
        <v>93063</v>
      </c>
      <c r="F177" s="1036">
        <f t="shared" si="4"/>
        <v>0.9550408439719223</v>
      </c>
      <c r="G177" s="793"/>
    </row>
    <row r="178" spans="1:6" ht="13.5" thickBot="1">
      <c r="A178" s="323"/>
      <c r="B178" s="347" t="s">
        <v>272</v>
      </c>
      <c r="C178" s="348">
        <f>SUM(C176:C177)</f>
        <v>95519</v>
      </c>
      <c r="D178" s="348">
        <f>SUM(D176:D177)</f>
        <v>97463</v>
      </c>
      <c r="E178" s="348">
        <f>SUM(E176:E177)</f>
        <v>93082</v>
      </c>
      <c r="F178" s="1396">
        <f t="shared" si="4"/>
        <v>0.9550496085694058</v>
      </c>
    </row>
    <row r="179" spans="1:6" ht="14.25" thickBot="1">
      <c r="A179" s="323"/>
      <c r="B179" s="350" t="s">
        <v>286</v>
      </c>
      <c r="C179" s="351">
        <f>SUM(C174+C175+C178)</f>
        <v>95519</v>
      </c>
      <c r="D179" s="351">
        <f>SUM(D174+D175+D178)</f>
        <v>98427</v>
      </c>
      <c r="E179" s="351">
        <f>SUM(E174+E175+E178)</f>
        <v>94046</v>
      </c>
      <c r="F179" s="1396">
        <f t="shared" si="4"/>
        <v>0.9554898554258486</v>
      </c>
    </row>
    <row r="180" spans="1:7" ht="12">
      <c r="A180" s="323"/>
      <c r="B180" s="352" t="s">
        <v>558</v>
      </c>
      <c r="C180" s="329">
        <v>69438</v>
      </c>
      <c r="D180" s="329">
        <v>70952</v>
      </c>
      <c r="E180" s="329">
        <v>68547</v>
      </c>
      <c r="F180" s="330">
        <f t="shared" si="4"/>
        <v>0.9661038448528583</v>
      </c>
      <c r="G180" s="793"/>
    </row>
    <row r="181" spans="1:7" ht="12">
      <c r="A181" s="323"/>
      <c r="B181" s="352" t="s">
        <v>559</v>
      </c>
      <c r="C181" s="329">
        <v>19859</v>
      </c>
      <c r="D181" s="329">
        <v>20270</v>
      </c>
      <c r="E181" s="329">
        <v>19231</v>
      </c>
      <c r="F181" s="330">
        <f t="shared" si="4"/>
        <v>0.948741983226443</v>
      </c>
      <c r="G181" s="793"/>
    </row>
    <row r="182" spans="1:6" ht="12">
      <c r="A182" s="323"/>
      <c r="B182" s="352" t="s">
        <v>560</v>
      </c>
      <c r="C182" s="329">
        <v>4717</v>
      </c>
      <c r="D182" s="329">
        <v>5700</v>
      </c>
      <c r="E182" s="329">
        <v>4913</v>
      </c>
      <c r="F182" s="330">
        <f t="shared" si="4"/>
        <v>0.8619298245614035</v>
      </c>
    </row>
    <row r="183" spans="1:6" ht="12">
      <c r="A183" s="323"/>
      <c r="B183" s="353" t="s">
        <v>562</v>
      </c>
      <c r="C183" s="329"/>
      <c r="D183" s="329"/>
      <c r="E183" s="329"/>
      <c r="F183" s="330"/>
    </row>
    <row r="184" spans="1:6" ht="12.75" thickBot="1">
      <c r="A184" s="323"/>
      <c r="B184" s="354" t="s">
        <v>561</v>
      </c>
      <c r="C184" s="335"/>
      <c r="D184" s="335"/>
      <c r="E184" s="335"/>
      <c r="F184" s="1036"/>
    </row>
    <row r="185" spans="1:6" ht="12.75" thickBot="1">
      <c r="A185" s="323"/>
      <c r="B185" s="355" t="s">
        <v>271</v>
      </c>
      <c r="C185" s="806">
        <f>SUM(C180:C184)</f>
        <v>94014</v>
      </c>
      <c r="D185" s="806">
        <f>SUM(D180:D184)</f>
        <v>96922</v>
      </c>
      <c r="E185" s="806">
        <f>SUM(E180:E184)</f>
        <v>92691</v>
      </c>
      <c r="F185" s="1396">
        <f>SUM(E185/D185)</f>
        <v>0.9563463403561627</v>
      </c>
    </row>
    <row r="186" spans="1:6" ht="12">
      <c r="A186" s="323"/>
      <c r="B186" s="352" t="s">
        <v>477</v>
      </c>
      <c r="C186" s="329">
        <v>1505</v>
      </c>
      <c r="D186" s="329">
        <v>1505</v>
      </c>
      <c r="E186" s="329">
        <v>1136</v>
      </c>
      <c r="F186" s="330">
        <f>SUM(E186/D186)</f>
        <v>0.7548172757475083</v>
      </c>
    </row>
    <row r="187" spans="1:6" ht="12">
      <c r="A187" s="323"/>
      <c r="B187" s="352" t="s">
        <v>478</v>
      </c>
      <c r="C187" s="329"/>
      <c r="D187" s="329"/>
      <c r="E187" s="329"/>
      <c r="F187" s="330"/>
    </row>
    <row r="188" spans="1:6" ht="12.75" thickBot="1">
      <c r="A188" s="323"/>
      <c r="B188" s="354" t="s">
        <v>1476</v>
      </c>
      <c r="C188" s="335"/>
      <c r="D188" s="335"/>
      <c r="E188" s="335"/>
      <c r="F188" s="1036"/>
    </row>
    <row r="189" spans="1:6" ht="12.75" thickBot="1">
      <c r="A189" s="323"/>
      <c r="B189" s="356" t="s">
        <v>277</v>
      </c>
      <c r="C189" s="806">
        <f>SUM(C186:C188)</f>
        <v>1505</v>
      </c>
      <c r="D189" s="806">
        <f>SUM(D186:D188)</f>
        <v>1505</v>
      </c>
      <c r="E189" s="806">
        <f>SUM(E186:E188)</f>
        <v>1136</v>
      </c>
      <c r="F189" s="1396">
        <f>SUM(E189/D189)</f>
        <v>0.7548172757475083</v>
      </c>
    </row>
    <row r="190" spans="1:6" ht="14.25" thickBot="1">
      <c r="A190" s="320"/>
      <c r="B190" s="357" t="s">
        <v>325</v>
      </c>
      <c r="C190" s="351">
        <f>SUM(C185+C189)</f>
        <v>95519</v>
      </c>
      <c r="D190" s="351">
        <f>SUM(D185+D189)</f>
        <v>98427</v>
      </c>
      <c r="E190" s="351">
        <f>SUM(E185+E189)</f>
        <v>93827</v>
      </c>
      <c r="F190" s="1396">
        <f>SUM(E190/D190)</f>
        <v>0.9532648561878346</v>
      </c>
    </row>
    <row r="191" spans="1:6" ht="13.5">
      <c r="A191" s="234">
        <v>2335</v>
      </c>
      <c r="B191" s="236" t="s">
        <v>570</v>
      </c>
      <c r="C191" s="329"/>
      <c r="D191" s="329"/>
      <c r="E191" s="329"/>
      <c r="F191" s="330"/>
    </row>
    <row r="192" spans="1:6" ht="12" customHeight="1">
      <c r="A192" s="323"/>
      <c r="B192" s="325" t="s">
        <v>420</v>
      </c>
      <c r="C192" s="323"/>
      <c r="D192" s="323"/>
      <c r="E192" s="323"/>
      <c r="F192" s="330"/>
    </row>
    <row r="193" spans="1:6" ht="12.75" thickBot="1">
      <c r="A193" s="323"/>
      <c r="B193" s="326" t="s">
        <v>1479</v>
      </c>
      <c r="C193" s="606"/>
      <c r="D193" s="606">
        <v>581</v>
      </c>
      <c r="E193" s="606">
        <v>581</v>
      </c>
      <c r="F193" s="1036">
        <f>SUM(E193/D193)</f>
        <v>1</v>
      </c>
    </row>
    <row r="194" spans="1:6" ht="12.75" thickBot="1">
      <c r="A194" s="323"/>
      <c r="B194" s="327" t="s">
        <v>1458</v>
      </c>
      <c r="C194" s="607"/>
      <c r="D194" s="607">
        <f>SUM(D193)</f>
        <v>581</v>
      </c>
      <c r="E194" s="607">
        <f>SUM(E193)</f>
        <v>581</v>
      </c>
      <c r="F194" s="1396">
        <f>SUM(E194/D194)</f>
        <v>1</v>
      </c>
    </row>
    <row r="195" spans="1:6" ht="12">
      <c r="A195" s="323"/>
      <c r="B195" s="325" t="s">
        <v>421</v>
      </c>
      <c r="C195" s="329"/>
      <c r="D195" s="329"/>
      <c r="E195" s="329"/>
      <c r="F195" s="330"/>
    </row>
    <row r="196" spans="1:6" ht="12.75">
      <c r="A196" s="323"/>
      <c r="B196" s="331" t="s">
        <v>422</v>
      </c>
      <c r="C196" s="332"/>
      <c r="D196" s="332"/>
      <c r="E196" s="332"/>
      <c r="F196" s="330"/>
    </row>
    <row r="197" spans="1:6" ht="12.75">
      <c r="A197" s="323"/>
      <c r="B197" s="331" t="s">
        <v>423</v>
      </c>
      <c r="C197" s="332"/>
      <c r="D197" s="332"/>
      <c r="E197" s="332"/>
      <c r="F197" s="330"/>
    </row>
    <row r="198" spans="1:6" ht="12">
      <c r="A198" s="323"/>
      <c r="B198" s="333" t="s">
        <v>424</v>
      </c>
      <c r="C198" s="329"/>
      <c r="D198" s="329"/>
      <c r="E198" s="329"/>
      <c r="F198" s="330"/>
    </row>
    <row r="199" spans="1:6" ht="12">
      <c r="A199" s="323"/>
      <c r="B199" s="333" t="s">
        <v>425</v>
      </c>
      <c r="C199" s="329"/>
      <c r="D199" s="329"/>
      <c r="E199" s="329"/>
      <c r="F199" s="330"/>
    </row>
    <row r="200" spans="1:6" ht="12">
      <c r="A200" s="323"/>
      <c r="B200" s="333" t="s">
        <v>426</v>
      </c>
      <c r="C200" s="329"/>
      <c r="D200" s="329"/>
      <c r="E200" s="329"/>
      <c r="F200" s="330"/>
    </row>
    <row r="201" spans="1:6" ht="12">
      <c r="A201" s="323"/>
      <c r="B201" s="133" t="s">
        <v>1477</v>
      </c>
      <c r="C201" s="329"/>
      <c r="D201" s="329"/>
      <c r="E201" s="329"/>
      <c r="F201" s="330"/>
    </row>
    <row r="202" spans="1:6" ht="12.75" thickBot="1">
      <c r="A202" s="323"/>
      <c r="B202" s="334" t="s">
        <v>427</v>
      </c>
      <c r="C202" s="335"/>
      <c r="D202" s="335">
        <v>1</v>
      </c>
      <c r="E202" s="335">
        <v>1</v>
      </c>
      <c r="F202" s="1036">
        <f aca="true" t="shared" si="5" ref="F202:F254">SUM(E202/D202)</f>
        <v>1</v>
      </c>
    </row>
    <row r="203" spans="1:6" ht="12.75" thickBot="1">
      <c r="A203" s="323"/>
      <c r="B203" s="336" t="s">
        <v>582</v>
      </c>
      <c r="C203" s="806"/>
      <c r="D203" s="806">
        <f>SUM(D202)</f>
        <v>1</v>
      </c>
      <c r="E203" s="806">
        <f>SUM(E202)</f>
        <v>1</v>
      </c>
      <c r="F203" s="1399">
        <f t="shared" si="5"/>
        <v>1</v>
      </c>
    </row>
    <row r="204" spans="1:6" ht="13.5" thickBot="1">
      <c r="A204" s="323"/>
      <c r="B204" s="339" t="s">
        <v>278</v>
      </c>
      <c r="C204" s="807"/>
      <c r="D204" s="807">
        <f>SUM(D203+D194)</f>
        <v>582</v>
      </c>
      <c r="E204" s="807">
        <f>SUM(E203+E194)</f>
        <v>582</v>
      </c>
      <c r="F204" s="1399">
        <f t="shared" si="5"/>
        <v>1</v>
      </c>
    </row>
    <row r="205" spans="1:6" ht="12.75" thickBot="1">
      <c r="A205" s="323"/>
      <c r="B205" s="341" t="s">
        <v>279</v>
      </c>
      <c r="C205" s="808"/>
      <c r="D205" s="808"/>
      <c r="E205" s="808"/>
      <c r="F205" s="808"/>
    </row>
    <row r="206" spans="1:6" ht="12">
      <c r="A206" s="323"/>
      <c r="B206" s="343" t="s">
        <v>1475</v>
      </c>
      <c r="C206" s="344"/>
      <c r="D206" s="344">
        <v>330</v>
      </c>
      <c r="E206" s="344">
        <v>330</v>
      </c>
      <c r="F206" s="330">
        <f t="shared" si="5"/>
        <v>1</v>
      </c>
    </row>
    <row r="207" spans="1:7" ht="12.75" thickBot="1">
      <c r="A207" s="323"/>
      <c r="B207" s="346" t="s">
        <v>1481</v>
      </c>
      <c r="C207" s="796">
        <v>63586</v>
      </c>
      <c r="D207" s="1060">
        <v>65298</v>
      </c>
      <c r="E207" s="1060">
        <v>63519</v>
      </c>
      <c r="F207" s="1036">
        <f t="shared" si="5"/>
        <v>0.9727556739869522</v>
      </c>
      <c r="G207" s="793"/>
    </row>
    <row r="208" spans="1:6" ht="13.5" thickBot="1">
      <c r="A208" s="323"/>
      <c r="B208" s="347" t="s">
        <v>272</v>
      </c>
      <c r="C208" s="348">
        <f>SUM(C206:C207)</f>
        <v>63586</v>
      </c>
      <c r="D208" s="348">
        <f>SUM(D206:D207)</f>
        <v>65628</v>
      </c>
      <c r="E208" s="348">
        <f>SUM(E206:E207)</f>
        <v>63849</v>
      </c>
      <c r="F208" s="1396">
        <f t="shared" si="5"/>
        <v>0.9728926677637594</v>
      </c>
    </row>
    <row r="209" spans="1:6" ht="14.25" thickBot="1">
      <c r="A209" s="323"/>
      <c r="B209" s="350" t="s">
        <v>286</v>
      </c>
      <c r="C209" s="351">
        <f>SUM(C204+C205+C208)</f>
        <v>63586</v>
      </c>
      <c r="D209" s="351">
        <f>SUM(D204+D205+D208)</f>
        <v>66210</v>
      </c>
      <c r="E209" s="351">
        <f>SUM(E204+E205+E208)</f>
        <v>64431</v>
      </c>
      <c r="F209" s="1399">
        <f t="shared" si="5"/>
        <v>0.97313094698686</v>
      </c>
    </row>
    <row r="210" spans="1:7" ht="12">
      <c r="A210" s="323"/>
      <c r="B210" s="352" t="s">
        <v>558</v>
      </c>
      <c r="C210" s="329">
        <v>47067</v>
      </c>
      <c r="D210" s="329">
        <v>48413</v>
      </c>
      <c r="E210" s="329">
        <v>47686</v>
      </c>
      <c r="F210" s="330">
        <f t="shared" si="5"/>
        <v>0.9849833722347303</v>
      </c>
      <c r="G210" s="793"/>
    </row>
    <row r="211" spans="1:7" ht="12">
      <c r="A211" s="323"/>
      <c r="B211" s="352" t="s">
        <v>559</v>
      </c>
      <c r="C211" s="329">
        <v>12768</v>
      </c>
      <c r="D211" s="329">
        <v>13134</v>
      </c>
      <c r="E211" s="329">
        <v>12781</v>
      </c>
      <c r="F211" s="330">
        <f t="shared" si="5"/>
        <v>0.9731231917161566</v>
      </c>
      <c r="G211" s="793"/>
    </row>
    <row r="212" spans="1:6" ht="12">
      <c r="A212" s="323"/>
      <c r="B212" s="352" t="s">
        <v>560</v>
      </c>
      <c r="C212" s="329">
        <v>2509</v>
      </c>
      <c r="D212" s="329">
        <v>3421</v>
      </c>
      <c r="E212" s="329">
        <v>2165</v>
      </c>
      <c r="F212" s="330">
        <f t="shared" si="5"/>
        <v>0.6328558900906168</v>
      </c>
    </row>
    <row r="213" spans="1:6" ht="12">
      <c r="A213" s="323"/>
      <c r="B213" s="353" t="s">
        <v>562</v>
      </c>
      <c r="C213" s="329"/>
      <c r="D213" s="329"/>
      <c r="E213" s="329"/>
      <c r="F213" s="330"/>
    </row>
    <row r="214" spans="1:6" ht="12.75" thickBot="1">
      <c r="A214" s="323"/>
      <c r="B214" s="354" t="s">
        <v>561</v>
      </c>
      <c r="C214" s="335"/>
      <c r="D214" s="335"/>
      <c r="E214" s="335"/>
      <c r="F214" s="1036"/>
    </row>
    <row r="215" spans="1:6" ht="12.75" thickBot="1">
      <c r="A215" s="323"/>
      <c r="B215" s="355" t="s">
        <v>271</v>
      </c>
      <c r="C215" s="337">
        <f>SUM(C210:C214)</f>
        <v>62344</v>
      </c>
      <c r="D215" s="337">
        <f>SUM(D210:D214)</f>
        <v>64968</v>
      </c>
      <c r="E215" s="337">
        <f>SUM(E210:E214)</f>
        <v>62632</v>
      </c>
      <c r="F215" s="1396">
        <f t="shared" si="5"/>
        <v>0.9640438369658909</v>
      </c>
    </row>
    <row r="216" spans="1:6" ht="12">
      <c r="A216" s="323"/>
      <c r="B216" s="352" t="s">
        <v>477</v>
      </c>
      <c r="C216" s="329">
        <v>1242</v>
      </c>
      <c r="D216" s="329">
        <v>1242</v>
      </c>
      <c r="E216" s="329">
        <v>1205</v>
      </c>
      <c r="F216" s="330">
        <f t="shared" si="5"/>
        <v>0.9702093397745571</v>
      </c>
    </row>
    <row r="217" spans="1:6" ht="12">
      <c r="A217" s="323"/>
      <c r="B217" s="352" t="s">
        <v>478</v>
      </c>
      <c r="C217" s="329"/>
      <c r="D217" s="329"/>
      <c r="E217" s="329"/>
      <c r="F217" s="330"/>
    </row>
    <row r="218" spans="1:6" ht="12.75" thickBot="1">
      <c r="A218" s="323"/>
      <c r="B218" s="354" t="s">
        <v>1478</v>
      </c>
      <c r="C218" s="335"/>
      <c r="D218" s="335"/>
      <c r="E218" s="335"/>
      <c r="F218" s="1036"/>
    </row>
    <row r="219" spans="1:6" ht="12.75" thickBot="1">
      <c r="A219" s="323"/>
      <c r="B219" s="356" t="s">
        <v>277</v>
      </c>
      <c r="C219" s="337">
        <f>SUM(C216:C218)</f>
        <v>1242</v>
      </c>
      <c r="D219" s="337">
        <f>SUM(D216:D218)</f>
        <v>1242</v>
      </c>
      <c r="E219" s="337">
        <f>SUM(E216:E218)</f>
        <v>1205</v>
      </c>
      <c r="F219" s="1396">
        <f t="shared" si="5"/>
        <v>0.9702093397745571</v>
      </c>
    </row>
    <row r="220" spans="1:6" ht="14.25" thickBot="1">
      <c r="A220" s="320"/>
      <c r="B220" s="357" t="s">
        <v>325</v>
      </c>
      <c r="C220" s="351">
        <f>SUM(C215+C219)</f>
        <v>63586</v>
      </c>
      <c r="D220" s="351">
        <f>SUM(D215+D219)</f>
        <v>66210</v>
      </c>
      <c r="E220" s="351">
        <f>SUM(E215+E219)</f>
        <v>63837</v>
      </c>
      <c r="F220" s="1399">
        <f t="shared" si="5"/>
        <v>0.964159492523788</v>
      </c>
    </row>
    <row r="221" spans="1:6" ht="13.5">
      <c r="A221" s="233">
        <v>2345</v>
      </c>
      <c r="B221" s="360" t="s">
        <v>571</v>
      </c>
      <c r="C221" s="329"/>
      <c r="D221" s="329"/>
      <c r="E221" s="329"/>
      <c r="F221" s="330"/>
    </row>
    <row r="222" spans="1:6" ht="12" customHeight="1">
      <c r="A222" s="323"/>
      <c r="B222" s="325" t="s">
        <v>420</v>
      </c>
      <c r="C222" s="323"/>
      <c r="D222" s="323"/>
      <c r="E222" s="323"/>
      <c r="F222" s="330"/>
    </row>
    <row r="223" spans="1:6" ht="12.75" thickBot="1">
      <c r="A223" s="323"/>
      <c r="B223" s="326" t="s">
        <v>1479</v>
      </c>
      <c r="C223" s="606"/>
      <c r="D223" s="367">
        <v>2146</v>
      </c>
      <c r="E223" s="367">
        <v>2146</v>
      </c>
      <c r="F223" s="1036">
        <f t="shared" si="5"/>
        <v>1</v>
      </c>
    </row>
    <row r="224" spans="1:6" ht="12.75" thickBot="1">
      <c r="A224" s="323"/>
      <c r="B224" s="327" t="s">
        <v>1458</v>
      </c>
      <c r="C224" s="607"/>
      <c r="D224" s="368">
        <f>SUM(D223)</f>
        <v>2146</v>
      </c>
      <c r="E224" s="368">
        <f>SUM(E223)</f>
        <v>2146</v>
      </c>
      <c r="F224" s="1399">
        <f t="shared" si="5"/>
        <v>1</v>
      </c>
    </row>
    <row r="225" spans="1:6" ht="12">
      <c r="A225" s="323"/>
      <c r="B225" s="325" t="s">
        <v>421</v>
      </c>
      <c r="C225" s="329"/>
      <c r="D225" s="329"/>
      <c r="E225" s="329"/>
      <c r="F225" s="330"/>
    </row>
    <row r="226" spans="1:6" ht="12.75">
      <c r="A226" s="323"/>
      <c r="B226" s="331" t="s">
        <v>422</v>
      </c>
      <c r="C226" s="332"/>
      <c r="D226" s="332"/>
      <c r="E226" s="332"/>
      <c r="F226" s="330"/>
    </row>
    <row r="227" spans="1:6" ht="12.75">
      <c r="A227" s="323"/>
      <c r="B227" s="331" t="s">
        <v>423</v>
      </c>
      <c r="C227" s="332"/>
      <c r="D227" s="332"/>
      <c r="E227" s="332"/>
      <c r="F227" s="330"/>
    </row>
    <row r="228" spans="1:6" ht="12">
      <c r="A228" s="323"/>
      <c r="B228" s="333" t="s">
        <v>424</v>
      </c>
      <c r="C228" s="329"/>
      <c r="D228" s="329"/>
      <c r="E228" s="329"/>
      <c r="F228" s="330"/>
    </row>
    <row r="229" spans="1:6" ht="12">
      <c r="A229" s="323"/>
      <c r="B229" s="333" t="s">
        <v>425</v>
      </c>
      <c r="C229" s="329"/>
      <c r="D229" s="329"/>
      <c r="E229" s="329"/>
      <c r="F229" s="330"/>
    </row>
    <row r="230" spans="1:6" ht="12">
      <c r="A230" s="323"/>
      <c r="B230" s="333" t="s">
        <v>426</v>
      </c>
      <c r="C230" s="329"/>
      <c r="D230" s="329"/>
      <c r="E230" s="329"/>
      <c r="F230" s="330"/>
    </row>
    <row r="231" spans="1:6" ht="12">
      <c r="A231" s="323"/>
      <c r="B231" s="133" t="s">
        <v>1477</v>
      </c>
      <c r="C231" s="329"/>
      <c r="D231" s="329"/>
      <c r="E231" s="329"/>
      <c r="F231" s="330"/>
    </row>
    <row r="232" spans="1:6" ht="12.75" thickBot="1">
      <c r="A232" s="323"/>
      <c r="B232" s="334" t="s">
        <v>427</v>
      </c>
      <c r="C232" s="329"/>
      <c r="D232" s="329">
        <v>2</v>
      </c>
      <c r="E232" s="329">
        <v>2</v>
      </c>
      <c r="F232" s="1036">
        <f t="shared" si="5"/>
        <v>1</v>
      </c>
    </row>
    <row r="233" spans="1:6" ht="12.75" thickBot="1">
      <c r="A233" s="323"/>
      <c r="B233" s="336" t="s">
        <v>582</v>
      </c>
      <c r="C233" s="337"/>
      <c r="D233" s="337">
        <f>SUM(D232)</f>
        <v>2</v>
      </c>
      <c r="E233" s="337">
        <f>SUM(E232)</f>
        <v>2</v>
      </c>
      <c r="F233" s="1396">
        <f t="shared" si="5"/>
        <v>1</v>
      </c>
    </row>
    <row r="234" spans="1:6" ht="13.5" thickBot="1">
      <c r="A234" s="323"/>
      <c r="B234" s="339" t="s">
        <v>278</v>
      </c>
      <c r="C234" s="807"/>
      <c r="D234" s="807">
        <f>SUM(D224+D233)</f>
        <v>2148</v>
      </c>
      <c r="E234" s="807">
        <f>SUM(E224+E233)</f>
        <v>2148</v>
      </c>
      <c r="F234" s="1399">
        <f t="shared" si="5"/>
        <v>1</v>
      </c>
    </row>
    <row r="235" spans="1:6" ht="12.75" thickBot="1">
      <c r="A235" s="323"/>
      <c r="B235" s="341" t="s">
        <v>279</v>
      </c>
      <c r="C235" s="808"/>
      <c r="D235" s="808"/>
      <c r="E235" s="808"/>
      <c r="F235" s="1398"/>
    </row>
    <row r="236" spans="1:6" ht="12">
      <c r="A236" s="323"/>
      <c r="B236" s="343" t="s">
        <v>1475</v>
      </c>
      <c r="C236" s="344"/>
      <c r="D236" s="344">
        <v>318</v>
      </c>
      <c r="E236" s="344">
        <v>318</v>
      </c>
      <c r="F236" s="330">
        <f t="shared" si="5"/>
        <v>1</v>
      </c>
    </row>
    <row r="237" spans="1:7" ht="12.75" thickBot="1">
      <c r="A237" s="323"/>
      <c r="B237" s="346" t="s">
        <v>1481</v>
      </c>
      <c r="C237" s="796">
        <v>60178</v>
      </c>
      <c r="D237" s="1060">
        <v>62257</v>
      </c>
      <c r="E237" s="1060">
        <v>61910</v>
      </c>
      <c r="F237" s="330">
        <f t="shared" si="5"/>
        <v>0.9944263295693657</v>
      </c>
      <c r="G237" s="793"/>
    </row>
    <row r="238" spans="1:6" ht="13.5" thickBot="1">
      <c r="A238" s="323"/>
      <c r="B238" s="347" t="s">
        <v>272</v>
      </c>
      <c r="C238" s="348">
        <f>SUM(C236:C237)</f>
        <v>60178</v>
      </c>
      <c r="D238" s="348">
        <f>SUM(D236:D237)</f>
        <v>62575</v>
      </c>
      <c r="E238" s="348">
        <f>SUM(E236:E237)</f>
        <v>62228</v>
      </c>
      <c r="F238" s="1399">
        <f t="shared" si="5"/>
        <v>0.9944546544147024</v>
      </c>
    </row>
    <row r="239" spans="1:6" ht="14.25" thickBot="1">
      <c r="A239" s="323"/>
      <c r="B239" s="350" t="s">
        <v>286</v>
      </c>
      <c r="C239" s="351">
        <f>SUM(C234+C235+C238)</f>
        <v>60178</v>
      </c>
      <c r="D239" s="351">
        <f>SUM(D234+D235+D238)</f>
        <v>64723</v>
      </c>
      <c r="E239" s="351">
        <f>SUM(E234+E235+E238)</f>
        <v>64376</v>
      </c>
      <c r="F239" s="1399">
        <f t="shared" si="5"/>
        <v>0.9946386910371893</v>
      </c>
    </row>
    <row r="240" spans="1:7" ht="12">
      <c r="A240" s="323"/>
      <c r="B240" s="352" t="s">
        <v>558</v>
      </c>
      <c r="C240" s="329">
        <v>44641</v>
      </c>
      <c r="D240" s="329">
        <v>46078</v>
      </c>
      <c r="E240" s="329">
        <v>45814</v>
      </c>
      <c r="F240" s="330">
        <f t="shared" si="5"/>
        <v>0.9942705846607925</v>
      </c>
      <c r="G240" s="793"/>
    </row>
    <row r="241" spans="1:7" ht="12">
      <c r="A241" s="323"/>
      <c r="B241" s="352" t="s">
        <v>559</v>
      </c>
      <c r="C241" s="329">
        <v>12075</v>
      </c>
      <c r="D241" s="329">
        <v>12717</v>
      </c>
      <c r="E241" s="329">
        <v>12699</v>
      </c>
      <c r="F241" s="330">
        <f t="shared" si="5"/>
        <v>0.9985845718329794</v>
      </c>
      <c r="G241" s="793"/>
    </row>
    <row r="242" spans="1:6" ht="12">
      <c r="A242" s="323"/>
      <c r="B242" s="352" t="s">
        <v>560</v>
      </c>
      <c r="C242" s="329">
        <v>2694</v>
      </c>
      <c r="D242" s="329">
        <v>5070</v>
      </c>
      <c r="E242" s="329">
        <v>3831</v>
      </c>
      <c r="F242" s="330">
        <f t="shared" si="5"/>
        <v>0.755621301775148</v>
      </c>
    </row>
    <row r="243" spans="1:6" ht="12">
      <c r="A243" s="323"/>
      <c r="B243" s="353" t="s">
        <v>562</v>
      </c>
      <c r="C243" s="329"/>
      <c r="D243" s="329"/>
      <c r="E243" s="329"/>
      <c r="F243" s="330"/>
    </row>
    <row r="244" spans="1:6" ht="12.75" thickBot="1">
      <c r="A244" s="323"/>
      <c r="B244" s="354" t="s">
        <v>561</v>
      </c>
      <c r="C244" s="329"/>
      <c r="D244" s="329"/>
      <c r="E244" s="329"/>
      <c r="F244" s="1036"/>
    </row>
    <row r="245" spans="1:6" ht="12.75" thickBot="1">
      <c r="A245" s="323"/>
      <c r="B245" s="355" t="s">
        <v>271</v>
      </c>
      <c r="C245" s="337">
        <f>SUM(C240:C244)</f>
        <v>59410</v>
      </c>
      <c r="D245" s="337">
        <f>SUM(D240:D244)</f>
        <v>63865</v>
      </c>
      <c r="E245" s="337">
        <f>SUM(E240:E244)</f>
        <v>62344</v>
      </c>
      <c r="F245" s="1399">
        <f t="shared" si="5"/>
        <v>0.9761841384169733</v>
      </c>
    </row>
    <row r="246" spans="1:6" ht="12">
      <c r="A246" s="323"/>
      <c r="B246" s="352" t="s">
        <v>477</v>
      </c>
      <c r="C246" s="329">
        <v>768</v>
      </c>
      <c r="D246" s="329">
        <v>858</v>
      </c>
      <c r="E246" s="329">
        <v>855</v>
      </c>
      <c r="F246" s="330">
        <f t="shared" si="5"/>
        <v>0.9965034965034965</v>
      </c>
    </row>
    <row r="247" spans="1:6" ht="12">
      <c r="A247" s="323"/>
      <c r="B247" s="352" t="s">
        <v>478</v>
      </c>
      <c r="C247" s="329"/>
      <c r="D247" s="329"/>
      <c r="E247" s="329"/>
      <c r="F247" s="330"/>
    </row>
    <row r="248" spans="1:6" ht="12.75" thickBot="1">
      <c r="A248" s="323"/>
      <c r="B248" s="354" t="s">
        <v>565</v>
      </c>
      <c r="C248" s="329"/>
      <c r="D248" s="329"/>
      <c r="E248" s="329"/>
      <c r="F248" s="1036"/>
    </row>
    <row r="249" spans="1:6" ht="12.75" thickBot="1">
      <c r="A249" s="323"/>
      <c r="B249" s="356" t="s">
        <v>277</v>
      </c>
      <c r="C249" s="337">
        <f>SUM(C246:C248)</f>
        <v>768</v>
      </c>
      <c r="D249" s="337">
        <f>SUM(D246:D248)</f>
        <v>858</v>
      </c>
      <c r="E249" s="337">
        <f>SUM(E246:E248)</f>
        <v>855</v>
      </c>
      <c r="F249" s="1399">
        <f t="shared" si="5"/>
        <v>0.9965034965034965</v>
      </c>
    </row>
    <row r="250" spans="1:6" ht="14.25" thickBot="1">
      <c r="A250" s="320"/>
      <c r="B250" s="357" t="s">
        <v>325</v>
      </c>
      <c r="C250" s="351">
        <f>SUM(C245+C249)</f>
        <v>60178</v>
      </c>
      <c r="D250" s="351">
        <f>SUM(D245+D249)</f>
        <v>64723</v>
      </c>
      <c r="E250" s="351">
        <f>SUM(E245+E249)</f>
        <v>63199</v>
      </c>
      <c r="F250" s="1399">
        <f t="shared" si="5"/>
        <v>0.9764535018463297</v>
      </c>
    </row>
    <row r="251" spans="1:6" ht="13.5">
      <c r="A251" s="233">
        <v>2360</v>
      </c>
      <c r="B251" s="359" t="s">
        <v>572</v>
      </c>
      <c r="C251" s="329"/>
      <c r="D251" s="329"/>
      <c r="E251" s="329"/>
      <c r="F251" s="330"/>
    </row>
    <row r="252" spans="1:6" ht="12.75" customHeight="1">
      <c r="A252" s="323"/>
      <c r="B252" s="325" t="s">
        <v>420</v>
      </c>
      <c r="C252" s="323"/>
      <c r="D252" s="323"/>
      <c r="E252" s="323"/>
      <c r="F252" s="330"/>
    </row>
    <row r="253" spans="1:6" ht="12.75" thickBot="1">
      <c r="A253" s="323"/>
      <c r="B253" s="326" t="s">
        <v>1479</v>
      </c>
      <c r="C253" s="606"/>
      <c r="D253" s="606">
        <v>986</v>
      </c>
      <c r="E253" s="606">
        <v>986</v>
      </c>
      <c r="F253" s="1036">
        <f t="shared" si="5"/>
        <v>1</v>
      </c>
    </row>
    <row r="254" spans="1:6" ht="12.75" thickBot="1">
      <c r="A254" s="323"/>
      <c r="B254" s="327" t="s">
        <v>1458</v>
      </c>
      <c r="C254" s="607"/>
      <c r="D254" s="607">
        <f>SUM(D253)</f>
        <v>986</v>
      </c>
      <c r="E254" s="607">
        <f>SUM(E253)</f>
        <v>986</v>
      </c>
      <c r="F254" s="1396">
        <f t="shared" si="5"/>
        <v>1</v>
      </c>
    </row>
    <row r="255" spans="1:6" ht="12">
      <c r="A255" s="323"/>
      <c r="B255" s="325" t="s">
        <v>421</v>
      </c>
      <c r="C255" s="329"/>
      <c r="D255" s="329"/>
      <c r="E255" s="329"/>
      <c r="F255" s="330"/>
    </row>
    <row r="256" spans="1:6" ht="12.75">
      <c r="A256" s="323"/>
      <c r="B256" s="331" t="s">
        <v>422</v>
      </c>
      <c r="C256" s="332"/>
      <c r="D256" s="332"/>
      <c r="E256" s="332"/>
      <c r="F256" s="330"/>
    </row>
    <row r="257" spans="1:6" ht="12.75">
      <c r="A257" s="323"/>
      <c r="B257" s="331" t="s">
        <v>423</v>
      </c>
      <c r="C257" s="332"/>
      <c r="D257" s="332"/>
      <c r="E257" s="332"/>
      <c r="F257" s="330"/>
    </row>
    <row r="258" spans="1:6" ht="12">
      <c r="A258" s="323"/>
      <c r="B258" s="333" t="s">
        <v>424</v>
      </c>
      <c r="C258" s="329"/>
      <c r="D258" s="329"/>
      <c r="E258" s="329"/>
      <c r="F258" s="330"/>
    </row>
    <row r="259" spans="1:6" ht="12">
      <c r="A259" s="323"/>
      <c r="B259" s="333" t="s">
        <v>425</v>
      </c>
      <c r="C259" s="329"/>
      <c r="D259" s="329"/>
      <c r="E259" s="329"/>
      <c r="F259" s="330"/>
    </row>
    <row r="260" spans="1:6" ht="12">
      <c r="A260" s="323"/>
      <c r="B260" s="333" t="s">
        <v>426</v>
      </c>
      <c r="C260" s="329"/>
      <c r="D260" s="329"/>
      <c r="E260" s="329"/>
      <c r="F260" s="330"/>
    </row>
    <row r="261" spans="1:6" ht="12">
      <c r="A261" s="323"/>
      <c r="B261" s="133" t="s">
        <v>1477</v>
      </c>
      <c r="C261" s="329"/>
      <c r="D261" s="329"/>
      <c r="E261" s="329"/>
      <c r="F261" s="330"/>
    </row>
    <row r="262" spans="1:6" ht="12.75" thickBot="1">
      <c r="A262" s="323"/>
      <c r="B262" s="334" t="s">
        <v>427</v>
      </c>
      <c r="C262" s="329"/>
      <c r="D262" s="335">
        <v>246</v>
      </c>
      <c r="E262" s="335">
        <v>246</v>
      </c>
      <c r="F262" s="1036">
        <f aca="true" t="shared" si="6" ref="F262:F321">SUM(E262/D262)</f>
        <v>1</v>
      </c>
    </row>
    <row r="263" spans="1:6" ht="12.75" thickBot="1">
      <c r="A263" s="323"/>
      <c r="B263" s="336" t="s">
        <v>582</v>
      </c>
      <c r="C263" s="337">
        <f>SUM(C255+C258+C259+C260+C262)</f>
        <v>0</v>
      </c>
      <c r="D263" s="806">
        <f>SUM(D255+D258+D259+D260+D262)</f>
        <v>246</v>
      </c>
      <c r="E263" s="806">
        <f>SUM(E255+E258+E259+E260+E262)</f>
        <v>246</v>
      </c>
      <c r="F263" s="1399">
        <f t="shared" si="6"/>
        <v>1</v>
      </c>
    </row>
    <row r="264" spans="1:6" ht="13.5" thickBot="1">
      <c r="A264" s="323"/>
      <c r="B264" s="339" t="s">
        <v>278</v>
      </c>
      <c r="C264" s="807"/>
      <c r="D264" s="807">
        <f>SUM(D263+D254)</f>
        <v>1232</v>
      </c>
      <c r="E264" s="807">
        <f>SUM(E263+E254)</f>
        <v>1232</v>
      </c>
      <c r="F264" s="1399">
        <f t="shared" si="6"/>
        <v>1</v>
      </c>
    </row>
    <row r="265" spans="1:6" ht="12.75" thickBot="1">
      <c r="A265" s="323"/>
      <c r="B265" s="341" t="s">
        <v>279</v>
      </c>
      <c r="C265" s="808"/>
      <c r="D265" s="808"/>
      <c r="E265" s="808"/>
      <c r="F265" s="808"/>
    </row>
    <row r="266" spans="1:6" ht="12">
      <c r="A266" s="323"/>
      <c r="B266" s="343" t="s">
        <v>1475</v>
      </c>
      <c r="C266" s="596"/>
      <c r="D266" s="596">
        <v>712</v>
      </c>
      <c r="E266" s="596">
        <v>712</v>
      </c>
      <c r="F266" s="330">
        <f t="shared" si="6"/>
        <v>1</v>
      </c>
    </row>
    <row r="267" spans="1:7" ht="12.75" thickBot="1">
      <c r="A267" s="323"/>
      <c r="B267" s="346" t="s">
        <v>1481</v>
      </c>
      <c r="C267" s="796">
        <v>58569</v>
      </c>
      <c r="D267" s="1060">
        <v>60312</v>
      </c>
      <c r="E267" s="1060">
        <v>59519</v>
      </c>
      <c r="F267" s="1036">
        <f t="shared" si="6"/>
        <v>0.9868517044700889</v>
      </c>
      <c r="G267" s="793"/>
    </row>
    <row r="268" spans="1:6" ht="13.5" thickBot="1">
      <c r="A268" s="323"/>
      <c r="B268" s="347" t="s">
        <v>272</v>
      </c>
      <c r="C268" s="348">
        <f>SUM(C266:C267)</f>
        <v>58569</v>
      </c>
      <c r="D268" s="348">
        <f>SUM(D266:D267)</f>
        <v>61024</v>
      </c>
      <c r="E268" s="348">
        <f>SUM(E266:E267)</f>
        <v>60231</v>
      </c>
      <c r="F268" s="1396">
        <f t="shared" si="6"/>
        <v>0.9870051127425276</v>
      </c>
    </row>
    <row r="269" spans="1:6" ht="14.25" thickBot="1">
      <c r="A269" s="323"/>
      <c r="B269" s="350" t="s">
        <v>286</v>
      </c>
      <c r="C269" s="351">
        <f>SUM(C264+C265+C268)</f>
        <v>58569</v>
      </c>
      <c r="D269" s="351">
        <f>SUM(D264+D265+D268)</f>
        <v>62256</v>
      </c>
      <c r="E269" s="351">
        <f>SUM(E264+E265+E268)</f>
        <v>61463</v>
      </c>
      <c r="F269" s="1396">
        <f t="shared" si="6"/>
        <v>0.9872622719095349</v>
      </c>
    </row>
    <row r="270" spans="1:6" ht="12">
      <c r="A270" s="323"/>
      <c r="B270" s="352" t="s">
        <v>558</v>
      </c>
      <c r="C270" s="329">
        <v>43182</v>
      </c>
      <c r="D270" s="329">
        <v>44553</v>
      </c>
      <c r="E270" s="329">
        <v>43716</v>
      </c>
      <c r="F270" s="330">
        <f t="shared" si="6"/>
        <v>0.9812133863039526</v>
      </c>
    </row>
    <row r="271" spans="1:6" ht="12">
      <c r="A271" s="323"/>
      <c r="B271" s="352" t="s">
        <v>559</v>
      </c>
      <c r="C271" s="329">
        <v>11719</v>
      </c>
      <c r="D271" s="329">
        <v>12091</v>
      </c>
      <c r="E271" s="329">
        <v>11810</v>
      </c>
      <c r="F271" s="330">
        <f t="shared" si="6"/>
        <v>0.9767595732362915</v>
      </c>
    </row>
    <row r="272" spans="1:6" ht="12">
      <c r="A272" s="323"/>
      <c r="B272" s="352" t="s">
        <v>560</v>
      </c>
      <c r="C272" s="329">
        <v>3070</v>
      </c>
      <c r="D272" s="329">
        <v>3465</v>
      </c>
      <c r="E272" s="329">
        <v>3107</v>
      </c>
      <c r="F272" s="330">
        <f t="shared" si="6"/>
        <v>0.8966810966810966</v>
      </c>
    </row>
    <row r="273" spans="1:6" ht="12">
      <c r="A273" s="323"/>
      <c r="B273" s="353" t="s">
        <v>562</v>
      </c>
      <c r="C273" s="329"/>
      <c r="D273" s="329"/>
      <c r="E273" s="329"/>
      <c r="F273" s="330"/>
    </row>
    <row r="274" spans="1:6" ht="12.75" thickBot="1">
      <c r="A274" s="323"/>
      <c r="B274" s="354" t="s">
        <v>561</v>
      </c>
      <c r="C274" s="329"/>
      <c r="D274" s="329">
        <v>75</v>
      </c>
      <c r="E274" s="329">
        <v>75</v>
      </c>
      <c r="F274" s="1036">
        <f t="shared" si="6"/>
        <v>1</v>
      </c>
    </row>
    <row r="275" spans="1:6" ht="12.75" thickBot="1">
      <c r="A275" s="323"/>
      <c r="B275" s="355" t="s">
        <v>271</v>
      </c>
      <c r="C275" s="337">
        <f>SUM(C270:C274)</f>
        <v>57971</v>
      </c>
      <c r="D275" s="337">
        <f>SUM(D270:D274)</f>
        <v>60184</v>
      </c>
      <c r="E275" s="337">
        <f>SUM(E270:E274)</f>
        <v>58708</v>
      </c>
      <c r="F275" s="1396">
        <f t="shared" si="6"/>
        <v>0.9754752093579689</v>
      </c>
    </row>
    <row r="276" spans="1:6" ht="12">
      <c r="A276" s="323"/>
      <c r="B276" s="352" t="s">
        <v>477</v>
      </c>
      <c r="C276" s="329">
        <v>598</v>
      </c>
      <c r="D276" s="329">
        <v>2072</v>
      </c>
      <c r="E276" s="329">
        <v>2052</v>
      </c>
      <c r="F276" s="330">
        <f t="shared" si="6"/>
        <v>0.9903474903474904</v>
      </c>
    </row>
    <row r="277" spans="1:6" ht="12">
      <c r="A277" s="323"/>
      <c r="B277" s="352" t="s">
        <v>478</v>
      </c>
      <c r="C277" s="329"/>
      <c r="D277" s="329"/>
      <c r="E277" s="329"/>
      <c r="F277" s="330"/>
    </row>
    <row r="278" spans="1:6" ht="12.75" thickBot="1">
      <c r="A278" s="323"/>
      <c r="B278" s="354" t="s">
        <v>565</v>
      </c>
      <c r="C278" s="329"/>
      <c r="D278" s="329"/>
      <c r="E278" s="329"/>
      <c r="F278" s="1036"/>
    </row>
    <row r="279" spans="1:6" ht="12.75" thickBot="1">
      <c r="A279" s="323"/>
      <c r="B279" s="356" t="s">
        <v>277</v>
      </c>
      <c r="C279" s="337">
        <f>SUM(C276:C278)</f>
        <v>598</v>
      </c>
      <c r="D279" s="337">
        <f>SUM(D276:D278)</f>
        <v>2072</v>
      </c>
      <c r="E279" s="337">
        <f>SUM(E276:E278)</f>
        <v>2052</v>
      </c>
      <c r="F279" s="1396">
        <f t="shared" si="6"/>
        <v>0.9903474903474904</v>
      </c>
    </row>
    <row r="280" spans="1:6" ht="14.25" thickBot="1">
      <c r="A280" s="320"/>
      <c r="B280" s="357" t="s">
        <v>325</v>
      </c>
      <c r="C280" s="351">
        <f>SUM(C275+C279)</f>
        <v>58569</v>
      </c>
      <c r="D280" s="351">
        <f>SUM(D275+D279)</f>
        <v>62256</v>
      </c>
      <c r="E280" s="351">
        <f>SUM(E275+E279)</f>
        <v>60760</v>
      </c>
      <c r="F280" s="1399">
        <f t="shared" si="6"/>
        <v>0.9759701876124389</v>
      </c>
    </row>
    <row r="281" spans="1:6" ht="13.5">
      <c r="A281" s="359">
        <v>2499</v>
      </c>
      <c r="B281" s="236" t="s">
        <v>573</v>
      </c>
      <c r="C281" s="361"/>
      <c r="D281" s="361"/>
      <c r="E281" s="361"/>
      <c r="F281" s="330"/>
    </row>
    <row r="282" spans="1:6" ht="12.75" customHeight="1">
      <c r="A282" s="359"/>
      <c r="B282" s="325" t="s">
        <v>420</v>
      </c>
      <c r="C282" s="323"/>
      <c r="D282" s="323"/>
      <c r="E282" s="323"/>
      <c r="F282" s="330"/>
    </row>
    <row r="283" spans="1:6" ht="12.75" customHeight="1" thickBot="1">
      <c r="A283" s="359"/>
      <c r="B283" s="326" t="s">
        <v>1479</v>
      </c>
      <c r="C283" s="367">
        <f>C41+C72+C102+C133+C163+C193+C223+C253+C11</f>
        <v>0</v>
      </c>
      <c r="D283" s="367">
        <f>D41+D72+D102+D133+D163+D193+D223+D253+D11</f>
        <v>13114</v>
      </c>
      <c r="E283" s="367">
        <f>E41+E72+E102+E133+E163+E193+E223+E253+E11</f>
        <v>13114</v>
      </c>
      <c r="F283" s="1036">
        <f t="shared" si="6"/>
        <v>1</v>
      </c>
    </row>
    <row r="284" spans="1:6" ht="12.75" customHeight="1" thickBot="1">
      <c r="A284" s="359"/>
      <c r="B284" s="327" t="s">
        <v>1458</v>
      </c>
      <c r="C284" s="368">
        <f>SUM(C283)</f>
        <v>0</v>
      </c>
      <c r="D284" s="368">
        <f>SUM(D283)</f>
        <v>13114</v>
      </c>
      <c r="E284" s="368">
        <f>SUM(E283)</f>
        <v>13114</v>
      </c>
      <c r="F284" s="1396">
        <f t="shared" si="6"/>
        <v>1</v>
      </c>
    </row>
    <row r="285" spans="1:6" ht="12.75" customHeight="1">
      <c r="A285" s="359"/>
      <c r="B285" s="325" t="s">
        <v>421</v>
      </c>
      <c r="C285" s="329">
        <f aca="true" t="shared" si="7" ref="C285:E290">SUM(C13+C43+C74+C104+C135+C165+C195+C225+C255)</f>
        <v>0</v>
      </c>
      <c r="D285" s="329">
        <f t="shared" si="7"/>
        <v>275</v>
      </c>
      <c r="E285" s="329">
        <f t="shared" si="7"/>
        <v>275</v>
      </c>
      <c r="F285" s="330">
        <f t="shared" si="6"/>
        <v>1</v>
      </c>
    </row>
    <row r="286" spans="1:6" ht="12.75" customHeight="1">
      <c r="A286" s="359"/>
      <c r="B286" s="331" t="s">
        <v>422</v>
      </c>
      <c r="C286" s="332">
        <f t="shared" si="7"/>
        <v>0</v>
      </c>
      <c r="D286" s="332">
        <f t="shared" si="7"/>
        <v>275</v>
      </c>
      <c r="E286" s="332">
        <f t="shared" si="7"/>
        <v>275</v>
      </c>
      <c r="F286" s="330">
        <f t="shared" si="6"/>
        <v>1</v>
      </c>
    </row>
    <row r="287" spans="1:6" ht="12.75" customHeight="1">
      <c r="A287" s="359"/>
      <c r="B287" s="331" t="s">
        <v>423</v>
      </c>
      <c r="C287" s="332">
        <f t="shared" si="7"/>
        <v>0</v>
      </c>
      <c r="D287" s="332">
        <f t="shared" si="7"/>
        <v>0</v>
      </c>
      <c r="E287" s="332">
        <f t="shared" si="7"/>
        <v>0</v>
      </c>
      <c r="F287" s="330"/>
    </row>
    <row r="288" spans="1:6" ht="12.75" customHeight="1">
      <c r="A288" s="359"/>
      <c r="B288" s="333" t="s">
        <v>424</v>
      </c>
      <c r="C288" s="329">
        <f t="shared" si="7"/>
        <v>0</v>
      </c>
      <c r="D288" s="329">
        <f t="shared" si="7"/>
        <v>146</v>
      </c>
      <c r="E288" s="329">
        <f t="shared" si="7"/>
        <v>146</v>
      </c>
      <c r="F288" s="330">
        <f t="shared" si="6"/>
        <v>1</v>
      </c>
    </row>
    <row r="289" spans="1:6" ht="12.75" customHeight="1">
      <c r="A289" s="359"/>
      <c r="B289" s="333" t="s">
        <v>425</v>
      </c>
      <c r="C289" s="329">
        <f t="shared" si="7"/>
        <v>0</v>
      </c>
      <c r="D289" s="329">
        <f t="shared" si="7"/>
        <v>0</v>
      </c>
      <c r="E289" s="329">
        <f t="shared" si="7"/>
        <v>0</v>
      </c>
      <c r="F289" s="330"/>
    </row>
    <row r="290" spans="1:6" ht="13.5" customHeight="1">
      <c r="A290" s="359"/>
      <c r="B290" s="333" t="s">
        <v>426</v>
      </c>
      <c r="C290" s="329">
        <f t="shared" si="7"/>
        <v>0</v>
      </c>
      <c r="D290" s="329">
        <f t="shared" si="7"/>
        <v>40</v>
      </c>
      <c r="E290" s="329">
        <f t="shared" si="7"/>
        <v>40</v>
      </c>
      <c r="F290" s="330">
        <f t="shared" si="6"/>
        <v>1</v>
      </c>
    </row>
    <row r="291" spans="1:6" ht="12.75" customHeight="1">
      <c r="A291" s="359"/>
      <c r="B291" s="333" t="s">
        <v>586</v>
      </c>
      <c r="C291" s="329">
        <f>C110+C49</f>
        <v>0</v>
      </c>
      <c r="D291" s="329">
        <f>D110+D49</f>
        <v>0</v>
      </c>
      <c r="E291" s="329">
        <f>E110+E49</f>
        <v>0</v>
      </c>
      <c r="F291" s="330"/>
    </row>
    <row r="292" spans="1:6" ht="12.75" customHeight="1">
      <c r="A292" s="359"/>
      <c r="B292" s="133" t="s">
        <v>1477</v>
      </c>
      <c r="C292" s="329">
        <f aca="true" t="shared" si="8" ref="C292:E293">SUM(C19+C50+C80+C111+C141+C171+C201+C231+C261)</f>
        <v>0</v>
      </c>
      <c r="D292" s="329">
        <f t="shared" si="8"/>
        <v>0</v>
      </c>
      <c r="E292" s="329">
        <f t="shared" si="8"/>
        <v>0</v>
      </c>
      <c r="F292" s="330"/>
    </row>
    <row r="293" spans="1:6" ht="12.75" customHeight="1" thickBot="1">
      <c r="A293" s="359"/>
      <c r="B293" s="334" t="s">
        <v>427</v>
      </c>
      <c r="C293" s="329">
        <f t="shared" si="8"/>
        <v>0</v>
      </c>
      <c r="D293" s="329">
        <f t="shared" si="8"/>
        <v>643</v>
      </c>
      <c r="E293" s="329">
        <f t="shared" si="8"/>
        <v>643</v>
      </c>
      <c r="F293" s="1036">
        <f t="shared" si="6"/>
        <v>1</v>
      </c>
    </row>
    <row r="294" spans="1:6" ht="12.75" customHeight="1" thickBot="1">
      <c r="A294" s="359"/>
      <c r="B294" s="336" t="s">
        <v>582</v>
      </c>
      <c r="C294" s="337">
        <f>SUM(C285+C288+C289+C290+C293+C291)</f>
        <v>0</v>
      </c>
      <c r="D294" s="337">
        <f>SUM(D285+D288+D289+D290+D293+D291+D292)</f>
        <v>1104</v>
      </c>
      <c r="E294" s="337">
        <f>SUM(E285+E288+E289+E290+E293+E291+E292)</f>
        <v>1104</v>
      </c>
      <c r="F294" s="1396">
        <f t="shared" si="6"/>
        <v>1</v>
      </c>
    </row>
    <row r="295" spans="1:6" ht="12.75" customHeight="1" thickBot="1">
      <c r="A295" s="359"/>
      <c r="B295" s="339" t="s">
        <v>278</v>
      </c>
      <c r="C295" s="340">
        <f>SUM(C294+C284)</f>
        <v>0</v>
      </c>
      <c r="D295" s="340">
        <f>SUM(D294+D284)</f>
        <v>14218</v>
      </c>
      <c r="E295" s="340">
        <f>SUM(E294+E284)</f>
        <v>14218</v>
      </c>
      <c r="F295" s="1399">
        <f t="shared" si="6"/>
        <v>1</v>
      </c>
    </row>
    <row r="296" spans="1:6" ht="12.75" customHeight="1" thickBot="1">
      <c r="A296" s="359"/>
      <c r="B296" s="341" t="s">
        <v>279</v>
      </c>
      <c r="C296" s="342"/>
      <c r="D296" s="342"/>
      <c r="E296" s="342"/>
      <c r="F296" s="1398"/>
    </row>
    <row r="297" spans="1:6" ht="12.75" customHeight="1">
      <c r="A297" s="359"/>
      <c r="B297" s="343" t="s">
        <v>1475</v>
      </c>
      <c r="C297" s="344">
        <f aca="true" t="shared" si="9" ref="C297:E298">SUM(C24+C55+C85+C116+C146+C176+C206+C236+C266)</f>
        <v>0</v>
      </c>
      <c r="D297" s="344">
        <f t="shared" si="9"/>
        <v>8077</v>
      </c>
      <c r="E297" s="344">
        <f t="shared" si="9"/>
        <v>8077</v>
      </c>
      <c r="F297" s="330">
        <f t="shared" si="6"/>
        <v>1</v>
      </c>
    </row>
    <row r="298" spans="1:6" ht="12.75" customHeight="1" thickBot="1">
      <c r="A298" s="359"/>
      <c r="B298" s="346" t="s">
        <v>1481</v>
      </c>
      <c r="C298" s="335">
        <f t="shared" si="9"/>
        <v>954120</v>
      </c>
      <c r="D298" s="335">
        <f t="shared" si="9"/>
        <v>976155</v>
      </c>
      <c r="E298" s="335">
        <f t="shared" si="9"/>
        <v>952513</v>
      </c>
      <c r="F298" s="330">
        <f t="shared" si="6"/>
        <v>0.975780485681065</v>
      </c>
    </row>
    <row r="299" spans="1:6" ht="12.75" customHeight="1" thickBot="1">
      <c r="A299" s="359"/>
      <c r="B299" s="347" t="s">
        <v>272</v>
      </c>
      <c r="C299" s="348">
        <f>SUM(C297:C298)</f>
        <v>954120</v>
      </c>
      <c r="D299" s="348">
        <f>SUM(D297:D298)</f>
        <v>984232</v>
      </c>
      <c r="E299" s="348">
        <f>SUM(E297:E298)</f>
        <v>960590</v>
      </c>
      <c r="F299" s="1399">
        <f t="shared" si="6"/>
        <v>0.9759792406668346</v>
      </c>
    </row>
    <row r="300" spans="1:6" ht="12.75" customHeight="1" thickBot="1">
      <c r="A300" s="359"/>
      <c r="B300" s="362" t="s">
        <v>286</v>
      </c>
      <c r="C300" s="363">
        <f>SUM(C295+C296+C299)</f>
        <v>954120</v>
      </c>
      <c r="D300" s="363">
        <f>SUM(D295+D296+D299)</f>
        <v>998450</v>
      </c>
      <c r="E300" s="363">
        <f>SUM(E295+E296+E299)</f>
        <v>974808</v>
      </c>
      <c r="F300" s="1399">
        <f t="shared" si="6"/>
        <v>0.9763212980119185</v>
      </c>
    </row>
    <row r="301" spans="1:6" ht="13.5">
      <c r="A301" s="359"/>
      <c r="B301" s="352" t="s">
        <v>558</v>
      </c>
      <c r="C301" s="329">
        <f aca="true" t="shared" si="10" ref="C301:E305">SUM(C28+C59+C89+C120+C150+C180+C210+C240+C270)</f>
        <v>700320</v>
      </c>
      <c r="D301" s="329">
        <f t="shared" si="10"/>
        <v>721126</v>
      </c>
      <c r="E301" s="329">
        <f t="shared" si="10"/>
        <v>703203</v>
      </c>
      <c r="F301" s="330">
        <f t="shared" si="6"/>
        <v>0.9751458136303504</v>
      </c>
    </row>
    <row r="302" spans="1:6" ht="12">
      <c r="A302" s="323"/>
      <c r="B302" s="352" t="s">
        <v>559</v>
      </c>
      <c r="C302" s="329">
        <f t="shared" si="10"/>
        <v>198453</v>
      </c>
      <c r="D302" s="329">
        <f t="shared" si="10"/>
        <v>204156</v>
      </c>
      <c r="E302" s="329">
        <f t="shared" si="10"/>
        <v>195728</v>
      </c>
      <c r="F302" s="330">
        <f t="shared" si="6"/>
        <v>0.9587178432179314</v>
      </c>
    </row>
    <row r="303" spans="1:6" ht="12">
      <c r="A303" s="323"/>
      <c r="B303" s="352" t="s">
        <v>560</v>
      </c>
      <c r="C303" s="329">
        <f t="shared" si="10"/>
        <v>43308</v>
      </c>
      <c r="D303" s="329">
        <f t="shared" si="10"/>
        <v>55550</v>
      </c>
      <c r="E303" s="329">
        <f t="shared" si="10"/>
        <v>47078</v>
      </c>
      <c r="F303" s="330">
        <f t="shared" si="6"/>
        <v>0.8474887488748875</v>
      </c>
    </row>
    <row r="304" spans="1:6" ht="12">
      <c r="A304" s="323"/>
      <c r="B304" s="353" t="s">
        <v>562</v>
      </c>
      <c r="C304" s="329">
        <f t="shared" si="10"/>
        <v>0</v>
      </c>
      <c r="D304" s="329">
        <f t="shared" si="10"/>
        <v>0</v>
      </c>
      <c r="E304" s="329">
        <f t="shared" si="10"/>
        <v>0</v>
      </c>
      <c r="F304" s="330"/>
    </row>
    <row r="305" spans="1:6" ht="12.75" thickBot="1">
      <c r="A305" s="323"/>
      <c r="B305" s="354" t="s">
        <v>561</v>
      </c>
      <c r="C305" s="329">
        <f t="shared" si="10"/>
        <v>0</v>
      </c>
      <c r="D305" s="329">
        <f t="shared" si="10"/>
        <v>288</v>
      </c>
      <c r="E305" s="329">
        <f t="shared" si="10"/>
        <v>288</v>
      </c>
      <c r="F305" s="1036">
        <f t="shared" si="6"/>
        <v>1</v>
      </c>
    </row>
    <row r="306" spans="1:6" ht="12.75" thickBot="1">
      <c r="A306" s="323"/>
      <c r="B306" s="355" t="s">
        <v>271</v>
      </c>
      <c r="C306" s="337">
        <f>SUM(C301:C305)</f>
        <v>942081</v>
      </c>
      <c r="D306" s="337">
        <f>SUM(D301:D305)</f>
        <v>981120</v>
      </c>
      <c r="E306" s="337">
        <f>SUM(E301:E305)</f>
        <v>946297</v>
      </c>
      <c r="F306" s="1399">
        <f t="shared" si="6"/>
        <v>0.9645068900848011</v>
      </c>
    </row>
    <row r="307" spans="1:6" ht="12">
      <c r="A307" s="323"/>
      <c r="B307" s="352" t="s">
        <v>477</v>
      </c>
      <c r="C307" s="329">
        <f>SUM(C276+C246+C216+C186+C156+C126+C95+C65+C34)</f>
        <v>12039</v>
      </c>
      <c r="D307" s="329">
        <f>SUM(D276+D246+D216+D186+D156+D126+D95+D65+D34)</f>
        <v>17330</v>
      </c>
      <c r="E307" s="329">
        <f>SUM(E276+E246+E216+E186+E156+E126+E95+E65+E34)</f>
        <v>15175</v>
      </c>
      <c r="F307" s="330">
        <f t="shared" si="6"/>
        <v>0.8756491633006347</v>
      </c>
    </row>
    <row r="308" spans="1:6" ht="12">
      <c r="A308" s="323"/>
      <c r="B308" s="352" t="s">
        <v>478</v>
      </c>
      <c r="C308" s="329">
        <f>C35+C66+C96+C127+C157+C187+C217+C247</f>
        <v>0</v>
      </c>
      <c r="D308" s="329">
        <f>D35+D66+D96+D127+D157+D187+D217+D247</f>
        <v>0</v>
      </c>
      <c r="E308" s="329">
        <f>E35+E66+E96+E127+E157+E187+E217+E247</f>
        <v>0</v>
      </c>
      <c r="F308" s="330"/>
    </row>
    <row r="309" spans="1:6" ht="12.75" thickBot="1">
      <c r="A309" s="323"/>
      <c r="B309" s="354" t="s">
        <v>1476</v>
      </c>
      <c r="C309" s="335"/>
      <c r="D309" s="335"/>
      <c r="E309" s="335"/>
      <c r="F309" s="1036"/>
    </row>
    <row r="310" spans="1:6" ht="12.75" thickBot="1">
      <c r="A310" s="323"/>
      <c r="B310" s="356" t="s">
        <v>277</v>
      </c>
      <c r="C310" s="337">
        <f>SUM(C307:C309)</f>
        <v>12039</v>
      </c>
      <c r="D310" s="337">
        <f>SUM(D307:D309)</f>
        <v>17330</v>
      </c>
      <c r="E310" s="337">
        <f>SUM(E307:E309)</f>
        <v>15175</v>
      </c>
      <c r="F310" s="1399">
        <f t="shared" si="6"/>
        <v>0.8756491633006347</v>
      </c>
    </row>
    <row r="311" spans="1:6" ht="14.25" thickBot="1">
      <c r="A311" s="320"/>
      <c r="B311" s="357" t="s">
        <v>325</v>
      </c>
      <c r="C311" s="351">
        <f>SUM(C306+C310)</f>
        <v>954120</v>
      </c>
      <c r="D311" s="980">
        <f>SUM(D306+D310)</f>
        <v>998450</v>
      </c>
      <c r="E311" s="980">
        <f>SUM(E306+E310)</f>
        <v>961472</v>
      </c>
      <c r="F311" s="1399">
        <f t="shared" si="6"/>
        <v>0.9629645951224398</v>
      </c>
    </row>
    <row r="312" spans="1:6" ht="13.5">
      <c r="A312" s="235">
        <v>2795</v>
      </c>
      <c r="B312" s="364" t="s">
        <v>229</v>
      </c>
      <c r="C312" s="365"/>
      <c r="D312" s="365"/>
      <c r="E312" s="365"/>
      <c r="F312" s="330"/>
    </row>
    <row r="313" spans="1:6" ht="12" customHeight="1">
      <c r="A313" s="323"/>
      <c r="B313" s="325" t="s">
        <v>420</v>
      </c>
      <c r="C313" s="323"/>
      <c r="D313" s="323"/>
      <c r="E313" s="323"/>
      <c r="F313" s="330"/>
    </row>
    <row r="314" spans="1:6" ht="12.75" thickBot="1">
      <c r="A314" s="323"/>
      <c r="B314" s="326" t="s">
        <v>1479</v>
      </c>
      <c r="C314" s="335"/>
      <c r="D314" s="335">
        <v>4505</v>
      </c>
      <c r="E314" s="335">
        <v>4505</v>
      </c>
      <c r="F314" s="1036">
        <f t="shared" si="6"/>
        <v>1</v>
      </c>
    </row>
    <row r="315" spans="1:6" ht="12.75" thickBot="1">
      <c r="A315" s="323"/>
      <c r="B315" s="327" t="s">
        <v>1458</v>
      </c>
      <c r="C315" s="366"/>
      <c r="D315" s="366">
        <f>SUM(D314)</f>
        <v>4505</v>
      </c>
      <c r="E315" s="366">
        <f>SUM(E314)</f>
        <v>4505</v>
      </c>
      <c r="F315" s="1396">
        <f t="shared" si="6"/>
        <v>1</v>
      </c>
    </row>
    <row r="316" spans="1:6" ht="12">
      <c r="A316" s="323"/>
      <c r="B316" s="325" t="s">
        <v>421</v>
      </c>
      <c r="C316" s="329">
        <f>SUM(C317:C318)</f>
        <v>59457</v>
      </c>
      <c r="D316" s="329">
        <f>SUM(D317:D318)</f>
        <v>71823</v>
      </c>
      <c r="E316" s="329">
        <v>71823</v>
      </c>
      <c r="F316" s="330">
        <f t="shared" si="6"/>
        <v>1</v>
      </c>
    </row>
    <row r="317" spans="1:6" ht="12.75">
      <c r="A317" s="323"/>
      <c r="B317" s="331" t="s">
        <v>422</v>
      </c>
      <c r="C317" s="332"/>
      <c r="D317" s="332"/>
      <c r="E317" s="332"/>
      <c r="F317" s="330"/>
    </row>
    <row r="318" spans="1:6" ht="12.75">
      <c r="A318" s="323"/>
      <c r="B318" s="331" t="s">
        <v>423</v>
      </c>
      <c r="C318" s="332">
        <v>59457</v>
      </c>
      <c r="D318" s="332">
        <v>71823</v>
      </c>
      <c r="E318" s="332">
        <v>71823</v>
      </c>
      <c r="F318" s="330">
        <f t="shared" si="6"/>
        <v>1</v>
      </c>
    </row>
    <row r="319" spans="1:6" ht="12">
      <c r="A319" s="323"/>
      <c r="B319" s="333" t="s">
        <v>424</v>
      </c>
      <c r="C319" s="329">
        <v>27715</v>
      </c>
      <c r="D319" s="329">
        <v>17420</v>
      </c>
      <c r="E319" s="329">
        <v>17420</v>
      </c>
      <c r="F319" s="330">
        <f t="shared" si="6"/>
        <v>1</v>
      </c>
    </row>
    <row r="320" spans="1:6" ht="12">
      <c r="A320" s="323"/>
      <c r="B320" s="333" t="s">
        <v>425</v>
      </c>
      <c r="C320" s="329">
        <v>146187</v>
      </c>
      <c r="D320" s="329">
        <v>136652</v>
      </c>
      <c r="E320" s="329">
        <v>136652</v>
      </c>
      <c r="F320" s="330">
        <f t="shared" si="6"/>
        <v>1</v>
      </c>
    </row>
    <row r="321" spans="1:6" ht="12">
      <c r="A321" s="323"/>
      <c r="B321" s="333" t="s">
        <v>426</v>
      </c>
      <c r="C321" s="329">
        <v>57991</v>
      </c>
      <c r="D321" s="329">
        <v>59745</v>
      </c>
      <c r="E321" s="329">
        <v>59745</v>
      </c>
      <c r="F321" s="330">
        <f t="shared" si="6"/>
        <v>1</v>
      </c>
    </row>
    <row r="322" spans="1:6" ht="12">
      <c r="A322" s="323"/>
      <c r="B322" s="133" t="s">
        <v>1477</v>
      </c>
      <c r="C322" s="329"/>
      <c r="D322" s="329">
        <v>2</v>
      </c>
      <c r="E322" s="329">
        <v>2</v>
      </c>
      <c r="F322" s="330">
        <f aca="true" t="shared" si="11" ref="F322:F384">SUM(E322/D322)</f>
        <v>1</v>
      </c>
    </row>
    <row r="323" spans="1:6" ht="12.75" thickBot="1">
      <c r="A323" s="323"/>
      <c r="B323" s="334" t="s">
        <v>427</v>
      </c>
      <c r="C323" s="329">
        <v>7200</v>
      </c>
      <c r="D323" s="329">
        <v>1247</v>
      </c>
      <c r="E323" s="329">
        <v>1247</v>
      </c>
      <c r="F323" s="1036">
        <f t="shared" si="11"/>
        <v>1</v>
      </c>
    </row>
    <row r="324" spans="1:6" ht="12.75" thickBot="1">
      <c r="A324" s="323"/>
      <c r="B324" s="336" t="s">
        <v>582</v>
      </c>
      <c r="C324" s="337">
        <f>SUM(C316+C319+C320+C321+C323)</f>
        <v>298550</v>
      </c>
      <c r="D324" s="337">
        <f>SUM(D316+D319+D320+D321+D323+D322)</f>
        <v>286889</v>
      </c>
      <c r="E324" s="337">
        <f>SUM(E316+E319+E320+E321+E323+E322)</f>
        <v>286889</v>
      </c>
      <c r="F324" s="1399">
        <f t="shared" si="11"/>
        <v>1</v>
      </c>
    </row>
    <row r="325" spans="1:6" ht="13.5" thickBot="1">
      <c r="A325" s="323"/>
      <c r="B325" s="339" t="s">
        <v>278</v>
      </c>
      <c r="C325" s="340">
        <f>SUM(C324+C315)</f>
        <v>298550</v>
      </c>
      <c r="D325" s="340">
        <f>SUM(D324+D315)</f>
        <v>291394</v>
      </c>
      <c r="E325" s="340">
        <f>SUM(E324+E315)</f>
        <v>291394</v>
      </c>
      <c r="F325" s="1399">
        <f t="shared" si="11"/>
        <v>1</v>
      </c>
    </row>
    <row r="326" spans="1:6" ht="12.75" thickBot="1">
      <c r="A326" s="323"/>
      <c r="B326" s="341" t="s">
        <v>279</v>
      </c>
      <c r="C326" s="808"/>
      <c r="D326" s="808"/>
      <c r="E326" s="808"/>
      <c r="F326" s="1398"/>
    </row>
    <row r="327" spans="1:6" ht="12">
      <c r="A327" s="323"/>
      <c r="B327" s="343" t="s">
        <v>1475</v>
      </c>
      <c r="C327" s="344"/>
      <c r="D327" s="344">
        <v>4435</v>
      </c>
      <c r="E327" s="344">
        <v>4435</v>
      </c>
      <c r="F327" s="330">
        <f t="shared" si="11"/>
        <v>1</v>
      </c>
    </row>
    <row r="328" spans="1:7" ht="12">
      <c r="A328" s="323"/>
      <c r="B328" s="345" t="s">
        <v>1481</v>
      </c>
      <c r="C328" s="795">
        <v>1332598</v>
      </c>
      <c r="D328" s="1035">
        <v>1341891</v>
      </c>
      <c r="E328" s="1035">
        <v>1345774</v>
      </c>
      <c r="F328" s="330">
        <f t="shared" si="11"/>
        <v>1.002893677653401</v>
      </c>
      <c r="G328" s="793"/>
    </row>
    <row r="329" spans="1:7" ht="12.75" thickBot="1">
      <c r="A329" s="323"/>
      <c r="B329" s="346" t="s">
        <v>1498</v>
      </c>
      <c r="C329" s="335">
        <v>301420</v>
      </c>
      <c r="D329" s="1060">
        <v>347249</v>
      </c>
      <c r="E329" s="1060">
        <v>320863</v>
      </c>
      <c r="F329" s="1036">
        <f t="shared" si="11"/>
        <v>0.9240141800264363</v>
      </c>
      <c r="G329" s="793"/>
    </row>
    <row r="330" spans="1:6" ht="13.5" thickBot="1">
      <c r="A330" s="323"/>
      <c r="B330" s="347" t="s">
        <v>272</v>
      </c>
      <c r="C330" s="348">
        <f>SUM(C327:C329)</f>
        <v>1634018</v>
      </c>
      <c r="D330" s="348">
        <f>SUM(D327:D329)</f>
        <v>1693575</v>
      </c>
      <c r="E330" s="348">
        <f>SUM(E327:E329)</f>
        <v>1671072</v>
      </c>
      <c r="F330" s="1399">
        <f t="shared" si="11"/>
        <v>0.9867127230857801</v>
      </c>
    </row>
    <row r="331" spans="1:6" ht="14.25" thickBot="1">
      <c r="A331" s="323"/>
      <c r="B331" s="350" t="s">
        <v>286</v>
      </c>
      <c r="C331" s="351">
        <f>SUM(C325+C326+C330)</f>
        <v>1932568</v>
      </c>
      <c r="D331" s="351">
        <f>SUM(D325+D326+D330)</f>
        <v>1984969</v>
      </c>
      <c r="E331" s="351">
        <f>SUM(E325+E326+E330)</f>
        <v>1962466</v>
      </c>
      <c r="F331" s="1399">
        <f t="shared" si="11"/>
        <v>0.9886632990238134</v>
      </c>
    </row>
    <row r="332" spans="1:7" ht="12">
      <c r="A332" s="323"/>
      <c r="B332" s="352" t="s">
        <v>558</v>
      </c>
      <c r="C332" s="329">
        <v>537703</v>
      </c>
      <c r="D332" s="329">
        <v>522925</v>
      </c>
      <c r="E332" s="329">
        <v>522509</v>
      </c>
      <c r="F332" s="330">
        <f t="shared" si="11"/>
        <v>0.9992044748290864</v>
      </c>
      <c r="G332" s="793"/>
    </row>
    <row r="333" spans="1:7" ht="12">
      <c r="A333" s="323"/>
      <c r="B333" s="352" t="s">
        <v>559</v>
      </c>
      <c r="C333" s="329">
        <v>153808</v>
      </c>
      <c r="D333" s="329">
        <v>144373</v>
      </c>
      <c r="E333" s="329">
        <v>144261</v>
      </c>
      <c r="F333" s="330">
        <f t="shared" si="11"/>
        <v>0.9992242316776683</v>
      </c>
      <c r="G333" s="793"/>
    </row>
    <row r="334" spans="1:6" ht="12">
      <c r="A334" s="323"/>
      <c r="B334" s="352" t="s">
        <v>560</v>
      </c>
      <c r="C334" s="329">
        <v>1216057</v>
      </c>
      <c r="D334" s="329">
        <v>1273919</v>
      </c>
      <c r="E334" s="329">
        <v>1243850</v>
      </c>
      <c r="F334" s="330">
        <f t="shared" si="11"/>
        <v>0.9763964584875491</v>
      </c>
    </row>
    <row r="335" spans="1:6" ht="12">
      <c r="A335" s="323"/>
      <c r="B335" s="353" t="s">
        <v>562</v>
      </c>
      <c r="C335" s="329"/>
      <c r="D335" s="329"/>
      <c r="E335" s="329"/>
      <c r="F335" s="330"/>
    </row>
    <row r="336" spans="1:6" ht="12.75" thickBot="1">
      <c r="A336" s="323"/>
      <c r="B336" s="354" t="s">
        <v>561</v>
      </c>
      <c r="C336" s="329"/>
      <c r="D336" s="329"/>
      <c r="E336" s="329"/>
      <c r="F336" s="1036"/>
    </row>
    <row r="337" spans="1:6" ht="12.75" thickBot="1">
      <c r="A337" s="323"/>
      <c r="B337" s="355" t="s">
        <v>271</v>
      </c>
      <c r="C337" s="337">
        <f>SUM(C332:C336)</f>
        <v>1907568</v>
      </c>
      <c r="D337" s="337">
        <f>SUM(D332:D336)</f>
        <v>1941217</v>
      </c>
      <c r="E337" s="337">
        <f>SUM(E332:E336)</f>
        <v>1910620</v>
      </c>
      <c r="F337" s="1399">
        <f t="shared" si="11"/>
        <v>0.9842382381773908</v>
      </c>
    </row>
    <row r="338" spans="1:6" ht="12">
      <c r="A338" s="323"/>
      <c r="B338" s="352" t="s">
        <v>477</v>
      </c>
      <c r="C338" s="329">
        <v>25000</v>
      </c>
      <c r="D338" s="329">
        <v>43752</v>
      </c>
      <c r="E338" s="329">
        <v>43742</v>
      </c>
      <c r="F338" s="330">
        <f t="shared" si="11"/>
        <v>0.9997714390199305</v>
      </c>
    </row>
    <row r="339" spans="1:6" ht="12">
      <c r="A339" s="323"/>
      <c r="B339" s="352" t="s">
        <v>478</v>
      </c>
      <c r="C339" s="329"/>
      <c r="D339" s="329"/>
      <c r="E339" s="329"/>
      <c r="F339" s="330"/>
    </row>
    <row r="340" spans="1:6" ht="12.75" thickBot="1">
      <c r="A340" s="323"/>
      <c r="B340" s="354" t="s">
        <v>1476</v>
      </c>
      <c r="C340" s="329"/>
      <c r="D340" s="329"/>
      <c r="E340" s="329"/>
      <c r="F340" s="1036"/>
    </row>
    <row r="341" spans="1:6" ht="12.75" thickBot="1">
      <c r="A341" s="323"/>
      <c r="B341" s="356" t="s">
        <v>277</v>
      </c>
      <c r="C341" s="337">
        <f>SUM(C338:C340)</f>
        <v>25000</v>
      </c>
      <c r="D341" s="337">
        <f>SUM(D338:D340)</f>
        <v>43752</v>
      </c>
      <c r="E341" s="337">
        <f>SUM(E338:E340)</f>
        <v>43742</v>
      </c>
      <c r="F341" s="1399">
        <f t="shared" si="11"/>
        <v>0.9997714390199305</v>
      </c>
    </row>
    <row r="342" spans="1:6" ht="14.25" thickBot="1">
      <c r="A342" s="320"/>
      <c r="B342" s="357" t="s">
        <v>325</v>
      </c>
      <c r="C342" s="351">
        <f>SUM(C337+C341)</f>
        <v>1932568</v>
      </c>
      <c r="D342" s="980">
        <f>SUM(D337+D341)</f>
        <v>1984969</v>
      </c>
      <c r="E342" s="980">
        <f>SUM(E337+E341)</f>
        <v>1954362</v>
      </c>
      <c r="F342" s="1399">
        <f t="shared" si="11"/>
        <v>0.9845806156166671</v>
      </c>
    </row>
    <row r="343" spans="1:6" ht="13.5">
      <c r="A343" s="233">
        <v>2799</v>
      </c>
      <c r="B343" s="236" t="s">
        <v>295</v>
      </c>
      <c r="C343" s="361"/>
      <c r="D343" s="361"/>
      <c r="E343" s="361"/>
      <c r="F343" s="330"/>
    </row>
    <row r="344" spans="1:6" ht="12">
      <c r="A344" s="323"/>
      <c r="B344" s="325" t="s">
        <v>420</v>
      </c>
      <c r="C344" s="323"/>
      <c r="D344" s="323"/>
      <c r="E344" s="323"/>
      <c r="F344" s="330"/>
    </row>
    <row r="345" spans="1:6" ht="12.75" thickBot="1">
      <c r="A345" s="323"/>
      <c r="B345" s="326" t="s">
        <v>1480</v>
      </c>
      <c r="C345" s="367">
        <f>C283+C314</f>
        <v>0</v>
      </c>
      <c r="D345" s="367">
        <f>D283+D314</f>
        <v>17619</v>
      </c>
      <c r="E345" s="367">
        <f>E283+E314</f>
        <v>17619</v>
      </c>
      <c r="F345" s="1036">
        <f t="shared" si="11"/>
        <v>1</v>
      </c>
    </row>
    <row r="346" spans="1:6" ht="12.75" thickBot="1">
      <c r="A346" s="323"/>
      <c r="B346" s="327" t="s">
        <v>1458</v>
      </c>
      <c r="C346" s="368">
        <f>SUM(C345)</f>
        <v>0</v>
      </c>
      <c r="D346" s="368">
        <f>SUM(D345)</f>
        <v>17619</v>
      </c>
      <c r="E346" s="368">
        <f>SUM(E345)</f>
        <v>17619</v>
      </c>
      <c r="F346" s="1396">
        <f t="shared" si="11"/>
        <v>1</v>
      </c>
    </row>
    <row r="347" spans="1:6" ht="12">
      <c r="A347" s="323"/>
      <c r="B347" s="325" t="s">
        <v>421</v>
      </c>
      <c r="C347" s="329">
        <f>SUM(C348:C349)</f>
        <v>59457</v>
      </c>
      <c r="D347" s="329">
        <f>SUM(D348:D349)</f>
        <v>72098</v>
      </c>
      <c r="E347" s="329">
        <f>SUM(E348:E349)</f>
        <v>72098</v>
      </c>
      <c r="F347" s="330">
        <f t="shared" si="11"/>
        <v>1</v>
      </c>
    </row>
    <row r="348" spans="1:6" ht="12.75">
      <c r="A348" s="323"/>
      <c r="B348" s="331" t="s">
        <v>422</v>
      </c>
      <c r="C348" s="332">
        <f aca="true" t="shared" si="12" ref="C348:E352">SUM(C317+C286)</f>
        <v>0</v>
      </c>
      <c r="D348" s="332">
        <f t="shared" si="12"/>
        <v>275</v>
      </c>
      <c r="E348" s="332">
        <f t="shared" si="12"/>
        <v>275</v>
      </c>
      <c r="F348" s="330">
        <f t="shared" si="11"/>
        <v>1</v>
      </c>
    </row>
    <row r="349" spans="1:6" ht="12.75">
      <c r="A349" s="323"/>
      <c r="B349" s="331" t="s">
        <v>423</v>
      </c>
      <c r="C349" s="332">
        <f t="shared" si="12"/>
        <v>59457</v>
      </c>
      <c r="D349" s="332">
        <f t="shared" si="12"/>
        <v>71823</v>
      </c>
      <c r="E349" s="332">
        <f t="shared" si="12"/>
        <v>71823</v>
      </c>
      <c r="F349" s="330">
        <f t="shared" si="11"/>
        <v>1</v>
      </c>
    </row>
    <row r="350" spans="1:6" ht="12">
      <c r="A350" s="323"/>
      <c r="B350" s="333" t="s">
        <v>424</v>
      </c>
      <c r="C350" s="329">
        <f t="shared" si="12"/>
        <v>27715</v>
      </c>
      <c r="D350" s="329">
        <f t="shared" si="12"/>
        <v>17566</v>
      </c>
      <c r="E350" s="329">
        <f t="shared" si="12"/>
        <v>17566</v>
      </c>
      <c r="F350" s="330">
        <f t="shared" si="11"/>
        <v>1</v>
      </c>
    </row>
    <row r="351" spans="1:6" ht="12">
      <c r="A351" s="323"/>
      <c r="B351" s="333" t="s">
        <v>425</v>
      </c>
      <c r="C351" s="329">
        <f t="shared" si="12"/>
        <v>146187</v>
      </c>
      <c r="D351" s="329">
        <f t="shared" si="12"/>
        <v>136652</v>
      </c>
      <c r="E351" s="329">
        <f t="shared" si="12"/>
        <v>136652</v>
      </c>
      <c r="F351" s="330">
        <f t="shared" si="11"/>
        <v>1</v>
      </c>
    </row>
    <row r="352" spans="1:6" ht="12">
      <c r="A352" s="323"/>
      <c r="B352" s="333" t="s">
        <v>426</v>
      </c>
      <c r="C352" s="329">
        <f t="shared" si="12"/>
        <v>57991</v>
      </c>
      <c r="D352" s="329">
        <f t="shared" si="12"/>
        <v>59785</v>
      </c>
      <c r="E352" s="329">
        <f t="shared" si="12"/>
        <v>59785</v>
      </c>
      <c r="F352" s="330">
        <f t="shared" si="11"/>
        <v>1</v>
      </c>
    </row>
    <row r="353" spans="1:6" ht="12">
      <c r="A353" s="323"/>
      <c r="B353" s="333" t="s">
        <v>586</v>
      </c>
      <c r="C353" s="329">
        <f>C291</f>
        <v>0</v>
      </c>
      <c r="D353" s="329">
        <f>D291</f>
        <v>0</v>
      </c>
      <c r="E353" s="329">
        <f>E291</f>
        <v>0</v>
      </c>
      <c r="F353" s="330"/>
    </row>
    <row r="354" spans="1:6" ht="12">
      <c r="A354" s="323"/>
      <c r="B354" s="133" t="s">
        <v>1477</v>
      </c>
      <c r="C354" s="329">
        <f aca="true" t="shared" si="13" ref="C354:E355">SUM(C322+C292)</f>
        <v>0</v>
      </c>
      <c r="D354" s="329">
        <f t="shared" si="13"/>
        <v>2</v>
      </c>
      <c r="E354" s="329">
        <f t="shared" si="13"/>
        <v>2</v>
      </c>
      <c r="F354" s="330">
        <f t="shared" si="11"/>
        <v>1</v>
      </c>
    </row>
    <row r="355" spans="1:6" ht="12.75" thickBot="1">
      <c r="A355" s="323"/>
      <c r="B355" s="334" t="s">
        <v>427</v>
      </c>
      <c r="C355" s="329">
        <f t="shared" si="13"/>
        <v>7200</v>
      </c>
      <c r="D355" s="329">
        <f t="shared" si="13"/>
        <v>1890</v>
      </c>
      <c r="E355" s="329">
        <f t="shared" si="13"/>
        <v>1890</v>
      </c>
      <c r="F355" s="1036">
        <f t="shared" si="11"/>
        <v>1</v>
      </c>
    </row>
    <row r="356" spans="1:6" ht="12.75" thickBot="1">
      <c r="A356" s="323"/>
      <c r="B356" s="336" t="s">
        <v>582</v>
      </c>
      <c r="C356" s="337">
        <f>SUM(C347+C350+C351+C352+C355+C353)</f>
        <v>298550</v>
      </c>
      <c r="D356" s="337">
        <f>SUM(D347+D350+D351+D352+D355+D353+D354)</f>
        <v>287993</v>
      </c>
      <c r="E356" s="337">
        <f>SUM(E347+E350+E351+E352+E355+E353+E354)</f>
        <v>287993</v>
      </c>
      <c r="F356" s="1399">
        <f t="shared" si="11"/>
        <v>1</v>
      </c>
    </row>
    <row r="357" spans="1:6" ht="13.5" thickBot="1">
      <c r="A357" s="323"/>
      <c r="B357" s="339" t="s">
        <v>278</v>
      </c>
      <c r="C357" s="340">
        <f>SUM(C356+C346)</f>
        <v>298550</v>
      </c>
      <c r="D357" s="340">
        <f>SUM(D356+D346)</f>
        <v>305612</v>
      </c>
      <c r="E357" s="340">
        <f>SUM(E356+E346)</f>
        <v>305612</v>
      </c>
      <c r="F357" s="1399">
        <f t="shared" si="11"/>
        <v>1</v>
      </c>
    </row>
    <row r="358" spans="1:6" ht="12.75" thickBot="1">
      <c r="A358" s="323"/>
      <c r="B358" s="341" t="s">
        <v>279</v>
      </c>
      <c r="C358" s="342"/>
      <c r="D358" s="342"/>
      <c r="E358" s="342"/>
      <c r="F358" s="1398"/>
    </row>
    <row r="359" spans="1:6" ht="12">
      <c r="A359" s="323"/>
      <c r="B359" s="343" t="s">
        <v>1475</v>
      </c>
      <c r="C359" s="344">
        <f aca="true" t="shared" si="14" ref="C359:E360">SUM(C327+C297)</f>
        <v>0</v>
      </c>
      <c r="D359" s="344">
        <f t="shared" si="14"/>
        <v>12512</v>
      </c>
      <c r="E359" s="344">
        <f t="shared" si="14"/>
        <v>12512</v>
      </c>
      <c r="F359" s="330">
        <f t="shared" si="11"/>
        <v>1</v>
      </c>
    </row>
    <row r="360" spans="1:6" ht="12">
      <c r="A360" s="323"/>
      <c r="B360" s="345" t="s">
        <v>1481</v>
      </c>
      <c r="C360" s="329">
        <f t="shared" si="14"/>
        <v>2286718</v>
      </c>
      <c r="D360" s="329">
        <f t="shared" si="14"/>
        <v>2318046</v>
      </c>
      <c r="E360" s="329">
        <f t="shared" si="14"/>
        <v>2298287</v>
      </c>
      <c r="F360" s="330">
        <f t="shared" si="11"/>
        <v>0.9914760103984132</v>
      </c>
    </row>
    <row r="361" spans="1:6" ht="12.75" thickBot="1">
      <c r="A361" s="323"/>
      <c r="B361" s="346" t="s">
        <v>1498</v>
      </c>
      <c r="C361" s="335">
        <f>SUM(C329)</f>
        <v>301420</v>
      </c>
      <c r="D361" s="335">
        <f>SUM(D329)</f>
        <v>347249</v>
      </c>
      <c r="E361" s="335">
        <f>SUM(E329)</f>
        <v>320863</v>
      </c>
      <c r="F361" s="1036">
        <f t="shared" si="11"/>
        <v>0.9240141800264363</v>
      </c>
    </row>
    <row r="362" spans="1:6" ht="13.5" thickBot="1">
      <c r="A362" s="323"/>
      <c r="B362" s="347" t="s">
        <v>272</v>
      </c>
      <c r="C362" s="348">
        <f>SUM(C359:C361)</f>
        <v>2588138</v>
      </c>
      <c r="D362" s="348">
        <f>SUM(D359:D361)</f>
        <v>2677807</v>
      </c>
      <c r="E362" s="348">
        <f>SUM(E359:E361)</f>
        <v>2631662</v>
      </c>
      <c r="F362" s="1453">
        <f t="shared" si="11"/>
        <v>0.9827676154405451</v>
      </c>
    </row>
    <row r="363" spans="1:6" ht="14.25" thickBot="1">
      <c r="A363" s="323"/>
      <c r="B363" s="350" t="s">
        <v>286</v>
      </c>
      <c r="C363" s="351">
        <f>SUM(C357+C358+C362)</f>
        <v>2886688</v>
      </c>
      <c r="D363" s="351">
        <f>SUM(D357+D358+D362)</f>
        <v>2983419</v>
      </c>
      <c r="E363" s="351">
        <f>SUM(E357+E358+E362)</f>
        <v>2937274</v>
      </c>
      <c r="F363" s="1454">
        <f t="shared" si="11"/>
        <v>0.9845328463752493</v>
      </c>
    </row>
    <row r="364" spans="1:6" ht="12">
      <c r="A364" s="323"/>
      <c r="B364" s="352" t="s">
        <v>558</v>
      </c>
      <c r="C364" s="329">
        <f aca="true" t="shared" si="15" ref="C364:D368">SUM(C332+C301)</f>
        <v>1238023</v>
      </c>
      <c r="D364" s="329">
        <f t="shared" si="15"/>
        <v>1244051</v>
      </c>
      <c r="E364" s="329">
        <f>SUM(E332+E301)</f>
        <v>1225712</v>
      </c>
      <c r="F364" s="330">
        <f t="shared" si="11"/>
        <v>0.9852586429334489</v>
      </c>
    </row>
    <row r="365" spans="1:6" ht="12">
      <c r="A365" s="323"/>
      <c r="B365" s="352" t="s">
        <v>559</v>
      </c>
      <c r="C365" s="329">
        <f t="shared" si="15"/>
        <v>352261</v>
      </c>
      <c r="D365" s="329">
        <f t="shared" si="15"/>
        <v>348529</v>
      </c>
      <c r="E365" s="329">
        <f>SUM(E333+E302)</f>
        <v>339989</v>
      </c>
      <c r="F365" s="330">
        <f t="shared" si="11"/>
        <v>0.9754970174648308</v>
      </c>
    </row>
    <row r="366" spans="1:6" ht="12">
      <c r="A366" s="323"/>
      <c r="B366" s="352" t="s">
        <v>560</v>
      </c>
      <c r="C366" s="329">
        <f t="shared" si="15"/>
        <v>1259365</v>
      </c>
      <c r="D366" s="329">
        <f t="shared" si="15"/>
        <v>1329469</v>
      </c>
      <c r="E366" s="329">
        <f>SUM(E334+E303)</f>
        <v>1290928</v>
      </c>
      <c r="F366" s="330">
        <f t="shared" si="11"/>
        <v>0.9710102304002576</v>
      </c>
    </row>
    <row r="367" spans="1:6" ht="12">
      <c r="A367" s="323"/>
      <c r="B367" s="353" t="s">
        <v>562</v>
      </c>
      <c r="C367" s="329">
        <f t="shared" si="15"/>
        <v>0</v>
      </c>
      <c r="D367" s="329">
        <f t="shared" si="15"/>
        <v>0</v>
      </c>
      <c r="E367" s="329">
        <f>SUM(E335+E304)</f>
        <v>0</v>
      </c>
      <c r="F367" s="330"/>
    </row>
    <row r="368" spans="1:6" ht="12.75" thickBot="1">
      <c r="A368" s="323"/>
      <c r="B368" s="354" t="s">
        <v>561</v>
      </c>
      <c r="C368" s="329">
        <f t="shared" si="15"/>
        <v>0</v>
      </c>
      <c r="D368" s="329">
        <f t="shared" si="15"/>
        <v>288</v>
      </c>
      <c r="E368" s="329">
        <f>SUM(E336+E305)</f>
        <v>288</v>
      </c>
      <c r="F368" s="1036">
        <f t="shared" si="11"/>
        <v>1</v>
      </c>
    </row>
    <row r="369" spans="1:6" ht="12.75" thickBot="1">
      <c r="A369" s="323"/>
      <c r="B369" s="355" t="s">
        <v>271</v>
      </c>
      <c r="C369" s="337">
        <f>SUM(C364:C368)</f>
        <v>2849649</v>
      </c>
      <c r="D369" s="337">
        <f>SUM(D364:D368)</f>
        <v>2922337</v>
      </c>
      <c r="E369" s="337">
        <f>SUM(E364:E368)</f>
        <v>2856917</v>
      </c>
      <c r="F369" s="1399">
        <f t="shared" si="11"/>
        <v>0.9776138070318379</v>
      </c>
    </row>
    <row r="370" spans="1:6" ht="12">
      <c r="A370" s="323"/>
      <c r="B370" s="352" t="s">
        <v>477</v>
      </c>
      <c r="C370" s="329">
        <f aca="true" t="shared" si="16" ref="C370:E371">SUM(C338+C307)</f>
        <v>37039</v>
      </c>
      <c r="D370" s="329">
        <f t="shared" si="16"/>
        <v>61082</v>
      </c>
      <c r="E370" s="329">
        <f t="shared" si="16"/>
        <v>58917</v>
      </c>
      <c r="F370" s="330">
        <f t="shared" si="11"/>
        <v>0.9645558429651944</v>
      </c>
    </row>
    <row r="371" spans="1:6" ht="12">
      <c r="A371" s="323"/>
      <c r="B371" s="352" t="s">
        <v>478</v>
      </c>
      <c r="C371" s="329">
        <f t="shared" si="16"/>
        <v>0</v>
      </c>
      <c r="D371" s="329">
        <f t="shared" si="16"/>
        <v>0</v>
      </c>
      <c r="E371" s="329">
        <f t="shared" si="16"/>
        <v>0</v>
      </c>
      <c r="F371" s="330"/>
    </row>
    <row r="372" spans="1:6" ht="12.75" thickBot="1">
      <c r="A372" s="323"/>
      <c r="B372" s="354" t="s">
        <v>1476</v>
      </c>
      <c r="C372" s="335"/>
      <c r="D372" s="335"/>
      <c r="E372" s="335"/>
      <c r="F372" s="1036"/>
    </row>
    <row r="373" spans="1:6" ht="12.75" thickBot="1">
      <c r="A373" s="323"/>
      <c r="B373" s="356" t="s">
        <v>277</v>
      </c>
      <c r="C373" s="337">
        <f>SUM(C370:C372)</f>
        <v>37039</v>
      </c>
      <c r="D373" s="337">
        <f>SUM(D370:D372)</f>
        <v>61082</v>
      </c>
      <c r="E373" s="337">
        <f>SUM(E370:E372)</f>
        <v>58917</v>
      </c>
      <c r="F373" s="1399">
        <f t="shared" si="11"/>
        <v>0.9645558429651944</v>
      </c>
    </row>
    <row r="374" spans="1:6" ht="14.25" thickBot="1">
      <c r="A374" s="320"/>
      <c r="B374" s="357" t="s">
        <v>325</v>
      </c>
      <c r="C374" s="351">
        <f>SUM(C369+C373)</f>
        <v>2886688</v>
      </c>
      <c r="D374" s="351">
        <f>SUM(D369+D373)</f>
        <v>2983419</v>
      </c>
      <c r="E374" s="351">
        <f>SUM(E369+E373)</f>
        <v>2915834</v>
      </c>
      <c r="F374" s="1455">
        <f t="shared" si="11"/>
        <v>0.9773464605541494</v>
      </c>
    </row>
    <row r="375" spans="1:6" ht="13.5">
      <c r="A375" s="233">
        <v>2850</v>
      </c>
      <c r="B375" s="236" t="s">
        <v>574</v>
      </c>
      <c r="C375" s="329"/>
      <c r="D375" s="329"/>
      <c r="E375" s="329"/>
      <c r="F375" s="330"/>
    </row>
    <row r="376" spans="1:6" ht="12" customHeight="1">
      <c r="A376" s="323"/>
      <c r="B376" s="325" t="s">
        <v>420</v>
      </c>
      <c r="C376" s="323"/>
      <c r="D376" s="323"/>
      <c r="E376" s="323"/>
      <c r="F376" s="330"/>
    </row>
    <row r="377" spans="1:6" ht="12.75" thickBot="1">
      <c r="A377" s="323"/>
      <c r="B377" s="326" t="s">
        <v>1479</v>
      </c>
      <c r="C377" s="320"/>
      <c r="D377" s="609">
        <v>614</v>
      </c>
      <c r="E377" s="609">
        <v>614</v>
      </c>
      <c r="F377" s="1036">
        <f t="shared" si="11"/>
        <v>1</v>
      </c>
    </row>
    <row r="378" spans="1:6" ht="12.75" thickBot="1">
      <c r="A378" s="323"/>
      <c r="B378" s="327" t="s">
        <v>1458</v>
      </c>
      <c r="C378" s="320"/>
      <c r="D378" s="1018">
        <f>SUM(D377)</f>
        <v>614</v>
      </c>
      <c r="E378" s="1018">
        <f>SUM(E377)</f>
        <v>614</v>
      </c>
      <c r="F378" s="1399">
        <f t="shared" si="11"/>
        <v>1</v>
      </c>
    </row>
    <row r="379" spans="1:6" ht="12">
      <c r="A379" s="323"/>
      <c r="B379" s="325" t="s">
        <v>421</v>
      </c>
      <c r="C379" s="329">
        <f>SUM(C380)</f>
        <v>945</v>
      </c>
      <c r="D379" s="329">
        <f>SUM(D380)</f>
        <v>1096</v>
      </c>
      <c r="E379" s="329">
        <v>1096</v>
      </c>
      <c r="F379" s="330">
        <f t="shared" si="11"/>
        <v>1</v>
      </c>
    </row>
    <row r="380" spans="1:6" ht="12.75">
      <c r="A380" s="323"/>
      <c r="B380" s="331" t="s">
        <v>422</v>
      </c>
      <c r="C380" s="332">
        <v>945</v>
      </c>
      <c r="D380" s="332">
        <v>1096</v>
      </c>
      <c r="E380" s="332">
        <v>1096</v>
      </c>
      <c r="F380" s="330">
        <f t="shared" si="11"/>
        <v>1</v>
      </c>
    </row>
    <row r="381" spans="1:6" ht="12.75">
      <c r="A381" s="323"/>
      <c r="B381" s="331" t="s">
        <v>423</v>
      </c>
      <c r="C381" s="332"/>
      <c r="D381" s="332"/>
      <c r="E381" s="332"/>
      <c r="F381" s="330"/>
    </row>
    <row r="382" spans="1:6" ht="12">
      <c r="A382" s="323"/>
      <c r="B382" s="333" t="s">
        <v>424</v>
      </c>
      <c r="C382" s="329">
        <v>3300</v>
      </c>
      <c r="D382" s="329">
        <v>4572</v>
      </c>
      <c r="E382" s="329">
        <v>4572</v>
      </c>
      <c r="F382" s="330">
        <f t="shared" si="11"/>
        <v>1</v>
      </c>
    </row>
    <row r="383" spans="1:6" ht="12">
      <c r="A383" s="323"/>
      <c r="B383" s="333" t="s">
        <v>425</v>
      </c>
      <c r="C383" s="329">
        <v>23846</v>
      </c>
      <c r="D383" s="329">
        <v>20650</v>
      </c>
      <c r="E383" s="329">
        <v>20650</v>
      </c>
      <c r="F383" s="330">
        <f t="shared" si="11"/>
        <v>1</v>
      </c>
    </row>
    <row r="384" spans="1:6" ht="12">
      <c r="A384" s="323"/>
      <c r="B384" s="333" t="s">
        <v>426</v>
      </c>
      <c r="C384" s="329">
        <v>8048</v>
      </c>
      <c r="D384" s="329">
        <v>5175</v>
      </c>
      <c r="E384" s="329">
        <v>5175</v>
      </c>
      <c r="F384" s="330">
        <f t="shared" si="11"/>
        <v>1</v>
      </c>
    </row>
    <row r="385" spans="1:6" ht="12">
      <c r="A385" s="323"/>
      <c r="B385" s="133" t="s">
        <v>1477</v>
      </c>
      <c r="C385" s="329"/>
      <c r="D385" s="329"/>
      <c r="E385" s="329"/>
      <c r="F385" s="330"/>
    </row>
    <row r="386" spans="1:6" ht="12.75" thickBot="1">
      <c r="A386" s="323"/>
      <c r="B386" s="334" t="s">
        <v>427</v>
      </c>
      <c r="C386" s="329"/>
      <c r="D386" s="329"/>
      <c r="E386" s="329"/>
      <c r="F386" s="1036"/>
    </row>
    <row r="387" spans="1:6" ht="12.75" thickBot="1">
      <c r="A387" s="323"/>
      <c r="B387" s="336" t="s">
        <v>582</v>
      </c>
      <c r="C387" s="337">
        <f>SUM(C379+C382+C383+C384+C386)</f>
        <v>36139</v>
      </c>
      <c r="D387" s="337">
        <f>SUM(D379+D382+D383+D384+D386)</f>
        <v>31493</v>
      </c>
      <c r="E387" s="337">
        <f>SUM(E379+E382+E383+E384+E386)</f>
        <v>31493</v>
      </c>
      <c r="F387" s="1399">
        <f aca="true" t="shared" si="17" ref="F387:F448">SUM(E387/D387)</f>
        <v>1</v>
      </c>
    </row>
    <row r="388" spans="1:6" ht="13.5" thickBot="1">
      <c r="A388" s="323"/>
      <c r="B388" s="339" t="s">
        <v>278</v>
      </c>
      <c r="C388" s="340">
        <f>SUM(C387+C378)</f>
        <v>36139</v>
      </c>
      <c r="D388" s="340">
        <f>SUM(D387+D378)</f>
        <v>32107</v>
      </c>
      <c r="E388" s="340">
        <f>SUM(E387+E378)</f>
        <v>32107</v>
      </c>
      <c r="F388" s="1399">
        <f t="shared" si="17"/>
        <v>1</v>
      </c>
    </row>
    <row r="389" spans="1:6" ht="12.75" thickBot="1">
      <c r="A389" s="323"/>
      <c r="B389" s="341" t="s">
        <v>279</v>
      </c>
      <c r="C389" s="808"/>
      <c r="D389" s="808"/>
      <c r="E389" s="808"/>
      <c r="F389" s="1398"/>
    </row>
    <row r="390" spans="1:6" ht="12">
      <c r="A390" s="323"/>
      <c r="B390" s="343" t="s">
        <v>1475</v>
      </c>
      <c r="C390" s="344"/>
      <c r="D390" s="344">
        <v>807</v>
      </c>
      <c r="E390" s="344">
        <v>807</v>
      </c>
      <c r="F390" s="330">
        <f t="shared" si="17"/>
        <v>1</v>
      </c>
    </row>
    <row r="391" spans="1:7" ht="12">
      <c r="A391" s="323"/>
      <c r="B391" s="345" t="s">
        <v>1481</v>
      </c>
      <c r="C391" s="795">
        <v>441699</v>
      </c>
      <c r="D391" s="1035">
        <v>444539</v>
      </c>
      <c r="E391" s="1035">
        <v>444129</v>
      </c>
      <c r="F391" s="330">
        <f t="shared" si="17"/>
        <v>0.9990776962201292</v>
      </c>
      <c r="G391" s="793"/>
    </row>
    <row r="392" spans="1:7" ht="12.75" thickBot="1">
      <c r="A392" s="323"/>
      <c r="B392" s="346" t="s">
        <v>1498</v>
      </c>
      <c r="C392" s="796">
        <v>6118</v>
      </c>
      <c r="D392" s="1060">
        <v>10568</v>
      </c>
      <c r="E392" s="1060">
        <v>10085</v>
      </c>
      <c r="F392" s="1036">
        <f t="shared" si="17"/>
        <v>0.9542959878879637</v>
      </c>
      <c r="G392" s="793"/>
    </row>
    <row r="393" spans="1:6" ht="13.5" thickBot="1">
      <c r="A393" s="323"/>
      <c r="B393" s="347" t="s">
        <v>272</v>
      </c>
      <c r="C393" s="348">
        <f>SUM(C390:C392)</f>
        <v>447817</v>
      </c>
      <c r="D393" s="978">
        <f>SUM(D390:D392)</f>
        <v>455914</v>
      </c>
      <c r="E393" s="978">
        <f>SUM(E390:E392)</f>
        <v>455021</v>
      </c>
      <c r="F393" s="1399">
        <f t="shared" si="17"/>
        <v>0.9980412972622029</v>
      </c>
    </row>
    <row r="394" spans="1:6" ht="14.25" thickBot="1">
      <c r="A394" s="323"/>
      <c r="B394" s="350" t="s">
        <v>286</v>
      </c>
      <c r="C394" s="351">
        <f>SUM(C388+C389+C393)</f>
        <v>483956</v>
      </c>
      <c r="D394" s="816">
        <f>SUM(D388+D389+D393)</f>
        <v>488021</v>
      </c>
      <c r="E394" s="816">
        <f>SUM(E388+E389+E393)</f>
        <v>487128</v>
      </c>
      <c r="F394" s="1399">
        <f t="shared" si="17"/>
        <v>0.9981701607102973</v>
      </c>
    </row>
    <row r="395" spans="1:7" ht="12.75" customHeight="1">
      <c r="A395" s="323"/>
      <c r="B395" s="352" t="s">
        <v>558</v>
      </c>
      <c r="C395" s="329">
        <v>295062</v>
      </c>
      <c r="D395" s="329">
        <v>298966</v>
      </c>
      <c r="E395" s="329">
        <v>297815</v>
      </c>
      <c r="F395" s="330">
        <f t="shared" si="17"/>
        <v>0.9961500638868633</v>
      </c>
      <c r="G395" s="793"/>
    </row>
    <row r="396" spans="1:7" ht="12">
      <c r="A396" s="323"/>
      <c r="B396" s="352" t="s">
        <v>559</v>
      </c>
      <c r="C396" s="329">
        <v>85568</v>
      </c>
      <c r="D396" s="329">
        <v>87521</v>
      </c>
      <c r="E396" s="329">
        <v>87456</v>
      </c>
      <c r="F396" s="330">
        <f t="shared" si="17"/>
        <v>0.9992573211000788</v>
      </c>
      <c r="G396" s="793"/>
    </row>
    <row r="397" spans="1:6" ht="12">
      <c r="A397" s="323"/>
      <c r="B397" s="352" t="s">
        <v>560</v>
      </c>
      <c r="C397" s="329">
        <v>99881</v>
      </c>
      <c r="D397" s="329">
        <v>94589</v>
      </c>
      <c r="E397" s="329">
        <v>94154</v>
      </c>
      <c r="F397" s="330">
        <f t="shared" si="17"/>
        <v>0.9954011565826894</v>
      </c>
    </row>
    <row r="398" spans="1:6" ht="12">
      <c r="A398" s="323"/>
      <c r="B398" s="353" t="s">
        <v>562</v>
      </c>
      <c r="C398" s="329"/>
      <c r="D398" s="329"/>
      <c r="E398" s="329"/>
      <c r="F398" s="330"/>
    </row>
    <row r="399" spans="1:6" ht="12.75" thickBot="1">
      <c r="A399" s="323"/>
      <c r="B399" s="354" t="s">
        <v>561</v>
      </c>
      <c r="C399" s="329"/>
      <c r="D399" s="329"/>
      <c r="E399" s="329"/>
      <c r="F399" s="1036"/>
    </row>
    <row r="400" spans="1:6" ht="12.75" thickBot="1">
      <c r="A400" s="323"/>
      <c r="B400" s="355" t="s">
        <v>271</v>
      </c>
      <c r="C400" s="337">
        <f>SUM(C395:C399)</f>
        <v>480511</v>
      </c>
      <c r="D400" s="337">
        <f>SUM(D395:D399)</f>
        <v>481076</v>
      </c>
      <c r="E400" s="337">
        <f>SUM(E395:E399)</f>
        <v>479425</v>
      </c>
      <c r="F400" s="1399">
        <f t="shared" si="17"/>
        <v>0.9965681098204857</v>
      </c>
    </row>
    <row r="401" spans="1:6" ht="12">
      <c r="A401" s="323"/>
      <c r="B401" s="352" t="s">
        <v>477</v>
      </c>
      <c r="C401" s="329">
        <v>3445</v>
      </c>
      <c r="D401" s="329">
        <v>6945</v>
      </c>
      <c r="E401" s="329">
        <v>6944</v>
      </c>
      <c r="F401" s="330">
        <f t="shared" si="17"/>
        <v>0.9998560115190784</v>
      </c>
    </row>
    <row r="402" spans="1:6" ht="12">
      <c r="A402" s="323"/>
      <c r="B402" s="352" t="s">
        <v>478</v>
      </c>
      <c r="C402" s="329"/>
      <c r="D402" s="329"/>
      <c r="E402" s="329"/>
      <c r="F402" s="330"/>
    </row>
    <row r="403" spans="1:6" ht="12.75" thickBot="1">
      <c r="A403" s="323"/>
      <c r="B403" s="354" t="s">
        <v>1478</v>
      </c>
      <c r="C403" s="329"/>
      <c r="D403" s="329"/>
      <c r="E403" s="329"/>
      <c r="F403" s="1036"/>
    </row>
    <row r="404" spans="1:6" ht="12.75" thickBot="1">
      <c r="A404" s="323"/>
      <c r="B404" s="356" t="s">
        <v>277</v>
      </c>
      <c r="C404" s="337">
        <f>SUM(C401:C403)</f>
        <v>3445</v>
      </c>
      <c r="D404" s="337">
        <f>SUM(D401:D403)</f>
        <v>6945</v>
      </c>
      <c r="E404" s="337">
        <f>SUM(E401:E403)</f>
        <v>6944</v>
      </c>
      <c r="F404" s="1396">
        <f t="shared" si="17"/>
        <v>0.9998560115190784</v>
      </c>
    </row>
    <row r="405" spans="1:6" ht="14.25" thickBot="1">
      <c r="A405" s="320"/>
      <c r="B405" s="357" t="s">
        <v>325</v>
      </c>
      <c r="C405" s="351">
        <f>SUM(C400+C404)</f>
        <v>483956</v>
      </c>
      <c r="D405" s="980">
        <f>SUM(D400+D404)</f>
        <v>488021</v>
      </c>
      <c r="E405" s="980">
        <f>SUM(E400+E404)</f>
        <v>486369</v>
      </c>
      <c r="F405" s="1399">
        <f t="shared" si="17"/>
        <v>0.9966148997686575</v>
      </c>
    </row>
    <row r="406" spans="1:6" ht="13.5">
      <c r="A406" s="233">
        <v>2875</v>
      </c>
      <c r="B406" s="236" t="s">
        <v>540</v>
      </c>
      <c r="C406" s="329"/>
      <c r="D406" s="329"/>
      <c r="E406" s="329"/>
      <c r="F406" s="330"/>
    </row>
    <row r="407" spans="1:6" ht="12" customHeight="1">
      <c r="A407" s="323"/>
      <c r="B407" s="325" t="s">
        <v>420</v>
      </c>
      <c r="C407" s="323"/>
      <c r="D407" s="323"/>
      <c r="E407" s="323"/>
      <c r="F407" s="330"/>
    </row>
    <row r="408" spans="1:6" ht="12.75" thickBot="1">
      <c r="A408" s="323"/>
      <c r="B408" s="326" t="s">
        <v>1479</v>
      </c>
      <c r="C408" s="335"/>
      <c r="D408" s="335">
        <v>4990</v>
      </c>
      <c r="E408" s="335">
        <v>4990</v>
      </c>
      <c r="F408" s="1036">
        <f t="shared" si="17"/>
        <v>1</v>
      </c>
    </row>
    <row r="409" spans="1:6" ht="12.75" thickBot="1">
      <c r="A409" s="323"/>
      <c r="B409" s="327" t="s">
        <v>1458</v>
      </c>
      <c r="C409" s="366"/>
      <c r="D409" s="366">
        <f>SUM(D408)</f>
        <v>4990</v>
      </c>
      <c r="E409" s="366">
        <f>SUM(E408)</f>
        <v>4990</v>
      </c>
      <c r="F409" s="1399">
        <f t="shared" si="17"/>
        <v>1</v>
      </c>
    </row>
    <row r="410" spans="1:6" ht="12">
      <c r="A410" s="323"/>
      <c r="B410" s="325" t="s">
        <v>421</v>
      </c>
      <c r="C410" s="329">
        <v>493</v>
      </c>
      <c r="D410" s="329">
        <v>370</v>
      </c>
      <c r="E410" s="329">
        <v>370</v>
      </c>
      <c r="F410" s="330">
        <f t="shared" si="17"/>
        <v>1</v>
      </c>
    </row>
    <row r="411" spans="1:6" ht="12.75">
      <c r="A411" s="323"/>
      <c r="B411" s="331" t="s">
        <v>422</v>
      </c>
      <c r="C411" s="332"/>
      <c r="D411" s="332"/>
      <c r="E411" s="332"/>
      <c r="F411" s="330"/>
    </row>
    <row r="412" spans="1:6" ht="12.75">
      <c r="A412" s="323"/>
      <c r="B412" s="331" t="s">
        <v>423</v>
      </c>
      <c r="C412" s="332">
        <v>493</v>
      </c>
      <c r="D412" s="332">
        <v>370</v>
      </c>
      <c r="E412" s="332">
        <v>370</v>
      </c>
      <c r="F412" s="330">
        <f t="shared" si="17"/>
        <v>1</v>
      </c>
    </row>
    <row r="413" spans="1:6" ht="12">
      <c r="A413" s="323"/>
      <c r="B413" s="333" t="s">
        <v>424</v>
      </c>
      <c r="C413" s="329">
        <v>1044</v>
      </c>
      <c r="D413" s="329">
        <v>1038</v>
      </c>
      <c r="E413" s="329">
        <v>1038</v>
      </c>
      <c r="F413" s="330">
        <f t="shared" si="17"/>
        <v>1</v>
      </c>
    </row>
    <row r="414" spans="1:6" ht="12">
      <c r="A414" s="323"/>
      <c r="B414" s="333" t="s">
        <v>425</v>
      </c>
      <c r="C414" s="329">
        <v>36129</v>
      </c>
      <c r="D414" s="329">
        <v>37465</v>
      </c>
      <c r="E414" s="329">
        <v>37465</v>
      </c>
      <c r="F414" s="330">
        <f t="shared" si="17"/>
        <v>1</v>
      </c>
    </row>
    <row r="415" spans="1:6" ht="12">
      <c r="A415" s="323"/>
      <c r="B415" s="333" t="s">
        <v>426</v>
      </c>
      <c r="C415" s="329">
        <v>8819</v>
      </c>
      <c r="D415" s="329">
        <v>5295</v>
      </c>
      <c r="E415" s="329">
        <v>5295</v>
      </c>
      <c r="F415" s="330">
        <f t="shared" si="17"/>
        <v>1</v>
      </c>
    </row>
    <row r="416" spans="1:6" ht="12">
      <c r="A416" s="323"/>
      <c r="B416" s="333" t="s">
        <v>586</v>
      </c>
      <c r="C416" s="329"/>
      <c r="D416" s="329">
        <v>5478</v>
      </c>
      <c r="E416" s="329">
        <v>5478</v>
      </c>
      <c r="F416" s="330">
        <f t="shared" si="17"/>
        <v>1</v>
      </c>
    </row>
    <row r="417" spans="1:6" ht="12">
      <c r="A417" s="323"/>
      <c r="B417" s="133" t="s">
        <v>1477</v>
      </c>
      <c r="C417" s="329"/>
      <c r="D417" s="329">
        <v>2</v>
      </c>
      <c r="E417" s="329">
        <v>2</v>
      </c>
      <c r="F417" s="330">
        <f t="shared" si="17"/>
        <v>1</v>
      </c>
    </row>
    <row r="418" spans="1:6" ht="12.75" thickBot="1">
      <c r="A418" s="323"/>
      <c r="B418" s="334" t="s">
        <v>427</v>
      </c>
      <c r="C418" s="329"/>
      <c r="D418" s="329">
        <v>4324</v>
      </c>
      <c r="E418" s="329">
        <v>4324</v>
      </c>
      <c r="F418" s="1036">
        <f t="shared" si="17"/>
        <v>1</v>
      </c>
    </row>
    <row r="419" spans="1:6" ht="12.75" thickBot="1">
      <c r="A419" s="323"/>
      <c r="B419" s="336" t="s">
        <v>582</v>
      </c>
      <c r="C419" s="337">
        <f>SUM(C410+C413+C414+C415+C418)</f>
        <v>46485</v>
      </c>
      <c r="D419" s="337">
        <f>SUM(D410+D413+D414+D415+D418+D417+D416)</f>
        <v>53972</v>
      </c>
      <c r="E419" s="337">
        <f>SUM(E410+E413+E414+E415+E418+E417+E416)</f>
        <v>53972</v>
      </c>
      <c r="F419" s="1399">
        <f t="shared" si="17"/>
        <v>1</v>
      </c>
    </row>
    <row r="420" spans="1:6" ht="13.5" thickBot="1">
      <c r="A420" s="323"/>
      <c r="B420" s="339" t="s">
        <v>278</v>
      </c>
      <c r="C420" s="340">
        <f>SUM(C419+C409)</f>
        <v>46485</v>
      </c>
      <c r="D420" s="340">
        <f>SUM(D419+D409)</f>
        <v>58962</v>
      </c>
      <c r="E420" s="340">
        <f>SUM(E419+E409)</f>
        <v>58962</v>
      </c>
      <c r="F420" s="1399">
        <f t="shared" si="17"/>
        <v>1</v>
      </c>
    </row>
    <row r="421" spans="1:6" ht="12.75" thickBot="1">
      <c r="A421" s="323"/>
      <c r="B421" s="341" t="s">
        <v>279</v>
      </c>
      <c r="C421" s="808"/>
      <c r="D421" s="808"/>
      <c r="E421" s="808"/>
      <c r="F421" s="1398"/>
    </row>
    <row r="422" spans="1:6" ht="12">
      <c r="A422" s="323"/>
      <c r="B422" s="343" t="s">
        <v>1475</v>
      </c>
      <c r="C422" s="344"/>
      <c r="D422" s="344">
        <v>15011</v>
      </c>
      <c r="E422" s="344">
        <v>15011</v>
      </c>
      <c r="F422" s="330">
        <f t="shared" si="17"/>
        <v>1</v>
      </c>
    </row>
    <row r="423" spans="1:7" ht="12.75" thickBot="1">
      <c r="A423" s="323"/>
      <c r="B423" s="346" t="s">
        <v>1481</v>
      </c>
      <c r="C423" s="796">
        <v>570650</v>
      </c>
      <c r="D423" s="1060">
        <v>587247</v>
      </c>
      <c r="E423" s="1060">
        <v>536214</v>
      </c>
      <c r="F423" s="1036">
        <f t="shared" si="17"/>
        <v>0.913097895774691</v>
      </c>
      <c r="G423" s="793"/>
    </row>
    <row r="424" spans="1:6" ht="13.5" thickBot="1">
      <c r="A424" s="323"/>
      <c r="B424" s="347" t="s">
        <v>272</v>
      </c>
      <c r="C424" s="348">
        <f>SUM(C422:C423)</f>
        <v>570650</v>
      </c>
      <c r="D424" s="348">
        <f>SUM(D422:D423)</f>
        <v>602258</v>
      </c>
      <c r="E424" s="348">
        <f>SUM(E422:E423)</f>
        <v>551225</v>
      </c>
      <c r="F424" s="1396">
        <f t="shared" si="17"/>
        <v>0.9152638902264478</v>
      </c>
    </row>
    <row r="425" spans="1:6" ht="14.25" thickBot="1">
      <c r="A425" s="323"/>
      <c r="B425" s="350" t="s">
        <v>286</v>
      </c>
      <c r="C425" s="351">
        <f>SUM(C420+C421+C424)</f>
        <v>617135</v>
      </c>
      <c r="D425" s="351">
        <f>SUM(D420+D421+D424)</f>
        <v>661220</v>
      </c>
      <c r="E425" s="351">
        <f>SUM(E420+E421+E424)</f>
        <v>610187</v>
      </c>
      <c r="F425" s="1396">
        <f t="shared" si="17"/>
        <v>0.9228199389008197</v>
      </c>
    </row>
    <row r="426" spans="1:7" ht="12">
      <c r="A426" s="323"/>
      <c r="B426" s="352" t="s">
        <v>558</v>
      </c>
      <c r="C426" s="329">
        <v>352145</v>
      </c>
      <c r="D426" s="329">
        <v>371411</v>
      </c>
      <c r="E426" s="329">
        <v>348522</v>
      </c>
      <c r="F426" s="330">
        <f t="shared" si="17"/>
        <v>0.9383728537926986</v>
      </c>
      <c r="G426" s="793"/>
    </row>
    <row r="427" spans="1:7" ht="12">
      <c r="A427" s="323"/>
      <c r="B427" s="352" t="s">
        <v>559</v>
      </c>
      <c r="C427" s="329">
        <v>100979</v>
      </c>
      <c r="D427" s="329">
        <v>106253</v>
      </c>
      <c r="E427" s="329">
        <v>95682</v>
      </c>
      <c r="F427" s="330">
        <f t="shared" si="17"/>
        <v>0.9005110443940406</v>
      </c>
      <c r="G427" s="793"/>
    </row>
    <row r="428" spans="1:6" ht="12">
      <c r="A428" s="323"/>
      <c r="B428" s="352" t="s">
        <v>560</v>
      </c>
      <c r="C428" s="329">
        <v>162270</v>
      </c>
      <c r="D428" s="329">
        <v>176377</v>
      </c>
      <c r="E428" s="329">
        <v>151627</v>
      </c>
      <c r="F428" s="330">
        <f t="shared" si="17"/>
        <v>0.8596755812832739</v>
      </c>
    </row>
    <row r="429" spans="1:6" ht="12">
      <c r="A429" s="323"/>
      <c r="B429" s="353" t="s">
        <v>562</v>
      </c>
      <c r="C429" s="329">
        <v>807</v>
      </c>
      <c r="D429" s="329">
        <v>807</v>
      </c>
      <c r="E429" s="329">
        <v>484</v>
      </c>
      <c r="F429" s="330">
        <f t="shared" si="17"/>
        <v>0.5997521685254027</v>
      </c>
    </row>
    <row r="430" spans="1:6" ht="12.75" thickBot="1">
      <c r="A430" s="323"/>
      <c r="B430" s="354" t="s">
        <v>561</v>
      </c>
      <c r="C430" s="329"/>
      <c r="D430" s="329"/>
      <c r="E430" s="329"/>
      <c r="F430" s="1036"/>
    </row>
    <row r="431" spans="1:6" ht="12.75" thickBot="1">
      <c r="A431" s="323"/>
      <c r="B431" s="355" t="s">
        <v>271</v>
      </c>
      <c r="C431" s="337">
        <f>SUM(C426:C430)</f>
        <v>616201</v>
      </c>
      <c r="D431" s="337">
        <f>SUM(D426:D430)</f>
        <v>654848</v>
      </c>
      <c r="E431" s="337">
        <f>SUM(E426:E430)</f>
        <v>596315</v>
      </c>
      <c r="F431" s="1399">
        <f t="shared" si="17"/>
        <v>0.9106158986512901</v>
      </c>
    </row>
    <row r="432" spans="1:6" ht="12">
      <c r="A432" s="323"/>
      <c r="B432" s="352" t="s">
        <v>477</v>
      </c>
      <c r="C432" s="329">
        <v>934</v>
      </c>
      <c r="D432" s="329">
        <v>6372</v>
      </c>
      <c r="E432" s="329">
        <v>5434</v>
      </c>
      <c r="F432" s="330">
        <f t="shared" si="17"/>
        <v>0.8527934714375393</v>
      </c>
    </row>
    <row r="433" spans="1:6" ht="12">
      <c r="A433" s="323"/>
      <c r="B433" s="352" t="s">
        <v>478</v>
      </c>
      <c r="C433" s="329"/>
      <c r="D433" s="329"/>
      <c r="E433" s="329"/>
      <c r="F433" s="330"/>
    </row>
    <row r="434" spans="1:6" ht="12.75" thickBot="1">
      <c r="A434" s="323"/>
      <c r="B434" s="354" t="s">
        <v>1476</v>
      </c>
      <c r="C434" s="329"/>
      <c r="D434" s="329"/>
      <c r="E434" s="329"/>
      <c r="F434" s="1036"/>
    </row>
    <row r="435" spans="1:6" ht="12.75" thickBot="1">
      <c r="A435" s="323"/>
      <c r="B435" s="356" t="s">
        <v>277</v>
      </c>
      <c r="C435" s="337">
        <f>SUM(C432:C434)</f>
        <v>934</v>
      </c>
      <c r="D435" s="337">
        <f>SUM(D432:D434)</f>
        <v>6372</v>
      </c>
      <c r="E435" s="337">
        <f>SUM(E432:E434)</f>
        <v>5434</v>
      </c>
      <c r="F435" s="1399">
        <f t="shared" si="17"/>
        <v>0.8527934714375393</v>
      </c>
    </row>
    <row r="436" spans="1:6" ht="14.25" thickBot="1">
      <c r="A436" s="320"/>
      <c r="B436" s="357" t="s">
        <v>325</v>
      </c>
      <c r="C436" s="351">
        <f>SUM(C431+C435)</f>
        <v>617135</v>
      </c>
      <c r="D436" s="980">
        <f>SUM(D431+D435)</f>
        <v>661220</v>
      </c>
      <c r="E436" s="980">
        <f>SUM(E431+E435)</f>
        <v>601749</v>
      </c>
      <c r="F436" s="1396">
        <f t="shared" si="17"/>
        <v>0.9100586794107861</v>
      </c>
    </row>
    <row r="437" spans="1:6" ht="13.5">
      <c r="A437" s="233">
        <v>2898</v>
      </c>
      <c r="B437" s="359" t="s">
        <v>575</v>
      </c>
      <c r="C437" s="361"/>
      <c r="D437" s="361"/>
      <c r="E437" s="361"/>
      <c r="F437" s="330"/>
    </row>
    <row r="438" spans="1:6" ht="12">
      <c r="A438" s="323"/>
      <c r="B438" s="325" t="s">
        <v>420</v>
      </c>
      <c r="C438" s="323"/>
      <c r="D438" s="323"/>
      <c r="E438" s="323"/>
      <c r="F438" s="330"/>
    </row>
    <row r="439" spans="1:6" ht="12.75" thickBot="1">
      <c r="A439" s="323"/>
      <c r="B439" s="326" t="s">
        <v>1479</v>
      </c>
      <c r="C439" s="335">
        <f>SUM(C408+C377)</f>
        <v>0</v>
      </c>
      <c r="D439" s="335">
        <f>SUM(D408+D377)</f>
        <v>5604</v>
      </c>
      <c r="E439" s="335">
        <f>SUM(E408+E377)</f>
        <v>5604</v>
      </c>
      <c r="F439" s="1036">
        <f t="shared" si="17"/>
        <v>1</v>
      </c>
    </row>
    <row r="440" spans="1:6" ht="12.75" thickBot="1">
      <c r="A440" s="323"/>
      <c r="B440" s="327" t="s">
        <v>1458</v>
      </c>
      <c r="C440" s="366">
        <f>SUM(C439)</f>
        <v>0</v>
      </c>
      <c r="D440" s="366">
        <f>SUM(D439)</f>
        <v>5604</v>
      </c>
      <c r="E440" s="366">
        <f>SUM(E439)</f>
        <v>5604</v>
      </c>
      <c r="F440" s="1399">
        <f t="shared" si="17"/>
        <v>1</v>
      </c>
    </row>
    <row r="441" spans="1:6" ht="12">
      <c r="A441" s="323"/>
      <c r="B441" s="325" t="s">
        <v>421</v>
      </c>
      <c r="C441" s="329">
        <f aca="true" t="shared" si="18" ref="C441:E446">SUM(C410+C379)</f>
        <v>1438</v>
      </c>
      <c r="D441" s="329">
        <f t="shared" si="18"/>
        <v>1466</v>
      </c>
      <c r="E441" s="329">
        <f t="shared" si="18"/>
        <v>1466</v>
      </c>
      <c r="F441" s="330">
        <f t="shared" si="17"/>
        <v>1</v>
      </c>
    </row>
    <row r="442" spans="1:6" ht="12.75">
      <c r="A442" s="323"/>
      <c r="B442" s="331" t="s">
        <v>422</v>
      </c>
      <c r="C442" s="332">
        <f t="shared" si="18"/>
        <v>945</v>
      </c>
      <c r="D442" s="332">
        <f t="shared" si="18"/>
        <v>1096</v>
      </c>
      <c r="E442" s="332">
        <f t="shared" si="18"/>
        <v>1096</v>
      </c>
      <c r="F442" s="330">
        <f t="shared" si="17"/>
        <v>1</v>
      </c>
    </row>
    <row r="443" spans="1:6" ht="12.75">
      <c r="A443" s="323"/>
      <c r="B443" s="331" t="s">
        <v>423</v>
      </c>
      <c r="C443" s="332">
        <f t="shared" si="18"/>
        <v>493</v>
      </c>
      <c r="D443" s="332">
        <f t="shared" si="18"/>
        <v>370</v>
      </c>
      <c r="E443" s="332">
        <f t="shared" si="18"/>
        <v>370</v>
      </c>
      <c r="F443" s="330">
        <f t="shared" si="17"/>
        <v>1</v>
      </c>
    </row>
    <row r="444" spans="1:6" ht="12">
      <c r="A444" s="323"/>
      <c r="B444" s="333" t="s">
        <v>424</v>
      </c>
      <c r="C444" s="329">
        <f t="shared" si="18"/>
        <v>4344</v>
      </c>
      <c r="D444" s="329">
        <f t="shared" si="18"/>
        <v>5610</v>
      </c>
      <c r="E444" s="329">
        <f t="shared" si="18"/>
        <v>5610</v>
      </c>
      <c r="F444" s="330">
        <f t="shared" si="17"/>
        <v>1</v>
      </c>
    </row>
    <row r="445" spans="1:6" ht="12">
      <c r="A445" s="323"/>
      <c r="B445" s="333" t="s">
        <v>425</v>
      </c>
      <c r="C445" s="329">
        <f t="shared" si="18"/>
        <v>59975</v>
      </c>
      <c r="D445" s="329">
        <f t="shared" si="18"/>
        <v>58115</v>
      </c>
      <c r="E445" s="329">
        <f t="shared" si="18"/>
        <v>58115</v>
      </c>
      <c r="F445" s="330">
        <f t="shared" si="17"/>
        <v>1</v>
      </c>
    </row>
    <row r="446" spans="1:6" ht="12">
      <c r="A446" s="323"/>
      <c r="B446" s="333" t="s">
        <v>426</v>
      </c>
      <c r="C446" s="329">
        <f t="shared" si="18"/>
        <v>16867</v>
      </c>
      <c r="D446" s="329">
        <f t="shared" si="18"/>
        <v>10470</v>
      </c>
      <c r="E446" s="329">
        <f t="shared" si="18"/>
        <v>10470</v>
      </c>
      <c r="F446" s="330">
        <f t="shared" si="17"/>
        <v>1</v>
      </c>
    </row>
    <row r="447" spans="1:6" ht="12">
      <c r="A447" s="323"/>
      <c r="B447" s="333" t="s">
        <v>586</v>
      </c>
      <c r="C447" s="329"/>
      <c r="D447" s="329">
        <f>SUM(D416)</f>
        <v>5478</v>
      </c>
      <c r="E447" s="329">
        <f>SUM(E416)</f>
        <v>5478</v>
      </c>
      <c r="F447" s="330">
        <f t="shared" si="17"/>
        <v>1</v>
      </c>
    </row>
    <row r="448" spans="1:6" ht="12">
      <c r="A448" s="323"/>
      <c r="B448" s="133" t="s">
        <v>1477</v>
      </c>
      <c r="C448" s="329">
        <f aca="true" t="shared" si="19" ref="C448:E449">SUM(C417+C385)</f>
        <v>0</v>
      </c>
      <c r="D448" s="329">
        <f t="shared" si="19"/>
        <v>2</v>
      </c>
      <c r="E448" s="329">
        <f t="shared" si="19"/>
        <v>2</v>
      </c>
      <c r="F448" s="330">
        <f t="shared" si="17"/>
        <v>1</v>
      </c>
    </row>
    <row r="449" spans="1:6" ht="12.75" thickBot="1">
      <c r="A449" s="323"/>
      <c r="B449" s="334" t="s">
        <v>427</v>
      </c>
      <c r="C449" s="329">
        <f t="shared" si="19"/>
        <v>0</v>
      </c>
      <c r="D449" s="329">
        <f t="shared" si="19"/>
        <v>4324</v>
      </c>
      <c r="E449" s="329">
        <f t="shared" si="19"/>
        <v>4324</v>
      </c>
      <c r="F449" s="1396">
        <f aca="true" t="shared" si="20" ref="F449:F511">SUM(E449/D449)</f>
        <v>1</v>
      </c>
    </row>
    <row r="450" spans="1:6" ht="12.75" thickBot="1">
      <c r="A450" s="323"/>
      <c r="B450" s="336" t="s">
        <v>582</v>
      </c>
      <c r="C450" s="337">
        <f>SUM(C441+C444+C445+C446+C449)</f>
        <v>82624</v>
      </c>
      <c r="D450" s="337">
        <f>SUM(D441+D444+D445+D446+D449+D447+D448)</f>
        <v>85465</v>
      </c>
      <c r="E450" s="337">
        <f>SUM(E441+E444+E445+E446+E449+E447+E448)</f>
        <v>85465</v>
      </c>
      <c r="F450" s="1396">
        <f t="shared" si="20"/>
        <v>1</v>
      </c>
    </row>
    <row r="451" spans="1:6" ht="13.5" thickBot="1">
      <c r="A451" s="323"/>
      <c r="B451" s="339" t="s">
        <v>278</v>
      </c>
      <c r="C451" s="340">
        <f>SUM(C450+C440)</f>
        <v>82624</v>
      </c>
      <c r="D451" s="340">
        <f>SUM(D450+D440)</f>
        <v>91069</v>
      </c>
      <c r="E451" s="340">
        <f>SUM(E450+E440)</f>
        <v>91069</v>
      </c>
      <c r="F451" s="1399">
        <f t="shared" si="20"/>
        <v>1</v>
      </c>
    </row>
    <row r="452" spans="1:6" ht="12.75" thickBot="1">
      <c r="A452" s="323"/>
      <c r="B452" s="341" t="s">
        <v>279</v>
      </c>
      <c r="C452" s="342"/>
      <c r="D452" s="342"/>
      <c r="E452" s="342"/>
      <c r="F452" s="1398"/>
    </row>
    <row r="453" spans="1:6" ht="12">
      <c r="A453" s="323"/>
      <c r="B453" s="343" t="s">
        <v>1475</v>
      </c>
      <c r="C453" s="344">
        <f aca="true" t="shared" si="21" ref="C453:E454">SUM(C422+C390)</f>
        <v>0</v>
      </c>
      <c r="D453" s="344">
        <f t="shared" si="21"/>
        <v>15818</v>
      </c>
      <c r="E453" s="344">
        <f t="shared" si="21"/>
        <v>15818</v>
      </c>
      <c r="F453" s="330">
        <f t="shared" si="20"/>
        <v>1</v>
      </c>
    </row>
    <row r="454" spans="1:6" ht="12">
      <c r="A454" s="323"/>
      <c r="B454" s="345" t="s">
        <v>1481</v>
      </c>
      <c r="C454" s="329">
        <f t="shared" si="21"/>
        <v>1012349</v>
      </c>
      <c r="D454" s="329">
        <f t="shared" si="21"/>
        <v>1031786</v>
      </c>
      <c r="E454" s="329">
        <f t="shared" si="21"/>
        <v>980343</v>
      </c>
      <c r="F454" s="330">
        <f t="shared" si="20"/>
        <v>0.950141792968697</v>
      </c>
    </row>
    <row r="455" spans="1:6" ht="12.75" thickBot="1">
      <c r="A455" s="323"/>
      <c r="B455" s="346" t="s">
        <v>1498</v>
      </c>
      <c r="C455" s="335">
        <f>SUM(C392)</f>
        <v>6118</v>
      </c>
      <c r="D455" s="335">
        <f>SUM(D392)</f>
        <v>10568</v>
      </c>
      <c r="E455" s="335">
        <f>SUM(E392)</f>
        <v>10085</v>
      </c>
      <c r="F455" s="1036">
        <f t="shared" si="20"/>
        <v>0.9542959878879637</v>
      </c>
    </row>
    <row r="456" spans="1:6" ht="13.5" thickBot="1">
      <c r="A456" s="323"/>
      <c r="B456" s="347" t="s">
        <v>272</v>
      </c>
      <c r="C456" s="348">
        <f>SUM(C453:C455)</f>
        <v>1018467</v>
      </c>
      <c r="D456" s="348">
        <f>SUM(D453:D455)</f>
        <v>1058172</v>
      </c>
      <c r="E456" s="348">
        <f>SUM(E453:E455)</f>
        <v>1006246</v>
      </c>
      <c r="F456" s="1399">
        <f t="shared" si="20"/>
        <v>0.9509285824988755</v>
      </c>
    </row>
    <row r="457" spans="1:6" ht="14.25" thickBot="1">
      <c r="A457" s="323"/>
      <c r="B457" s="350" t="s">
        <v>286</v>
      </c>
      <c r="C457" s="351">
        <f>SUM(C451+C452+C456)</f>
        <v>1101091</v>
      </c>
      <c r="D457" s="351">
        <f>SUM(D451+D452+D456)</f>
        <v>1149241</v>
      </c>
      <c r="E457" s="351">
        <f>SUM(E451+E452+E456)</f>
        <v>1097315</v>
      </c>
      <c r="F457" s="1399">
        <f t="shared" si="20"/>
        <v>0.9548171358313878</v>
      </c>
    </row>
    <row r="458" spans="1:6" ht="12">
      <c r="A458" s="323"/>
      <c r="B458" s="352" t="s">
        <v>558</v>
      </c>
      <c r="C458" s="329">
        <f aca="true" t="shared" si="22" ref="C458:E462">SUM(C426+C395)</f>
        <v>647207</v>
      </c>
      <c r="D458" s="329">
        <f t="shared" si="22"/>
        <v>670377</v>
      </c>
      <c r="E458" s="329">
        <f t="shared" si="22"/>
        <v>646337</v>
      </c>
      <c r="F458" s="330">
        <f t="shared" si="20"/>
        <v>0.9641395811610481</v>
      </c>
    </row>
    <row r="459" spans="1:6" ht="12">
      <c r="A459" s="323"/>
      <c r="B459" s="352" t="s">
        <v>559</v>
      </c>
      <c r="C459" s="329">
        <f t="shared" si="22"/>
        <v>186547</v>
      </c>
      <c r="D459" s="329">
        <f t="shared" si="22"/>
        <v>193774</v>
      </c>
      <c r="E459" s="329">
        <f t="shared" si="22"/>
        <v>183138</v>
      </c>
      <c r="F459" s="330">
        <f t="shared" si="20"/>
        <v>0.9451113152435311</v>
      </c>
    </row>
    <row r="460" spans="1:6" ht="12">
      <c r="A460" s="323"/>
      <c r="B460" s="352" t="s">
        <v>560</v>
      </c>
      <c r="C460" s="329">
        <f t="shared" si="22"/>
        <v>262151</v>
      </c>
      <c r="D460" s="329">
        <f t="shared" si="22"/>
        <v>270966</v>
      </c>
      <c r="E460" s="329">
        <f t="shared" si="22"/>
        <v>245781</v>
      </c>
      <c r="F460" s="330">
        <f t="shared" si="20"/>
        <v>0.9070547596377405</v>
      </c>
    </row>
    <row r="461" spans="1:6" ht="12">
      <c r="A461" s="323"/>
      <c r="B461" s="353" t="s">
        <v>562</v>
      </c>
      <c r="C461" s="329">
        <f t="shared" si="22"/>
        <v>807</v>
      </c>
      <c r="D461" s="329">
        <f t="shared" si="22"/>
        <v>807</v>
      </c>
      <c r="E461" s="329">
        <f t="shared" si="22"/>
        <v>484</v>
      </c>
      <c r="F461" s="330">
        <f t="shared" si="20"/>
        <v>0.5997521685254027</v>
      </c>
    </row>
    <row r="462" spans="1:6" ht="12.75" thickBot="1">
      <c r="A462" s="323"/>
      <c r="B462" s="354" t="s">
        <v>561</v>
      </c>
      <c r="C462" s="329">
        <f t="shared" si="22"/>
        <v>0</v>
      </c>
      <c r="D462" s="329">
        <f t="shared" si="22"/>
        <v>0</v>
      </c>
      <c r="E462" s="329">
        <f t="shared" si="22"/>
        <v>0</v>
      </c>
      <c r="F462" s="1036"/>
    </row>
    <row r="463" spans="1:6" ht="12.75" thickBot="1">
      <c r="A463" s="323"/>
      <c r="B463" s="355" t="s">
        <v>271</v>
      </c>
      <c r="C463" s="337">
        <f>SUM(C458:C462)</f>
        <v>1096712</v>
      </c>
      <c r="D463" s="337">
        <f>SUM(D458:D462)</f>
        <v>1135924</v>
      </c>
      <c r="E463" s="337">
        <f>SUM(E458:E462)</f>
        <v>1075740</v>
      </c>
      <c r="F463" s="1399">
        <f t="shared" si="20"/>
        <v>0.9470175821621869</v>
      </c>
    </row>
    <row r="464" spans="1:6" ht="12">
      <c r="A464" s="323"/>
      <c r="B464" s="352" t="s">
        <v>477</v>
      </c>
      <c r="C464" s="329">
        <f>SUM(C432+C401)</f>
        <v>4379</v>
      </c>
      <c r="D464" s="329">
        <f>SUM(D432+D401)</f>
        <v>13317</v>
      </c>
      <c r="E464" s="329">
        <f>SUM(E432+E401)</f>
        <v>12378</v>
      </c>
      <c r="F464" s="330">
        <f t="shared" si="20"/>
        <v>0.9294886235638657</v>
      </c>
    </row>
    <row r="465" spans="1:6" ht="12">
      <c r="A465" s="323"/>
      <c r="B465" s="352" t="s">
        <v>478</v>
      </c>
      <c r="C465" s="329">
        <f>SUM(C433)</f>
        <v>0</v>
      </c>
      <c r="D465" s="329">
        <f>SUM(D433)</f>
        <v>0</v>
      </c>
      <c r="E465" s="329">
        <f>SUM(E433)</f>
        <v>0</v>
      </c>
      <c r="F465" s="330"/>
    </row>
    <row r="466" spans="1:6" ht="12.75" thickBot="1">
      <c r="A466" s="323"/>
      <c r="B466" s="354" t="s">
        <v>1476</v>
      </c>
      <c r="C466" s="335"/>
      <c r="D466" s="335"/>
      <c r="E466" s="335"/>
      <c r="F466" s="1036"/>
    </row>
    <row r="467" spans="1:6" ht="12.75" thickBot="1">
      <c r="A467" s="323"/>
      <c r="B467" s="356" t="s">
        <v>277</v>
      </c>
      <c r="C467" s="337">
        <f>SUM(C464:C466)</f>
        <v>4379</v>
      </c>
      <c r="D467" s="337">
        <f>SUM(D464:D466)</f>
        <v>13317</v>
      </c>
      <c r="E467" s="337">
        <f>SUM(E464:E466)</f>
        <v>12378</v>
      </c>
      <c r="F467" s="1399">
        <f t="shared" si="20"/>
        <v>0.9294886235638657</v>
      </c>
    </row>
    <row r="468" spans="1:6" ht="14.25" thickBot="1">
      <c r="A468" s="320"/>
      <c r="B468" s="357" t="s">
        <v>325</v>
      </c>
      <c r="C468" s="816">
        <f>SUM(C463+C467)</f>
        <v>1101091</v>
      </c>
      <c r="D468" s="816">
        <f>SUM(D463+D467)</f>
        <v>1149241</v>
      </c>
      <c r="E468" s="816">
        <f>SUM(E463+E467)</f>
        <v>1088118</v>
      </c>
      <c r="F468" s="1399">
        <f t="shared" si="20"/>
        <v>0.9468144627628148</v>
      </c>
    </row>
    <row r="469" spans="1:6" ht="13.5">
      <c r="A469" s="233">
        <v>2985</v>
      </c>
      <c r="B469" s="236" t="s">
        <v>576</v>
      </c>
      <c r="C469" s="329"/>
      <c r="D469" s="329"/>
      <c r="E469" s="329"/>
      <c r="F469" s="330"/>
    </row>
    <row r="470" spans="1:6" ht="12" customHeight="1">
      <c r="A470" s="323"/>
      <c r="B470" s="325" t="s">
        <v>420</v>
      </c>
      <c r="C470" s="323"/>
      <c r="D470" s="323"/>
      <c r="E470" s="323"/>
      <c r="F470" s="330"/>
    </row>
    <row r="471" spans="1:6" ht="12.75" thickBot="1">
      <c r="A471" s="323"/>
      <c r="B471" s="326" t="s">
        <v>1479</v>
      </c>
      <c r="C471" s="367">
        <v>10000</v>
      </c>
      <c r="D471" s="367">
        <v>22192</v>
      </c>
      <c r="E471" s="367">
        <v>22192</v>
      </c>
      <c r="F471" s="1036">
        <f t="shared" si="20"/>
        <v>1</v>
      </c>
    </row>
    <row r="472" spans="1:6" ht="12.75" thickBot="1">
      <c r="A472" s="323"/>
      <c r="B472" s="327" t="s">
        <v>1458</v>
      </c>
      <c r="C472" s="368">
        <f>SUM(C471)</f>
        <v>10000</v>
      </c>
      <c r="D472" s="368">
        <f>SUM(D471)</f>
        <v>22192</v>
      </c>
      <c r="E472" s="368">
        <f>SUM(E471)</f>
        <v>22192</v>
      </c>
      <c r="F472" s="1396">
        <f t="shared" si="20"/>
        <v>1</v>
      </c>
    </row>
    <row r="473" spans="1:6" ht="12">
      <c r="A473" s="323"/>
      <c r="B473" s="325" t="s">
        <v>846</v>
      </c>
      <c r="C473" s="1061"/>
      <c r="D473" s="1062">
        <v>133</v>
      </c>
      <c r="E473" s="1062">
        <v>133</v>
      </c>
      <c r="F473" s="330">
        <f t="shared" si="20"/>
        <v>1</v>
      </c>
    </row>
    <row r="474" spans="1:6" ht="12">
      <c r="A474" s="323"/>
      <c r="B474" s="325" t="s">
        <v>421</v>
      </c>
      <c r="C474" s="329">
        <f>SUM(C475:C476)</f>
        <v>39370</v>
      </c>
      <c r="D474" s="329">
        <f>SUM(D475:D476)</f>
        <v>36737</v>
      </c>
      <c r="E474" s="329">
        <v>37057</v>
      </c>
      <c r="F474" s="330">
        <f t="shared" si="20"/>
        <v>1.0087105642812424</v>
      </c>
    </row>
    <row r="475" spans="1:6" ht="12.75">
      <c r="A475" s="323"/>
      <c r="B475" s="331" t="s">
        <v>422</v>
      </c>
      <c r="C475" s="332">
        <v>39370</v>
      </c>
      <c r="D475" s="332">
        <v>36737</v>
      </c>
      <c r="E475" s="332">
        <v>37057</v>
      </c>
      <c r="F475" s="330">
        <f t="shared" si="20"/>
        <v>1.0087105642812424</v>
      </c>
    </row>
    <row r="476" spans="1:6" ht="12.75">
      <c r="A476" s="323"/>
      <c r="B476" s="331" t="s">
        <v>423</v>
      </c>
      <c r="C476" s="332"/>
      <c r="D476" s="332"/>
      <c r="E476" s="332"/>
      <c r="F476" s="330"/>
    </row>
    <row r="477" spans="1:6" ht="12">
      <c r="A477" s="323"/>
      <c r="B477" s="333" t="s">
        <v>424</v>
      </c>
      <c r="C477" s="329"/>
      <c r="D477" s="329"/>
      <c r="E477" s="329"/>
      <c r="F477" s="330"/>
    </row>
    <row r="478" spans="1:6" ht="12">
      <c r="A478" s="323"/>
      <c r="B478" s="333" t="s">
        <v>425</v>
      </c>
      <c r="C478" s="329"/>
      <c r="D478" s="329"/>
      <c r="E478" s="329"/>
      <c r="F478" s="330"/>
    </row>
    <row r="479" spans="1:6" ht="12">
      <c r="A479" s="323"/>
      <c r="B479" s="333" t="s">
        <v>426</v>
      </c>
      <c r="C479" s="329">
        <v>10630</v>
      </c>
      <c r="D479" s="329">
        <v>8703</v>
      </c>
      <c r="E479" s="329">
        <v>8789</v>
      </c>
      <c r="F479" s="330">
        <f t="shared" si="20"/>
        <v>1.009881650005745</v>
      </c>
    </row>
    <row r="480" spans="1:6" ht="12">
      <c r="A480" s="323"/>
      <c r="B480" s="333" t="s">
        <v>586</v>
      </c>
      <c r="C480" s="329"/>
      <c r="D480" s="329">
        <v>6889</v>
      </c>
      <c r="E480" s="329">
        <v>6889</v>
      </c>
      <c r="F480" s="330">
        <f t="shared" si="20"/>
        <v>1</v>
      </c>
    </row>
    <row r="481" spans="1:6" ht="12">
      <c r="A481" s="323"/>
      <c r="B481" s="133" t="s">
        <v>1477</v>
      </c>
      <c r="C481" s="329"/>
      <c r="D481" s="329"/>
      <c r="E481" s="329"/>
      <c r="F481" s="330"/>
    </row>
    <row r="482" spans="1:6" ht="12.75" thickBot="1">
      <c r="A482" s="323"/>
      <c r="B482" s="334" t="s">
        <v>427</v>
      </c>
      <c r="C482" s="329"/>
      <c r="D482" s="329">
        <v>58</v>
      </c>
      <c r="E482" s="335">
        <v>58</v>
      </c>
      <c r="F482" s="1036">
        <f t="shared" si="20"/>
        <v>1</v>
      </c>
    </row>
    <row r="483" spans="1:6" ht="12.75" thickBot="1">
      <c r="A483" s="323"/>
      <c r="B483" s="336" t="s">
        <v>582</v>
      </c>
      <c r="C483" s="337">
        <f>SUM(C474+C477+C478+C479+C482)</f>
        <v>50000</v>
      </c>
      <c r="D483" s="337">
        <f>SUM(D474+D477+D478+D479+D482+D473+D480)</f>
        <v>52520</v>
      </c>
      <c r="E483" s="806">
        <f>SUM(E474+E477+E478+E479+E482+E473+E480)</f>
        <v>52926</v>
      </c>
      <c r="F483" s="1399">
        <f t="shared" si="20"/>
        <v>1.0077303884234576</v>
      </c>
    </row>
    <row r="484" spans="1:6" ht="13.5" thickBot="1">
      <c r="A484" s="323"/>
      <c r="B484" s="339" t="s">
        <v>278</v>
      </c>
      <c r="C484" s="340">
        <f>SUM(C483+C472)</f>
        <v>60000</v>
      </c>
      <c r="D484" s="340">
        <f>SUM(D483+D472)</f>
        <v>74712</v>
      </c>
      <c r="E484" s="340">
        <f>SUM(E483+E472)</f>
        <v>75118</v>
      </c>
      <c r="F484" s="1396">
        <f t="shared" si="20"/>
        <v>1.0054342006638826</v>
      </c>
    </row>
    <row r="485" spans="1:6" ht="12.75" thickBot="1">
      <c r="A485" s="323"/>
      <c r="B485" s="341" t="s">
        <v>279</v>
      </c>
      <c r="C485" s="808"/>
      <c r="D485" s="808"/>
      <c r="E485" s="808"/>
      <c r="F485" s="1398"/>
    </row>
    <row r="486" spans="1:6" ht="12">
      <c r="A486" s="323"/>
      <c r="B486" s="343" t="s">
        <v>1475</v>
      </c>
      <c r="C486" s="344"/>
      <c r="D486" s="344">
        <v>3690</v>
      </c>
      <c r="E486" s="344">
        <v>3690</v>
      </c>
      <c r="F486" s="330">
        <f t="shared" si="20"/>
        <v>1</v>
      </c>
    </row>
    <row r="487" spans="1:7" ht="12.75" thickBot="1">
      <c r="A487" s="323"/>
      <c r="B487" s="346" t="s">
        <v>1481</v>
      </c>
      <c r="C487" s="335">
        <v>244143</v>
      </c>
      <c r="D487" s="1060">
        <v>276784</v>
      </c>
      <c r="E487" s="1060">
        <v>277611</v>
      </c>
      <c r="F487" s="1036">
        <f t="shared" si="20"/>
        <v>1.00298788947338</v>
      </c>
      <c r="G487" s="793"/>
    </row>
    <row r="488" spans="1:6" ht="13.5" thickBot="1">
      <c r="A488" s="323"/>
      <c r="B488" s="347" t="s">
        <v>272</v>
      </c>
      <c r="C488" s="348">
        <f>SUM(C486:C487)</f>
        <v>244143</v>
      </c>
      <c r="D488" s="348">
        <f>SUM(D486:D487)</f>
        <v>280474</v>
      </c>
      <c r="E488" s="348">
        <f>SUM(E486:E487)</f>
        <v>281301</v>
      </c>
      <c r="F488" s="1396">
        <f t="shared" si="20"/>
        <v>1.0029485799040196</v>
      </c>
    </row>
    <row r="489" spans="1:6" ht="14.25" thickBot="1">
      <c r="A489" s="323"/>
      <c r="B489" s="350" t="s">
        <v>286</v>
      </c>
      <c r="C489" s="351">
        <f>SUM(C484+C485+C488)</f>
        <v>304143</v>
      </c>
      <c r="D489" s="351">
        <f>SUM(D484+D485+D488)</f>
        <v>355186</v>
      </c>
      <c r="E489" s="351">
        <f>SUM(E484+E485+E488)</f>
        <v>356419</v>
      </c>
      <c r="F489" s="1399">
        <f t="shared" si="20"/>
        <v>1.0034714206077942</v>
      </c>
    </row>
    <row r="490" spans="1:7" ht="12">
      <c r="A490" s="323"/>
      <c r="B490" s="352" t="s">
        <v>558</v>
      </c>
      <c r="C490" s="329">
        <v>98003</v>
      </c>
      <c r="D490" s="329">
        <v>99295</v>
      </c>
      <c r="E490" s="329">
        <v>97963</v>
      </c>
      <c r="F490" s="330">
        <f t="shared" si="20"/>
        <v>0.9865854272621984</v>
      </c>
      <c r="G490" s="793"/>
    </row>
    <row r="491" spans="1:7" ht="12">
      <c r="A491" s="323"/>
      <c r="B491" s="352" t="s">
        <v>559</v>
      </c>
      <c r="C491" s="329">
        <v>28274</v>
      </c>
      <c r="D491" s="329">
        <v>28623</v>
      </c>
      <c r="E491" s="329">
        <v>27427</v>
      </c>
      <c r="F491" s="330">
        <f t="shared" si="20"/>
        <v>0.9582154211647975</v>
      </c>
      <c r="G491" s="793"/>
    </row>
    <row r="492" spans="1:7" ht="12">
      <c r="A492" s="323"/>
      <c r="B492" s="352" t="s">
        <v>560</v>
      </c>
      <c r="C492" s="329">
        <v>172916</v>
      </c>
      <c r="D492" s="329">
        <v>216318</v>
      </c>
      <c r="E492" s="329">
        <v>211466</v>
      </c>
      <c r="F492" s="330">
        <f t="shared" si="20"/>
        <v>0.9775700588947753</v>
      </c>
      <c r="G492" s="793"/>
    </row>
    <row r="493" spans="1:6" ht="12">
      <c r="A493" s="323"/>
      <c r="B493" s="352" t="s">
        <v>562</v>
      </c>
      <c r="C493" s="329"/>
      <c r="D493" s="329"/>
      <c r="E493" s="329"/>
      <c r="F493" s="330"/>
    </row>
    <row r="494" spans="1:6" ht="12.75" thickBot="1">
      <c r="A494" s="323"/>
      <c r="B494" s="743" t="s">
        <v>561</v>
      </c>
      <c r="C494" s="335"/>
      <c r="D494" s="335"/>
      <c r="E494" s="335"/>
      <c r="F494" s="1036"/>
    </row>
    <row r="495" spans="1:6" ht="12">
      <c r="A495" s="742"/>
      <c r="B495" s="738" t="s">
        <v>271</v>
      </c>
      <c r="C495" s="749">
        <f>SUM(C490:C494)</f>
        <v>299193</v>
      </c>
      <c r="D495" s="749">
        <f>SUM(D490:D494)</f>
        <v>344236</v>
      </c>
      <c r="E495" s="749">
        <f>SUM(E490:E494)</f>
        <v>336856</v>
      </c>
      <c r="F495" s="1397">
        <f t="shared" si="20"/>
        <v>0.9785612196283945</v>
      </c>
    </row>
    <row r="496" spans="1:6" ht="12.75">
      <c r="A496" s="323"/>
      <c r="B496" s="739" t="s">
        <v>184</v>
      </c>
      <c r="C496" s="332">
        <v>55512</v>
      </c>
      <c r="D496" s="332">
        <v>62512</v>
      </c>
      <c r="E496" s="332">
        <v>62759</v>
      </c>
      <c r="F496" s="330">
        <f t="shared" si="20"/>
        <v>1.0039512413616585</v>
      </c>
    </row>
    <row r="497" spans="1:6" ht="12.75">
      <c r="A497" s="323"/>
      <c r="B497" s="739" t="s">
        <v>182</v>
      </c>
      <c r="C497" s="332">
        <v>35035</v>
      </c>
      <c r="D497" s="332">
        <v>35035</v>
      </c>
      <c r="E497" s="332">
        <v>36045</v>
      </c>
      <c r="F497" s="330">
        <f t="shared" si="20"/>
        <v>1.0288283145426003</v>
      </c>
    </row>
    <row r="498" spans="1:6" ht="13.5" thickBot="1">
      <c r="A498" s="323"/>
      <c r="B498" s="740" t="s">
        <v>183</v>
      </c>
      <c r="C498" s="741">
        <v>94316</v>
      </c>
      <c r="D498" s="741">
        <v>130308</v>
      </c>
      <c r="E498" s="741">
        <v>119953</v>
      </c>
      <c r="F498" s="1036">
        <f t="shared" si="20"/>
        <v>0.9205344261288639</v>
      </c>
    </row>
    <row r="499" spans="1:6" ht="12">
      <c r="A499" s="323"/>
      <c r="B499" s="352" t="s">
        <v>477</v>
      </c>
      <c r="C499" s="329">
        <v>4950</v>
      </c>
      <c r="D499" s="329">
        <v>10950</v>
      </c>
      <c r="E499" s="329">
        <v>10844</v>
      </c>
      <c r="F499" s="330">
        <f t="shared" si="20"/>
        <v>0.9903196347031964</v>
      </c>
    </row>
    <row r="500" spans="1:6" ht="12">
      <c r="A500" s="323"/>
      <c r="B500" s="352" t="s">
        <v>478</v>
      </c>
      <c r="C500" s="329"/>
      <c r="D500" s="329"/>
      <c r="E500" s="329"/>
      <c r="F500" s="330"/>
    </row>
    <row r="501" spans="1:6" ht="12.75" thickBot="1">
      <c r="A501" s="323"/>
      <c r="B501" s="354" t="s">
        <v>565</v>
      </c>
      <c r="C501" s="335"/>
      <c r="D501" s="335"/>
      <c r="E501" s="335"/>
      <c r="F501" s="1036"/>
    </row>
    <row r="502" spans="1:6" ht="12.75" thickBot="1">
      <c r="A502" s="323"/>
      <c r="B502" s="356" t="s">
        <v>277</v>
      </c>
      <c r="C502" s="337">
        <f>SUM(C499:C501)</f>
        <v>4950</v>
      </c>
      <c r="D502" s="337">
        <f>SUM(D499:D501)</f>
        <v>10950</v>
      </c>
      <c r="E502" s="337">
        <f>SUM(E499:E501)</f>
        <v>10844</v>
      </c>
      <c r="F502" s="1396">
        <f t="shared" si="20"/>
        <v>0.9903196347031964</v>
      </c>
    </row>
    <row r="503" spans="1:6" ht="14.25" thickBot="1">
      <c r="A503" s="320"/>
      <c r="B503" s="357" t="s">
        <v>325</v>
      </c>
      <c r="C503" s="351">
        <f>SUM(C495+C502)</f>
        <v>304143</v>
      </c>
      <c r="D503" s="980">
        <f>SUM(D495+D502)</f>
        <v>355186</v>
      </c>
      <c r="E503" s="980">
        <f>SUM(E495+E502)</f>
        <v>347700</v>
      </c>
      <c r="F503" s="1396">
        <f t="shared" si="20"/>
        <v>0.9789237188402696</v>
      </c>
    </row>
    <row r="504" spans="1:6" ht="13.5">
      <c r="A504" s="233">
        <v>2991</v>
      </c>
      <c r="B504" s="236" t="s">
        <v>432</v>
      </c>
      <c r="C504" s="361"/>
      <c r="D504" s="361"/>
      <c r="E504" s="361"/>
      <c r="F504" s="330"/>
    </row>
    <row r="505" spans="1:6" ht="12">
      <c r="A505" s="323"/>
      <c r="B505" s="325" t="s">
        <v>420</v>
      </c>
      <c r="C505" s="323"/>
      <c r="D505" s="323"/>
      <c r="E505" s="323"/>
      <c r="F505" s="330"/>
    </row>
    <row r="506" spans="1:6" ht="12.75" thickBot="1">
      <c r="A506" s="323"/>
      <c r="B506" s="326" t="s">
        <v>1479</v>
      </c>
      <c r="C506" s="335">
        <f>SUM(C439+C471+C345)</f>
        <v>10000</v>
      </c>
      <c r="D506" s="335">
        <f>SUM(D439+D471+D345)</f>
        <v>45415</v>
      </c>
      <c r="E506" s="335">
        <f>SUM(E439+E471+E345)</f>
        <v>45415</v>
      </c>
      <c r="F506" s="1036">
        <f t="shared" si="20"/>
        <v>1</v>
      </c>
    </row>
    <row r="507" spans="1:6" ht="12.75" thickBot="1">
      <c r="A507" s="323"/>
      <c r="B507" s="327" t="s">
        <v>1458</v>
      </c>
      <c r="C507" s="366">
        <f>SUM(C506)</f>
        <v>10000</v>
      </c>
      <c r="D507" s="366">
        <f>SUM(D506)</f>
        <v>45415</v>
      </c>
      <c r="E507" s="366">
        <f>SUM(E506)</f>
        <v>45415</v>
      </c>
      <c r="F507" s="1396">
        <f t="shared" si="20"/>
        <v>1</v>
      </c>
    </row>
    <row r="508" spans="1:6" ht="12">
      <c r="A508" s="323"/>
      <c r="B508" s="325" t="s">
        <v>846</v>
      </c>
      <c r="C508" s="1065"/>
      <c r="D508" s="329">
        <f>SUM(D473)</f>
        <v>133</v>
      </c>
      <c r="E508" s="329">
        <f>SUM(E473)</f>
        <v>133</v>
      </c>
      <c r="F508" s="330">
        <f t="shared" si="20"/>
        <v>1</v>
      </c>
    </row>
    <row r="509" spans="1:6" ht="12">
      <c r="A509" s="323"/>
      <c r="B509" s="325" t="s">
        <v>421</v>
      </c>
      <c r="C509" s="329">
        <f aca="true" t="shared" si="23" ref="C509:E514">SUM(C474+C441+C347)</f>
        <v>100265</v>
      </c>
      <c r="D509" s="329">
        <f t="shared" si="23"/>
        <v>110301</v>
      </c>
      <c r="E509" s="329">
        <f t="shared" si="23"/>
        <v>110621</v>
      </c>
      <c r="F509" s="330">
        <f t="shared" si="20"/>
        <v>1.0029011523014297</v>
      </c>
    </row>
    <row r="510" spans="1:6" ht="12.75">
      <c r="A510" s="323"/>
      <c r="B510" s="331" t="s">
        <v>422</v>
      </c>
      <c r="C510" s="332">
        <f t="shared" si="23"/>
        <v>40315</v>
      </c>
      <c r="D510" s="332">
        <f t="shared" si="23"/>
        <v>38108</v>
      </c>
      <c r="E510" s="332">
        <f t="shared" si="23"/>
        <v>38428</v>
      </c>
      <c r="F510" s="330">
        <f t="shared" si="20"/>
        <v>1.0083971869423742</v>
      </c>
    </row>
    <row r="511" spans="1:6" ht="12.75">
      <c r="A511" s="323"/>
      <c r="B511" s="331" t="s">
        <v>423</v>
      </c>
      <c r="C511" s="332">
        <f t="shared" si="23"/>
        <v>59950</v>
      </c>
      <c r="D511" s="332">
        <f t="shared" si="23"/>
        <v>72193</v>
      </c>
      <c r="E511" s="332">
        <f t="shared" si="23"/>
        <v>72193</v>
      </c>
      <c r="F511" s="330">
        <f t="shared" si="20"/>
        <v>1</v>
      </c>
    </row>
    <row r="512" spans="1:6" ht="12">
      <c r="A512" s="323"/>
      <c r="B512" s="333" t="s">
        <v>424</v>
      </c>
      <c r="C512" s="329">
        <f t="shared" si="23"/>
        <v>32059</v>
      </c>
      <c r="D512" s="329">
        <f t="shared" si="23"/>
        <v>23176</v>
      </c>
      <c r="E512" s="329">
        <f t="shared" si="23"/>
        <v>23176</v>
      </c>
      <c r="F512" s="330">
        <f aca="true" t="shared" si="24" ref="F512:F536">SUM(E512/D512)</f>
        <v>1</v>
      </c>
    </row>
    <row r="513" spans="1:6" ht="12">
      <c r="A513" s="323"/>
      <c r="B513" s="333" t="s">
        <v>425</v>
      </c>
      <c r="C513" s="329">
        <f t="shared" si="23"/>
        <v>206162</v>
      </c>
      <c r="D513" s="329">
        <f t="shared" si="23"/>
        <v>194767</v>
      </c>
      <c r="E513" s="329">
        <f t="shared" si="23"/>
        <v>194767</v>
      </c>
      <c r="F513" s="330">
        <f t="shared" si="24"/>
        <v>1</v>
      </c>
    </row>
    <row r="514" spans="1:6" ht="12">
      <c r="A514" s="323"/>
      <c r="B514" s="333" t="s">
        <v>426</v>
      </c>
      <c r="C514" s="329">
        <f t="shared" si="23"/>
        <v>85488</v>
      </c>
      <c r="D514" s="329">
        <f t="shared" si="23"/>
        <v>78958</v>
      </c>
      <c r="E514" s="329">
        <f t="shared" si="23"/>
        <v>79044</v>
      </c>
      <c r="F514" s="330">
        <f t="shared" si="24"/>
        <v>1.001089186656197</v>
      </c>
    </row>
    <row r="515" spans="1:6" ht="12">
      <c r="A515" s="323"/>
      <c r="B515" s="333" t="s">
        <v>586</v>
      </c>
      <c r="C515" s="329">
        <f>C353</f>
        <v>0</v>
      </c>
      <c r="D515" s="329">
        <f>D480+D416</f>
        <v>12367</v>
      </c>
      <c r="E515" s="329">
        <f>E480+E416</f>
        <v>12367</v>
      </c>
      <c r="F515" s="330">
        <f t="shared" si="24"/>
        <v>1</v>
      </c>
    </row>
    <row r="516" spans="1:6" ht="12">
      <c r="A516" s="323"/>
      <c r="B516" s="133" t="s">
        <v>1477</v>
      </c>
      <c r="C516" s="329">
        <f aca="true" t="shared" si="25" ref="C516:E517">SUM(C481+C448+C354)</f>
        <v>0</v>
      </c>
      <c r="D516" s="329">
        <f t="shared" si="25"/>
        <v>4</v>
      </c>
      <c r="E516" s="329">
        <f t="shared" si="25"/>
        <v>4</v>
      </c>
      <c r="F516" s="330">
        <f t="shared" si="24"/>
        <v>1</v>
      </c>
    </row>
    <row r="517" spans="1:6" ht="12.75" thickBot="1">
      <c r="A517" s="323"/>
      <c r="B517" s="334" t="s">
        <v>427</v>
      </c>
      <c r="C517" s="329">
        <f t="shared" si="25"/>
        <v>7200</v>
      </c>
      <c r="D517" s="329">
        <f t="shared" si="25"/>
        <v>6272</v>
      </c>
      <c r="E517" s="329">
        <f t="shared" si="25"/>
        <v>6272</v>
      </c>
      <c r="F517" s="1036">
        <f t="shared" si="24"/>
        <v>1</v>
      </c>
    </row>
    <row r="518" spans="1:6" ht="12.75" thickBot="1">
      <c r="A518" s="323"/>
      <c r="B518" s="336" t="s">
        <v>582</v>
      </c>
      <c r="C518" s="337">
        <f>SUM(C509+C512+C513+C514+C517+C515)</f>
        <v>431174</v>
      </c>
      <c r="D518" s="337">
        <f>SUM(D509+D512+D513+D514+D517+D515+D508+D516)</f>
        <v>425978</v>
      </c>
      <c r="E518" s="337">
        <f>SUM(E509+E512+E513+E514+E517+E515+E508+E516)</f>
        <v>426384</v>
      </c>
      <c r="F518" s="1399">
        <f t="shared" si="24"/>
        <v>1.000953100864364</v>
      </c>
    </row>
    <row r="519" spans="1:6" ht="13.5" thickBot="1">
      <c r="A519" s="323"/>
      <c r="B519" s="339" t="s">
        <v>278</v>
      </c>
      <c r="C519" s="340">
        <f>SUM(C518+C507)</f>
        <v>441174</v>
      </c>
      <c r="D519" s="340">
        <f>SUM(D518+D507)</f>
        <v>471393</v>
      </c>
      <c r="E519" s="340">
        <f>SUM(E518+E507)</f>
        <v>471799</v>
      </c>
      <c r="F519" s="1396">
        <f t="shared" si="24"/>
        <v>1.0008612771084848</v>
      </c>
    </row>
    <row r="520" spans="1:6" ht="12.75" thickBot="1">
      <c r="A520" s="323"/>
      <c r="B520" s="341" t="s">
        <v>279</v>
      </c>
      <c r="C520" s="342"/>
      <c r="D520" s="342"/>
      <c r="E520" s="342"/>
      <c r="F520" s="1398"/>
    </row>
    <row r="521" spans="1:6" ht="12">
      <c r="A521" s="323"/>
      <c r="B521" s="343" t="s">
        <v>1475</v>
      </c>
      <c r="C521" s="344">
        <f aca="true" t="shared" si="26" ref="C521:E522">SUM(C486+C453+C359)</f>
        <v>0</v>
      </c>
      <c r="D521" s="344">
        <f t="shared" si="26"/>
        <v>32020</v>
      </c>
      <c r="E521" s="344">
        <f t="shared" si="26"/>
        <v>32020</v>
      </c>
      <c r="F521" s="330">
        <f t="shared" si="24"/>
        <v>1</v>
      </c>
    </row>
    <row r="522" spans="1:6" ht="12">
      <c r="A522" s="323"/>
      <c r="B522" s="345" t="s">
        <v>1481</v>
      </c>
      <c r="C522" s="329">
        <f t="shared" si="26"/>
        <v>3543210</v>
      </c>
      <c r="D522" s="329">
        <f t="shared" si="26"/>
        <v>3626616</v>
      </c>
      <c r="E522" s="329">
        <f t="shared" si="26"/>
        <v>3556241</v>
      </c>
      <c r="F522" s="330">
        <f t="shared" si="24"/>
        <v>0.9805948575752161</v>
      </c>
    </row>
    <row r="523" spans="1:6" ht="12.75" thickBot="1">
      <c r="A523" s="323"/>
      <c r="B523" s="346" t="s">
        <v>1498</v>
      </c>
      <c r="C523" s="335">
        <f>SUM(C455+C361)</f>
        <v>307538</v>
      </c>
      <c r="D523" s="335">
        <f>SUM(D455+D361)</f>
        <v>357817</v>
      </c>
      <c r="E523" s="335">
        <f>SUM(E455+E361)</f>
        <v>330948</v>
      </c>
      <c r="F523" s="1036">
        <f t="shared" si="24"/>
        <v>0.9249085426349223</v>
      </c>
    </row>
    <row r="524" spans="1:6" ht="13.5" thickBot="1">
      <c r="A524" s="323"/>
      <c r="B524" s="347" t="s">
        <v>272</v>
      </c>
      <c r="C524" s="348">
        <f>SUM(C521:C523)</f>
        <v>3850748</v>
      </c>
      <c r="D524" s="348">
        <f>SUM(D521:D523)</f>
        <v>4016453</v>
      </c>
      <c r="E524" s="348">
        <f>SUM(E521:E523)</f>
        <v>3919209</v>
      </c>
      <c r="F524" s="1399">
        <f t="shared" si="24"/>
        <v>0.9757885875920869</v>
      </c>
    </row>
    <row r="525" spans="1:6" ht="14.25" thickBot="1">
      <c r="A525" s="323"/>
      <c r="B525" s="350" t="s">
        <v>286</v>
      </c>
      <c r="C525" s="351">
        <f>SUM(C519+C520+C524)</f>
        <v>4291922</v>
      </c>
      <c r="D525" s="351">
        <f>SUM(D519+D520+D524)</f>
        <v>4487846</v>
      </c>
      <c r="E525" s="351">
        <f>SUM(E519+E520+E524)</f>
        <v>4391008</v>
      </c>
      <c r="F525" s="1399">
        <f t="shared" si="24"/>
        <v>0.9784221651099436</v>
      </c>
    </row>
    <row r="526" spans="1:6" ht="12">
      <c r="A526" s="323"/>
      <c r="B526" s="352" t="s">
        <v>558</v>
      </c>
      <c r="C526" s="329">
        <f aca="true" t="shared" si="27" ref="C526:E528">SUM(C490+C458+C364)</f>
        <v>1983233</v>
      </c>
      <c r="D526" s="329">
        <f t="shared" si="27"/>
        <v>2013723</v>
      </c>
      <c r="E526" s="329">
        <f t="shared" si="27"/>
        <v>1970012</v>
      </c>
      <c r="F526" s="330">
        <f t="shared" si="24"/>
        <v>0.9782934395644287</v>
      </c>
    </row>
    <row r="527" spans="1:6" ht="12">
      <c r="A527" s="323"/>
      <c r="B527" s="352" t="s">
        <v>559</v>
      </c>
      <c r="C527" s="329">
        <f t="shared" si="27"/>
        <v>567082</v>
      </c>
      <c r="D527" s="329">
        <f t="shared" si="27"/>
        <v>570926</v>
      </c>
      <c r="E527" s="329">
        <f t="shared" si="27"/>
        <v>550554</v>
      </c>
      <c r="F527" s="330">
        <f t="shared" si="24"/>
        <v>0.9643176173444544</v>
      </c>
    </row>
    <row r="528" spans="1:6" ht="12">
      <c r="A528" s="323"/>
      <c r="B528" s="352" t="s">
        <v>560</v>
      </c>
      <c r="C528" s="329">
        <f t="shared" si="27"/>
        <v>1694432</v>
      </c>
      <c r="D528" s="329">
        <f t="shared" si="27"/>
        <v>1816753</v>
      </c>
      <c r="E528" s="329">
        <f t="shared" si="27"/>
        <v>1748175</v>
      </c>
      <c r="F528" s="330">
        <f t="shared" si="24"/>
        <v>0.962252436076891</v>
      </c>
    </row>
    <row r="529" spans="1:6" ht="12">
      <c r="A529" s="323"/>
      <c r="B529" s="353" t="s">
        <v>562</v>
      </c>
      <c r="C529" s="329">
        <f>SUM(C429)</f>
        <v>807</v>
      </c>
      <c r="D529" s="329">
        <f>SUM(D429)</f>
        <v>807</v>
      </c>
      <c r="E529" s="329">
        <f>SUM(E429)</f>
        <v>484</v>
      </c>
      <c r="F529" s="330">
        <f t="shared" si="24"/>
        <v>0.5997521685254027</v>
      </c>
    </row>
    <row r="530" spans="1:6" ht="12.75" thickBot="1">
      <c r="A530" s="323"/>
      <c r="B530" s="354" t="s">
        <v>561</v>
      </c>
      <c r="C530" s="329">
        <f>SUM(C494+C462+C368)</f>
        <v>0</v>
      </c>
      <c r="D530" s="329">
        <f>SUM(D494+D462+D368)</f>
        <v>288</v>
      </c>
      <c r="E530" s="329">
        <f>SUM(E494+E462+E368)</f>
        <v>288</v>
      </c>
      <c r="F530" s="1036">
        <f t="shared" si="24"/>
        <v>1</v>
      </c>
    </row>
    <row r="531" spans="1:6" ht="12.75" thickBot="1">
      <c r="A531" s="323"/>
      <c r="B531" s="355" t="s">
        <v>271</v>
      </c>
      <c r="C531" s="337">
        <f>SUM(C526:C530)</f>
        <v>4245554</v>
      </c>
      <c r="D531" s="337">
        <f>SUM(D526:D530)</f>
        <v>4402497</v>
      </c>
      <c r="E531" s="337">
        <f>SUM(E526:E530)</f>
        <v>4269513</v>
      </c>
      <c r="F531" s="1399">
        <f t="shared" si="24"/>
        <v>0.9697935058218098</v>
      </c>
    </row>
    <row r="532" spans="1:6" ht="12">
      <c r="A532" s="323"/>
      <c r="B532" s="352" t="s">
        <v>477</v>
      </c>
      <c r="C532" s="329">
        <f>SUM(C370+C464+C499)</f>
        <v>46368</v>
      </c>
      <c r="D532" s="329">
        <f>SUM(D370+D464+D499)</f>
        <v>85349</v>
      </c>
      <c r="E532" s="329">
        <f>SUM(E370+E464+E499)</f>
        <v>82139</v>
      </c>
      <c r="F532" s="330">
        <f t="shared" si="24"/>
        <v>0.9623897175128003</v>
      </c>
    </row>
    <row r="533" spans="1:6" ht="12">
      <c r="A533" s="323"/>
      <c r="B533" s="352" t="s">
        <v>478</v>
      </c>
      <c r="C533" s="329">
        <f>SUM(C500+C465+C371)</f>
        <v>0</v>
      </c>
      <c r="D533" s="329">
        <f>SUM(D500+D465+D371)</f>
        <v>0</v>
      </c>
      <c r="E533" s="329">
        <f>SUM(E500+E465+E371)</f>
        <v>0</v>
      </c>
      <c r="F533" s="330"/>
    </row>
    <row r="534" spans="1:6" ht="12.75" thickBot="1">
      <c r="A534" s="323"/>
      <c r="B534" s="354" t="s">
        <v>1478</v>
      </c>
      <c r="C534" s="335"/>
      <c r="D534" s="335"/>
      <c r="E534" s="335"/>
      <c r="F534" s="1036"/>
    </row>
    <row r="535" spans="1:6" ht="12.75" thickBot="1">
      <c r="A535" s="323"/>
      <c r="B535" s="356" t="s">
        <v>277</v>
      </c>
      <c r="C535" s="337">
        <f>SUM(C532:C534)</f>
        <v>46368</v>
      </c>
      <c r="D535" s="337">
        <f>SUM(D532:D534)</f>
        <v>85349</v>
      </c>
      <c r="E535" s="337">
        <f>SUM(E532:E534)</f>
        <v>82139</v>
      </c>
      <c r="F535" s="1399">
        <f t="shared" si="24"/>
        <v>0.9623897175128003</v>
      </c>
    </row>
    <row r="536" spans="1:6" ht="14.25" thickBot="1">
      <c r="A536" s="320"/>
      <c r="B536" s="357" t="s">
        <v>325</v>
      </c>
      <c r="C536" s="351">
        <f>SUM(C531+C535)</f>
        <v>4291922</v>
      </c>
      <c r="D536" s="351">
        <f>SUM(D531+D535)</f>
        <v>4487846</v>
      </c>
      <c r="E536" s="351">
        <f>SUM(E531+E535)</f>
        <v>4351652</v>
      </c>
      <c r="F536" s="1396">
        <f t="shared" si="24"/>
        <v>0.9696527019866547</v>
      </c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69" max="255" man="1"/>
    <brk id="130" max="255" man="1"/>
    <brk id="190" max="255" man="1"/>
    <brk id="250" max="255" man="1"/>
    <brk id="311" max="255" man="1"/>
    <brk id="374" max="255" man="1"/>
    <brk id="436" max="255" man="1"/>
    <brk id="50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PageLayoutView="0" workbookViewId="0" topLeftCell="A4">
      <selection activeCell="E38" sqref="E38"/>
    </sheetView>
  </sheetViews>
  <sheetFormatPr defaultColWidth="9.125" defaultRowHeight="12.75"/>
  <cols>
    <col min="1" max="1" width="6.875" style="372" customWidth="1"/>
    <col min="2" max="2" width="50.125" style="369" customWidth="1"/>
    <col min="3" max="5" width="13.875" style="369" customWidth="1"/>
    <col min="6" max="6" width="8.875" style="369" customWidth="1"/>
    <col min="7" max="16384" width="9.125" style="369" customWidth="1"/>
  </cols>
  <sheetData>
    <row r="1" spans="1:6" ht="12">
      <c r="A1" s="1525" t="s">
        <v>551</v>
      </c>
      <c r="B1" s="1526"/>
      <c r="C1" s="1527"/>
      <c r="D1" s="1527"/>
      <c r="E1" s="1527"/>
      <c r="F1" s="1527"/>
    </row>
    <row r="2" spans="1:6" ht="12.75">
      <c r="A2" s="1525" t="s">
        <v>747</v>
      </c>
      <c r="B2" s="1526"/>
      <c r="C2" s="1527"/>
      <c r="D2" s="1527"/>
      <c r="E2" s="1527"/>
      <c r="F2" s="1527"/>
    </row>
    <row r="3" spans="1:2" s="371" customFormat="1" ht="11.25" customHeight="1">
      <c r="A3" s="370"/>
      <c r="B3" s="370"/>
    </row>
    <row r="4" spans="3:6" ht="11.25" customHeight="1">
      <c r="C4" s="373"/>
      <c r="D4" s="373"/>
      <c r="E4" s="373"/>
      <c r="F4" s="373" t="s">
        <v>410</v>
      </c>
    </row>
    <row r="5" spans="1:6" s="376" customFormat="1" ht="11.25" customHeight="1">
      <c r="A5" s="374"/>
      <c r="B5" s="375"/>
      <c r="C5" s="1507" t="s">
        <v>803</v>
      </c>
      <c r="D5" s="1507" t="s">
        <v>847</v>
      </c>
      <c r="E5" s="1507" t="s">
        <v>1356</v>
      </c>
      <c r="F5" s="1523" t="s">
        <v>1340</v>
      </c>
    </row>
    <row r="6" spans="1:6" s="376" customFormat="1" ht="12" customHeight="1">
      <c r="A6" s="377" t="s">
        <v>507</v>
      </c>
      <c r="B6" s="378" t="s">
        <v>521</v>
      </c>
      <c r="C6" s="1508"/>
      <c r="D6" s="1508"/>
      <c r="E6" s="1508"/>
      <c r="F6" s="1523"/>
    </row>
    <row r="7" spans="1:6" s="376" customFormat="1" ht="12.75" customHeight="1" thickBot="1">
      <c r="A7" s="379"/>
      <c r="B7" s="380"/>
      <c r="C7" s="1509"/>
      <c r="D7" s="1509"/>
      <c r="E7" s="1509"/>
      <c r="F7" s="1524"/>
    </row>
    <row r="8" spans="1:6" s="376" customFormat="1" ht="12" customHeight="1">
      <c r="A8" s="381" t="s">
        <v>388</v>
      </c>
      <c r="B8" s="382" t="s">
        <v>389</v>
      </c>
      <c r="C8" s="383" t="s">
        <v>390</v>
      </c>
      <c r="D8" s="383" t="s">
        <v>391</v>
      </c>
      <c r="E8" s="383" t="s">
        <v>392</v>
      </c>
      <c r="F8" s="383" t="s">
        <v>251</v>
      </c>
    </row>
    <row r="9" spans="1:6" ht="12" customHeight="1">
      <c r="A9" s="374">
        <v>3010</v>
      </c>
      <c r="B9" s="384" t="s">
        <v>261</v>
      </c>
      <c r="C9" s="385">
        <f>SUM(C19)</f>
        <v>9800</v>
      </c>
      <c r="D9" s="385">
        <f>SUM(D19)</f>
        <v>9971</v>
      </c>
      <c r="E9" s="385">
        <f>SUM(E19)</f>
        <v>5636</v>
      </c>
      <c r="F9" s="386">
        <f>SUM(E9/D9)</f>
        <v>0.5652391936616187</v>
      </c>
    </row>
    <row r="10" spans="1:6" ht="12" customHeight="1">
      <c r="A10" s="77">
        <v>3011</v>
      </c>
      <c r="B10" s="387" t="s">
        <v>327</v>
      </c>
      <c r="C10" s="385"/>
      <c r="D10" s="385"/>
      <c r="E10" s="385"/>
      <c r="F10" s="386"/>
    </row>
    <row r="11" spans="1:6" ht="12" customHeight="1">
      <c r="A11" s="388"/>
      <c r="B11" s="389" t="s">
        <v>328</v>
      </c>
      <c r="C11" s="307">
        <v>3100</v>
      </c>
      <c r="D11" s="307">
        <v>3101</v>
      </c>
      <c r="E11" s="307">
        <v>2664</v>
      </c>
      <c r="F11" s="1394">
        <f aca="true" t="shared" si="0" ref="F11:F65">SUM(E11/D11)</f>
        <v>0.8590777168655273</v>
      </c>
    </row>
    <row r="12" spans="1:6" ht="12" customHeight="1">
      <c r="A12" s="388"/>
      <c r="B12" s="190" t="s">
        <v>530</v>
      </c>
      <c r="C12" s="307">
        <v>900</v>
      </c>
      <c r="D12" s="307">
        <v>917</v>
      </c>
      <c r="E12" s="307">
        <v>770</v>
      </c>
      <c r="F12" s="1394">
        <f t="shared" si="0"/>
        <v>0.8396946564885496</v>
      </c>
    </row>
    <row r="13" spans="1:6" ht="12" customHeight="1">
      <c r="A13" s="301"/>
      <c r="B13" s="390" t="s">
        <v>513</v>
      </c>
      <c r="C13" s="307">
        <v>4800</v>
      </c>
      <c r="D13" s="307">
        <v>4953</v>
      </c>
      <c r="E13" s="307">
        <v>1980</v>
      </c>
      <c r="F13" s="1394">
        <f t="shared" si="0"/>
        <v>0.39975772259236825</v>
      </c>
    </row>
    <row r="14" spans="1:6" ht="12" customHeight="1">
      <c r="A14" s="388"/>
      <c r="B14" s="308" t="s">
        <v>334</v>
      </c>
      <c r="C14" s="307"/>
      <c r="D14" s="307"/>
      <c r="E14" s="307"/>
      <c r="F14" s="1394"/>
    </row>
    <row r="15" spans="1:6" ht="12" customHeight="1">
      <c r="A15" s="388"/>
      <c r="B15" s="190" t="s">
        <v>523</v>
      </c>
      <c r="C15" s="391"/>
      <c r="D15" s="391"/>
      <c r="E15" s="391"/>
      <c r="F15" s="1394"/>
    </row>
    <row r="16" spans="1:6" ht="12" customHeight="1">
      <c r="A16" s="301"/>
      <c r="B16" s="389" t="s">
        <v>479</v>
      </c>
      <c r="C16" s="307">
        <v>1000</v>
      </c>
      <c r="D16" s="307">
        <v>1000</v>
      </c>
      <c r="E16" s="307">
        <v>222</v>
      </c>
      <c r="F16" s="1394">
        <f t="shared" si="0"/>
        <v>0.222</v>
      </c>
    </row>
    <row r="17" spans="1:6" ht="12" customHeight="1">
      <c r="A17" s="301"/>
      <c r="B17" s="76" t="s">
        <v>480</v>
      </c>
      <c r="C17" s="391"/>
      <c r="D17" s="391"/>
      <c r="E17" s="391"/>
      <c r="F17" s="386"/>
    </row>
    <row r="18" spans="1:6" ht="12" customHeight="1" thickBot="1">
      <c r="A18" s="388"/>
      <c r="B18" s="392" t="s">
        <v>500</v>
      </c>
      <c r="C18" s="393"/>
      <c r="D18" s="393"/>
      <c r="E18" s="393"/>
      <c r="F18" s="1039"/>
    </row>
    <row r="19" spans="1:6" ht="12" customHeight="1" thickBot="1">
      <c r="A19" s="379"/>
      <c r="B19" s="394" t="s">
        <v>505</v>
      </c>
      <c r="C19" s="395">
        <f>SUM(C11:C18)</f>
        <v>9800</v>
      </c>
      <c r="D19" s="395">
        <f>SUM(D11:D18)</f>
        <v>9971</v>
      </c>
      <c r="E19" s="395">
        <f>SUM(E11:E18)</f>
        <v>5636</v>
      </c>
      <c r="F19" s="1380">
        <f t="shared" si="0"/>
        <v>0.5652391936616187</v>
      </c>
    </row>
    <row r="20" spans="1:6" s="376" customFormat="1" ht="12" customHeight="1">
      <c r="A20" s="396">
        <v>3020</v>
      </c>
      <c r="B20" s="219" t="s">
        <v>303</v>
      </c>
      <c r="C20" s="397">
        <f>SUM(C30+C50)</f>
        <v>1673776</v>
      </c>
      <c r="D20" s="397">
        <f>SUM(D30+D50)</f>
        <v>1832236</v>
      </c>
      <c r="E20" s="397">
        <f>SUM(E30+E50)</f>
        <v>1611124</v>
      </c>
      <c r="F20" s="1038">
        <f t="shared" si="0"/>
        <v>0.8793212228119085</v>
      </c>
    </row>
    <row r="21" spans="1:6" s="376" customFormat="1" ht="12" customHeight="1">
      <c r="A21" s="377">
        <v>3021</v>
      </c>
      <c r="B21" s="398" t="s">
        <v>601</v>
      </c>
      <c r="C21" s="385"/>
      <c r="D21" s="385"/>
      <c r="E21" s="385"/>
      <c r="F21" s="386"/>
    </row>
    <row r="22" spans="1:6" ht="12" customHeight="1">
      <c r="A22" s="388"/>
      <c r="B22" s="389" t="s">
        <v>328</v>
      </c>
      <c r="C22" s="307">
        <v>972523</v>
      </c>
      <c r="D22" s="307">
        <v>1021108</v>
      </c>
      <c r="E22" s="307">
        <v>980273</v>
      </c>
      <c r="F22" s="1394">
        <f t="shared" si="0"/>
        <v>0.960009127340105</v>
      </c>
    </row>
    <row r="23" spans="1:6" ht="12" customHeight="1">
      <c r="A23" s="388"/>
      <c r="B23" s="190" t="s">
        <v>530</v>
      </c>
      <c r="C23" s="307">
        <v>284671</v>
      </c>
      <c r="D23" s="307">
        <v>312668</v>
      </c>
      <c r="E23" s="307">
        <v>285988</v>
      </c>
      <c r="F23" s="1394">
        <f t="shared" si="0"/>
        <v>0.9146698734760192</v>
      </c>
    </row>
    <row r="24" spans="1:6" ht="12" customHeight="1">
      <c r="A24" s="301"/>
      <c r="B24" s="390" t="s">
        <v>513</v>
      </c>
      <c r="C24" s="307">
        <v>235000</v>
      </c>
      <c r="D24" s="307">
        <v>262418</v>
      </c>
      <c r="E24" s="307">
        <v>199240</v>
      </c>
      <c r="F24" s="1394">
        <f t="shared" si="0"/>
        <v>0.7592466980161422</v>
      </c>
    </row>
    <row r="25" spans="1:6" ht="12" customHeight="1">
      <c r="A25" s="388"/>
      <c r="B25" s="308" t="s">
        <v>334</v>
      </c>
      <c r="C25" s="307"/>
      <c r="D25" s="307"/>
      <c r="E25" s="307"/>
      <c r="F25" s="1394"/>
    </row>
    <row r="26" spans="1:6" ht="12" customHeight="1">
      <c r="A26" s="388"/>
      <c r="B26" s="190" t="s">
        <v>523</v>
      </c>
      <c r="C26" s="307"/>
      <c r="D26" s="307"/>
      <c r="E26" s="307"/>
      <c r="F26" s="1394"/>
    </row>
    <row r="27" spans="1:6" ht="12" customHeight="1">
      <c r="A27" s="301"/>
      <c r="B27" s="389" t="s">
        <v>479</v>
      </c>
      <c r="C27" s="391">
        <v>65000</v>
      </c>
      <c r="D27" s="391">
        <v>43577</v>
      </c>
      <c r="E27" s="391">
        <v>24379</v>
      </c>
      <c r="F27" s="1394">
        <f t="shared" si="0"/>
        <v>0.5594464970053009</v>
      </c>
    </row>
    <row r="28" spans="1:6" ht="12" customHeight="1">
      <c r="A28" s="301"/>
      <c r="B28" s="76" t="s">
        <v>480</v>
      </c>
      <c r="C28" s="391"/>
      <c r="D28" s="391">
        <v>14678</v>
      </c>
      <c r="E28" s="391">
        <v>13179</v>
      </c>
      <c r="F28" s="1394">
        <f t="shared" si="0"/>
        <v>0.8978743698051506</v>
      </c>
    </row>
    <row r="29" spans="1:6" ht="12" customHeight="1" thickBot="1">
      <c r="A29" s="388"/>
      <c r="B29" s="392" t="s">
        <v>500</v>
      </c>
      <c r="C29" s="393">
        <v>7000</v>
      </c>
      <c r="D29" s="393">
        <v>33761</v>
      </c>
      <c r="E29" s="393">
        <v>5000</v>
      </c>
      <c r="F29" s="1395">
        <f t="shared" si="0"/>
        <v>0.14809987855809958</v>
      </c>
    </row>
    <row r="30" spans="1:6" ht="12" customHeight="1" thickBot="1">
      <c r="A30" s="379"/>
      <c r="B30" s="394" t="s">
        <v>505</v>
      </c>
      <c r="C30" s="395">
        <f>SUM(C22:C29)</f>
        <v>1564194</v>
      </c>
      <c r="D30" s="395">
        <f>SUM(D22:D29)</f>
        <v>1688210</v>
      </c>
      <c r="E30" s="395">
        <f>SUM(E22:E29)</f>
        <v>1508059</v>
      </c>
      <c r="F30" s="1380">
        <f t="shared" si="0"/>
        <v>0.8932887496223811</v>
      </c>
    </row>
    <row r="31" spans="1:6" ht="12" customHeight="1">
      <c r="A31" s="377">
        <v>3025</v>
      </c>
      <c r="B31" s="398" t="s">
        <v>820</v>
      </c>
      <c r="C31" s="385"/>
      <c r="D31" s="385"/>
      <c r="E31" s="385"/>
      <c r="F31" s="1038"/>
    </row>
    <row r="32" spans="1:6" ht="12" customHeight="1">
      <c r="A32" s="388"/>
      <c r="B32" s="389" t="s">
        <v>328</v>
      </c>
      <c r="C32" s="307"/>
      <c r="D32" s="307">
        <v>20074</v>
      </c>
      <c r="E32" s="307">
        <v>20002</v>
      </c>
      <c r="F32" s="1394">
        <f t="shared" si="0"/>
        <v>0.9964132708976786</v>
      </c>
    </row>
    <row r="33" spans="1:6" ht="12" customHeight="1">
      <c r="A33" s="388"/>
      <c r="B33" s="190" t="s">
        <v>530</v>
      </c>
      <c r="C33" s="307"/>
      <c r="D33" s="307">
        <v>5779</v>
      </c>
      <c r="E33" s="307">
        <v>5698</v>
      </c>
      <c r="F33" s="1394">
        <f t="shared" si="0"/>
        <v>0.9859837342100709</v>
      </c>
    </row>
    <row r="34" spans="1:6" ht="12" customHeight="1">
      <c r="A34" s="301"/>
      <c r="B34" s="390" t="s">
        <v>513</v>
      </c>
      <c r="C34" s="307"/>
      <c r="D34" s="307">
        <v>4743</v>
      </c>
      <c r="E34" s="307">
        <v>3930</v>
      </c>
      <c r="F34" s="1394">
        <f t="shared" si="0"/>
        <v>0.8285895003162556</v>
      </c>
    </row>
    <row r="35" spans="1:6" ht="12" customHeight="1">
      <c r="A35" s="388"/>
      <c r="B35" s="308" t="s">
        <v>334</v>
      </c>
      <c r="C35" s="307"/>
      <c r="D35" s="307"/>
      <c r="E35" s="307"/>
      <c r="F35" s="1394"/>
    </row>
    <row r="36" spans="1:6" ht="12" customHeight="1">
      <c r="A36" s="388"/>
      <c r="B36" s="190" t="s">
        <v>523</v>
      </c>
      <c r="C36" s="307"/>
      <c r="D36" s="307">
        <v>107</v>
      </c>
      <c r="E36" s="307">
        <v>107</v>
      </c>
      <c r="F36" s="1394">
        <f t="shared" si="0"/>
        <v>1</v>
      </c>
    </row>
    <row r="37" spans="1:6" ht="12" customHeight="1">
      <c r="A37" s="301"/>
      <c r="B37" s="389" t="s">
        <v>479</v>
      </c>
      <c r="C37" s="391"/>
      <c r="D37" s="391"/>
      <c r="E37" s="391"/>
      <c r="F37" s="1394"/>
    </row>
    <row r="38" spans="1:6" ht="12" customHeight="1">
      <c r="A38" s="301"/>
      <c r="B38" s="76" t="s">
        <v>480</v>
      </c>
      <c r="C38" s="391"/>
      <c r="D38" s="391"/>
      <c r="E38" s="391"/>
      <c r="F38" s="386"/>
    </row>
    <row r="39" spans="1:6" ht="12" customHeight="1" thickBot="1">
      <c r="A39" s="388"/>
      <c r="B39" s="392" t="s">
        <v>500</v>
      </c>
      <c r="C39" s="393"/>
      <c r="D39" s="393"/>
      <c r="E39" s="393"/>
      <c r="F39" s="1039"/>
    </row>
    <row r="40" spans="1:6" ht="12" customHeight="1" thickBot="1">
      <c r="A40" s="379"/>
      <c r="B40" s="394" t="s">
        <v>505</v>
      </c>
      <c r="C40" s="395">
        <f>SUM(C32:C39)</f>
        <v>0</v>
      </c>
      <c r="D40" s="395">
        <f>SUM(D32:D39)</f>
        <v>30703</v>
      </c>
      <c r="E40" s="395">
        <f>SUM(E32:E39)</f>
        <v>29737</v>
      </c>
      <c r="F40" s="1380">
        <f t="shared" si="0"/>
        <v>0.9685372764876397</v>
      </c>
    </row>
    <row r="41" spans="1:6" ht="12" customHeight="1">
      <c r="A41" s="401">
        <v>3026</v>
      </c>
      <c r="B41" s="402" t="s">
        <v>526</v>
      </c>
      <c r="C41" s="385"/>
      <c r="D41" s="385"/>
      <c r="E41" s="385"/>
      <c r="F41" s="1038"/>
    </row>
    <row r="42" spans="1:6" ht="12" customHeight="1">
      <c r="A42" s="77"/>
      <c r="B42" s="389" t="s">
        <v>328</v>
      </c>
      <c r="C42" s="307"/>
      <c r="D42" s="307"/>
      <c r="E42" s="307"/>
      <c r="F42" s="386"/>
    </row>
    <row r="43" spans="1:6" ht="12" customHeight="1">
      <c r="A43" s="77"/>
      <c r="B43" s="190" t="s">
        <v>530</v>
      </c>
      <c r="C43" s="307"/>
      <c r="D43" s="307"/>
      <c r="E43" s="307"/>
      <c r="F43" s="386"/>
    </row>
    <row r="44" spans="1:6" ht="12" customHeight="1">
      <c r="A44" s="77"/>
      <c r="B44" s="390" t="s">
        <v>513</v>
      </c>
      <c r="C44" s="307">
        <v>54282</v>
      </c>
      <c r="D44" s="307">
        <v>85136</v>
      </c>
      <c r="E44" s="307">
        <v>66722</v>
      </c>
      <c r="F44" s="1394">
        <f t="shared" si="0"/>
        <v>0.7837107686525089</v>
      </c>
    </row>
    <row r="45" spans="1:6" ht="12" customHeight="1">
      <c r="A45" s="77"/>
      <c r="B45" s="308" t="s">
        <v>334</v>
      </c>
      <c r="C45" s="403"/>
      <c r="D45" s="403"/>
      <c r="E45" s="403"/>
      <c r="F45" s="1394"/>
    </row>
    <row r="46" spans="1:6" ht="12" customHeight="1">
      <c r="A46" s="77"/>
      <c r="B46" s="190" t="s">
        <v>523</v>
      </c>
      <c r="C46" s="404"/>
      <c r="D46" s="404"/>
      <c r="E46" s="404"/>
      <c r="F46" s="1394"/>
    </row>
    <row r="47" spans="1:6" ht="12" customHeight="1">
      <c r="A47" s="77"/>
      <c r="B47" s="389" t="s">
        <v>479</v>
      </c>
      <c r="C47" s="405">
        <v>55300</v>
      </c>
      <c r="D47" s="405">
        <v>58890</v>
      </c>
      <c r="E47" s="405">
        <v>36343</v>
      </c>
      <c r="F47" s="1394">
        <f t="shared" si="0"/>
        <v>0.6171336389879436</v>
      </c>
    </row>
    <row r="48" spans="1:6" ht="12" customHeight="1">
      <c r="A48" s="77"/>
      <c r="B48" s="76" t="s">
        <v>480</v>
      </c>
      <c r="C48" s="405"/>
      <c r="D48" s="405"/>
      <c r="E48" s="405"/>
      <c r="F48" s="1394"/>
    </row>
    <row r="49" spans="1:6" ht="12" customHeight="1" thickBot="1">
      <c r="A49" s="77"/>
      <c r="B49" s="392" t="s">
        <v>500</v>
      </c>
      <c r="C49" s="406"/>
      <c r="D49" s="406"/>
      <c r="E49" s="406"/>
      <c r="F49" s="1039"/>
    </row>
    <row r="50" spans="1:6" ht="12" customHeight="1" thickBot="1">
      <c r="A50" s="400"/>
      <c r="B50" s="394" t="s">
        <v>505</v>
      </c>
      <c r="C50" s="395">
        <f>SUM(C41:C47)</f>
        <v>109582</v>
      </c>
      <c r="D50" s="395">
        <f>SUM(D41:D47)</f>
        <v>144026</v>
      </c>
      <c r="E50" s="395">
        <f>SUM(E41:E47)</f>
        <v>103065</v>
      </c>
      <c r="F50" s="1380">
        <f t="shared" si="0"/>
        <v>0.7155999611181314</v>
      </c>
    </row>
    <row r="51" spans="1:6" ht="12" customHeight="1">
      <c r="A51" s="377">
        <v>3000</v>
      </c>
      <c r="B51" s="407" t="s">
        <v>330</v>
      </c>
      <c r="C51" s="307"/>
      <c r="D51" s="307"/>
      <c r="E51" s="307"/>
      <c r="F51" s="1038"/>
    </row>
    <row r="52" spans="1:6" ht="12" customHeight="1">
      <c r="A52" s="377"/>
      <c r="B52" s="408" t="s">
        <v>281</v>
      </c>
      <c r="C52" s="307"/>
      <c r="D52" s="307"/>
      <c r="E52" s="307"/>
      <c r="F52" s="386"/>
    </row>
    <row r="53" spans="1:6" ht="12" customHeight="1">
      <c r="A53" s="388"/>
      <c r="B53" s="389" t="s">
        <v>328</v>
      </c>
      <c r="C53" s="307">
        <f>SUM(C22+C11)</f>
        <v>975623</v>
      </c>
      <c r="D53" s="307">
        <f>SUM(D22+D11+D32)</f>
        <v>1044283</v>
      </c>
      <c r="E53" s="307">
        <f>SUM(E22+E11+E32)</f>
        <v>1002939</v>
      </c>
      <c r="F53" s="1394">
        <f t="shared" si="0"/>
        <v>0.9604091994219958</v>
      </c>
    </row>
    <row r="54" spans="1:6" ht="12" customHeight="1">
      <c r="A54" s="388"/>
      <c r="B54" s="190" t="s">
        <v>530</v>
      </c>
      <c r="C54" s="307">
        <f>SUM(C23+C12)</f>
        <v>285571</v>
      </c>
      <c r="D54" s="307">
        <f>SUM(D23+D12+D33)</f>
        <v>319364</v>
      </c>
      <c r="E54" s="307">
        <f>SUM(E23+E12+E33)</f>
        <v>292456</v>
      </c>
      <c r="F54" s="1394">
        <f t="shared" si="0"/>
        <v>0.9157450432735061</v>
      </c>
    </row>
    <row r="55" spans="1:6" ht="12" customHeight="1">
      <c r="A55" s="301"/>
      <c r="B55" s="308" t="s">
        <v>527</v>
      </c>
      <c r="C55" s="307">
        <f>SUM(C24+C13+C44)</f>
        <v>294082</v>
      </c>
      <c r="D55" s="307">
        <f>SUM(D24+D13+D44+D34)</f>
        <v>357250</v>
      </c>
      <c r="E55" s="307">
        <f>SUM(E24+E13+E44+E34)</f>
        <v>271872</v>
      </c>
      <c r="F55" s="1394">
        <f t="shared" si="0"/>
        <v>0.7610132960111966</v>
      </c>
    </row>
    <row r="56" spans="1:6" ht="12" customHeight="1">
      <c r="A56" s="388"/>
      <c r="B56" s="308" t="s">
        <v>334</v>
      </c>
      <c r="C56" s="307">
        <f>SUM(C14)</f>
        <v>0</v>
      </c>
      <c r="D56" s="307">
        <f>SUM(D14)</f>
        <v>0</v>
      </c>
      <c r="E56" s="307">
        <f>SUM(E14)</f>
        <v>0</v>
      </c>
      <c r="F56" s="1394"/>
    </row>
    <row r="57" spans="1:6" ht="12" customHeight="1">
      <c r="A57" s="388"/>
      <c r="B57" s="190" t="s">
        <v>523</v>
      </c>
      <c r="C57" s="307">
        <f>SUM(C25+C15)</f>
        <v>0</v>
      </c>
      <c r="D57" s="307">
        <f>SUM(D36)</f>
        <v>107</v>
      </c>
      <c r="E57" s="307">
        <f>SUM(E36)</f>
        <v>107</v>
      </c>
      <c r="F57" s="1394">
        <f t="shared" si="0"/>
        <v>1</v>
      </c>
    </row>
    <row r="58" spans="1:6" ht="12" customHeight="1">
      <c r="A58" s="388"/>
      <c r="B58" s="312" t="s">
        <v>271</v>
      </c>
      <c r="C58" s="409">
        <f>SUM(C53:C57)</f>
        <v>1555276</v>
      </c>
      <c r="D58" s="409">
        <f>SUM(D53:D57)</f>
        <v>1721004</v>
      </c>
      <c r="E58" s="409">
        <f>SUM(E53:E57)</f>
        <v>1567374</v>
      </c>
      <c r="F58" s="386">
        <f t="shared" si="0"/>
        <v>0.9107323399596979</v>
      </c>
    </row>
    <row r="59" spans="1:6" ht="12" customHeight="1">
      <c r="A59" s="388"/>
      <c r="B59" s="410" t="s">
        <v>282</v>
      </c>
      <c r="C59" s="307"/>
      <c r="D59" s="307"/>
      <c r="E59" s="307"/>
      <c r="F59" s="386"/>
    </row>
    <row r="60" spans="1:6" ht="12" customHeight="1">
      <c r="A60" s="388"/>
      <c r="B60" s="389" t="s">
        <v>481</v>
      </c>
      <c r="C60" s="307">
        <f>SUM(C28+C17)</f>
        <v>0</v>
      </c>
      <c r="D60" s="307">
        <f>SUM(D28+D17)</f>
        <v>14678</v>
      </c>
      <c r="E60" s="307">
        <f>SUM(E28+E17)</f>
        <v>13179</v>
      </c>
      <c r="F60" s="1394">
        <f t="shared" si="0"/>
        <v>0.8978743698051506</v>
      </c>
    </row>
    <row r="61" spans="1:6" ht="12" customHeight="1">
      <c r="A61" s="388"/>
      <c r="B61" s="76" t="s">
        <v>619</v>
      </c>
      <c r="C61" s="307">
        <f>SUM(C27+C16+C47)</f>
        <v>121300</v>
      </c>
      <c r="D61" s="307">
        <f>SUM(D27+D16+D47)</f>
        <v>103467</v>
      </c>
      <c r="E61" s="307">
        <f>SUM(E27+E16+E47)</f>
        <v>60944</v>
      </c>
      <c r="F61" s="1394">
        <f t="shared" si="0"/>
        <v>0.5890187209448423</v>
      </c>
    </row>
    <row r="62" spans="1:6" ht="12" customHeight="1">
      <c r="A62" s="388"/>
      <c r="B62" s="308" t="s">
        <v>1482</v>
      </c>
      <c r="C62" s="307">
        <f>SUM(C29)</f>
        <v>7000</v>
      </c>
      <c r="D62" s="307">
        <f>SUM(D29)</f>
        <v>33761</v>
      </c>
      <c r="E62" s="307">
        <f>SUM(E29)</f>
        <v>5000</v>
      </c>
      <c r="F62" s="1394">
        <f t="shared" si="0"/>
        <v>0.14809987855809958</v>
      </c>
    </row>
    <row r="63" spans="1:6" ht="12" customHeight="1" thickBot="1">
      <c r="A63" s="388"/>
      <c r="B63" s="312" t="s">
        <v>283</v>
      </c>
      <c r="C63" s="409">
        <f>SUM(C60:C62)</f>
        <v>128300</v>
      </c>
      <c r="D63" s="409">
        <f>SUM(D60:D62)</f>
        <v>151906</v>
      </c>
      <c r="E63" s="409">
        <f>SUM(E60:E62)</f>
        <v>79123</v>
      </c>
      <c r="F63" s="1039">
        <f t="shared" si="0"/>
        <v>0.5208681684726081</v>
      </c>
    </row>
    <row r="64" spans="1:6" ht="12" customHeight="1" thickBot="1">
      <c r="A64" s="379"/>
      <c r="B64" s="394" t="s">
        <v>483</v>
      </c>
      <c r="C64" s="395">
        <f>SUM(C58+C63)</f>
        <v>1683576</v>
      </c>
      <c r="D64" s="395">
        <f>SUM(D58+D63)</f>
        <v>1872910</v>
      </c>
      <c r="E64" s="395">
        <f>SUM(E58+E63)</f>
        <v>1646497</v>
      </c>
      <c r="F64" s="1380">
        <f t="shared" si="0"/>
        <v>0.8791116497856277</v>
      </c>
    </row>
    <row r="65" spans="1:6" ht="12" thickBot="1">
      <c r="A65" s="411"/>
      <c r="B65" s="412" t="s">
        <v>293</v>
      </c>
      <c r="C65" s="902">
        <f>SUM(C64)</f>
        <v>1683576</v>
      </c>
      <c r="D65" s="902">
        <f>SUM(D64)</f>
        <v>1872910</v>
      </c>
      <c r="E65" s="902">
        <f>SUM(E64)</f>
        <v>1646497</v>
      </c>
      <c r="F65" s="1380">
        <f t="shared" si="0"/>
        <v>0.8791116497856277</v>
      </c>
    </row>
    <row r="67" spans="3:5" ht="11.25">
      <c r="C67" s="413"/>
      <c r="D67" s="413"/>
      <c r="E67" s="413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28">
      <selection activeCell="B21" sqref="B21"/>
    </sheetView>
  </sheetViews>
  <sheetFormatPr defaultColWidth="9.125" defaultRowHeight="12.75"/>
  <cols>
    <col min="1" max="1" width="9.125" style="414" customWidth="1"/>
    <col min="2" max="2" width="60.00390625" style="414" customWidth="1"/>
    <col min="3" max="5" width="10.875" style="414" customWidth="1"/>
    <col min="6" max="6" width="9.50390625" style="414" customWidth="1"/>
    <col min="7" max="16384" width="9.125" style="414" customWidth="1"/>
  </cols>
  <sheetData>
    <row r="2" spans="1:6" ht="13.5">
      <c r="A2" s="1532" t="s">
        <v>549</v>
      </c>
      <c r="B2" s="1527"/>
      <c r="C2" s="1527"/>
      <c r="D2" s="1527"/>
      <c r="E2" s="1527"/>
      <c r="F2" s="1527"/>
    </row>
    <row r="3" spans="1:6" ht="12">
      <c r="A3" s="1531" t="s">
        <v>743</v>
      </c>
      <c r="B3" s="1527"/>
      <c r="C3" s="1527"/>
      <c r="D3" s="1527"/>
      <c r="E3" s="1527"/>
      <c r="F3" s="1527"/>
    </row>
    <row r="4" ht="12.75">
      <c r="B4" s="415"/>
    </row>
    <row r="5" ht="12.75">
      <c r="B5" s="415"/>
    </row>
    <row r="6" spans="3:6" ht="12.75">
      <c r="C6" s="416"/>
      <c r="D6" s="416"/>
      <c r="E6" s="416"/>
      <c r="F6" s="416" t="s">
        <v>410</v>
      </c>
    </row>
    <row r="7" spans="1:6" ht="12.75" customHeight="1">
      <c r="A7" s="417"/>
      <c r="B7" s="418" t="s">
        <v>387</v>
      </c>
      <c r="C7" s="1507" t="s">
        <v>803</v>
      </c>
      <c r="D7" s="1507" t="s">
        <v>847</v>
      </c>
      <c r="E7" s="1507" t="s">
        <v>1357</v>
      </c>
      <c r="F7" s="1528" t="s">
        <v>1287</v>
      </c>
    </row>
    <row r="8" spans="1:6" ht="12">
      <c r="A8" s="419"/>
      <c r="B8" s="420" t="s">
        <v>508</v>
      </c>
      <c r="C8" s="1533"/>
      <c r="D8" s="1533"/>
      <c r="E8" s="1533"/>
      <c r="F8" s="1529"/>
    </row>
    <row r="9" spans="1:6" ht="18" customHeight="1" thickBot="1">
      <c r="A9" s="421"/>
      <c r="B9" s="422"/>
      <c r="C9" s="1509"/>
      <c r="D9" s="1509"/>
      <c r="E9" s="1509"/>
      <c r="F9" s="1530"/>
    </row>
    <row r="10" spans="1:6" ht="12.75" thickBot="1">
      <c r="A10" s="423" t="s">
        <v>388</v>
      </c>
      <c r="B10" s="422" t="s">
        <v>389</v>
      </c>
      <c r="C10" s="424" t="s">
        <v>390</v>
      </c>
      <c r="D10" s="424" t="s">
        <v>391</v>
      </c>
      <c r="E10" s="424" t="s">
        <v>392</v>
      </c>
      <c r="F10" s="424" t="s">
        <v>251</v>
      </c>
    </row>
    <row r="11" spans="1:6" ht="15" customHeight="1">
      <c r="A11" s="425">
        <v>3030</v>
      </c>
      <c r="B11" s="426" t="s">
        <v>287</v>
      </c>
      <c r="C11" s="427"/>
      <c r="D11" s="427"/>
      <c r="E11" s="427"/>
      <c r="F11" s="428"/>
    </row>
    <row r="12" spans="1:6" ht="15" customHeight="1">
      <c r="A12" s="425"/>
      <c r="B12" s="325" t="s">
        <v>420</v>
      </c>
      <c r="C12" s="427"/>
      <c r="D12" s="427"/>
      <c r="E12" s="427"/>
      <c r="F12" s="419"/>
    </row>
    <row r="13" spans="1:6" ht="15" customHeight="1" thickBot="1">
      <c r="A13" s="425"/>
      <c r="B13" s="326" t="s">
        <v>1479</v>
      </c>
      <c r="C13" s="429"/>
      <c r="D13" s="429"/>
      <c r="E13" s="429"/>
      <c r="F13" s="610"/>
    </row>
    <row r="14" spans="1:6" ht="15" customHeight="1" thickBot="1">
      <c r="A14" s="430"/>
      <c r="B14" s="327" t="s">
        <v>1458</v>
      </c>
      <c r="C14" s="434"/>
      <c r="D14" s="434"/>
      <c r="E14" s="434"/>
      <c r="F14" s="610"/>
    </row>
    <row r="15" spans="1:6" ht="15" customHeight="1">
      <c r="A15" s="425"/>
      <c r="B15" s="772" t="s">
        <v>216</v>
      </c>
      <c r="C15" s="431"/>
      <c r="D15" s="431"/>
      <c r="E15" s="431"/>
      <c r="F15" s="611"/>
    </row>
    <row r="16" spans="1:6" ht="15" customHeight="1" thickBot="1">
      <c r="A16" s="433"/>
      <c r="B16" s="774" t="s">
        <v>217</v>
      </c>
      <c r="C16" s="429">
        <v>17000</v>
      </c>
      <c r="D16" s="775">
        <v>17000</v>
      </c>
      <c r="E16" s="775">
        <v>22494</v>
      </c>
      <c r="F16" s="800">
        <f>SUM(E16/D16)</f>
        <v>1.3231764705882354</v>
      </c>
    </row>
    <row r="17" spans="1:6" ht="15" customHeight="1" thickBot="1">
      <c r="A17" s="433"/>
      <c r="B17" s="773" t="s">
        <v>218</v>
      </c>
      <c r="C17" s="434">
        <f>SUM(C16)</f>
        <v>17000</v>
      </c>
      <c r="D17" s="778">
        <f>SUM(D16)</f>
        <v>17000</v>
      </c>
      <c r="E17" s="778">
        <f>SUM(E16)</f>
        <v>22494</v>
      </c>
      <c r="F17" s="1040">
        <f aca="true" t="shared" si="0" ref="F17:F48">SUM(E17/D17)</f>
        <v>1.3231764705882354</v>
      </c>
    </row>
    <row r="18" spans="1:6" ht="15" customHeight="1">
      <c r="A18" s="425"/>
      <c r="B18" s="325" t="s">
        <v>421</v>
      </c>
      <c r="C18" s="431"/>
      <c r="D18" s="779">
        <f>SUM(D19:D20)</f>
        <v>90</v>
      </c>
      <c r="E18" s="779">
        <f>SUM(E19:E20)</f>
        <v>2599</v>
      </c>
      <c r="F18" s="1043">
        <f t="shared" si="0"/>
        <v>28.877777777777776</v>
      </c>
    </row>
    <row r="19" spans="1:6" ht="15" customHeight="1">
      <c r="A19" s="425"/>
      <c r="B19" s="331" t="s">
        <v>422</v>
      </c>
      <c r="C19" s="432"/>
      <c r="D19" s="777">
        <v>90</v>
      </c>
      <c r="E19" s="777">
        <v>2599</v>
      </c>
      <c r="F19" s="801">
        <f t="shared" si="0"/>
        <v>28.877777777777776</v>
      </c>
    </row>
    <row r="20" spans="1:6" ht="15" customHeight="1">
      <c r="A20" s="425"/>
      <c r="B20" s="331" t="s">
        <v>423</v>
      </c>
      <c r="C20" s="432"/>
      <c r="D20" s="777"/>
      <c r="E20" s="777"/>
      <c r="F20" s="801"/>
    </row>
    <row r="21" spans="1:6" ht="15" customHeight="1">
      <c r="A21" s="425"/>
      <c r="B21" s="333" t="s">
        <v>424</v>
      </c>
      <c r="C21" s="432"/>
      <c r="D21" s="777">
        <v>193</v>
      </c>
      <c r="E21" s="777">
        <v>289</v>
      </c>
      <c r="F21" s="801">
        <f t="shared" si="0"/>
        <v>1.4974093264248705</v>
      </c>
    </row>
    <row r="22" spans="1:6" ht="15" customHeight="1">
      <c r="A22" s="425"/>
      <c r="B22" s="333" t="s">
        <v>425</v>
      </c>
      <c r="C22" s="431"/>
      <c r="D22" s="779"/>
      <c r="E22" s="779"/>
      <c r="F22" s="801"/>
    </row>
    <row r="23" spans="1:6" ht="15" customHeight="1">
      <c r="A23" s="425"/>
      <c r="B23" s="333" t="s">
        <v>426</v>
      </c>
      <c r="C23" s="432"/>
      <c r="D23" s="777">
        <v>76</v>
      </c>
      <c r="E23" s="777">
        <v>780</v>
      </c>
      <c r="F23" s="801">
        <f t="shared" si="0"/>
        <v>10.263157894736842</v>
      </c>
    </row>
    <row r="24" spans="1:6" ht="15" customHeight="1">
      <c r="A24" s="425"/>
      <c r="B24" s="133" t="s">
        <v>1477</v>
      </c>
      <c r="C24" s="432"/>
      <c r="D24" s="777">
        <v>4</v>
      </c>
      <c r="E24" s="777">
        <v>4</v>
      </c>
      <c r="F24" s="801">
        <f t="shared" si="0"/>
        <v>1</v>
      </c>
    </row>
    <row r="25" spans="1:6" ht="15" customHeight="1" thickBot="1">
      <c r="A25" s="433"/>
      <c r="B25" s="334" t="s">
        <v>427</v>
      </c>
      <c r="C25" s="429"/>
      <c r="D25" s="775">
        <v>69</v>
      </c>
      <c r="E25" s="775">
        <v>88</v>
      </c>
      <c r="F25" s="800">
        <f t="shared" si="0"/>
        <v>1.2753623188405796</v>
      </c>
    </row>
    <row r="26" spans="1:6" ht="15" customHeight="1" thickBot="1">
      <c r="A26" s="430"/>
      <c r="B26" s="336" t="s">
        <v>582</v>
      </c>
      <c r="C26" s="434"/>
      <c r="D26" s="778">
        <f>SUM(D21:D25)+D18</f>
        <v>432</v>
      </c>
      <c r="E26" s="778">
        <f>SUM(E21:E25)+E18</f>
        <v>3760</v>
      </c>
      <c r="F26" s="1042">
        <f t="shared" si="0"/>
        <v>8.703703703703704</v>
      </c>
    </row>
    <row r="27" spans="1:6" ht="15" customHeight="1" thickBot="1">
      <c r="A27" s="430"/>
      <c r="B27" s="339" t="s">
        <v>278</v>
      </c>
      <c r="C27" s="434">
        <f>SUM(C17+C26)</f>
        <v>17000</v>
      </c>
      <c r="D27" s="778">
        <f>SUM(D17+D26)</f>
        <v>17432</v>
      </c>
      <c r="E27" s="778">
        <f>SUM(E17+E26)</f>
        <v>26254</v>
      </c>
      <c r="F27" s="1042">
        <f t="shared" si="0"/>
        <v>1.5060807709958697</v>
      </c>
    </row>
    <row r="28" spans="1:6" ht="15" customHeight="1" thickBot="1">
      <c r="A28" s="430"/>
      <c r="B28" s="341" t="s">
        <v>279</v>
      </c>
      <c r="C28" s="778"/>
      <c r="D28" s="778"/>
      <c r="E28" s="778"/>
      <c r="F28" s="1041"/>
    </row>
    <row r="29" spans="1:6" ht="15" customHeight="1">
      <c r="A29" s="425"/>
      <c r="B29" s="343" t="s">
        <v>1441</v>
      </c>
      <c r="C29" s="777"/>
      <c r="D29" s="777">
        <v>52190</v>
      </c>
      <c r="E29" s="777">
        <v>52190</v>
      </c>
      <c r="F29" s="801">
        <f t="shared" si="0"/>
        <v>1</v>
      </c>
    </row>
    <row r="30" spans="1:6" ht="15" customHeight="1" thickBot="1">
      <c r="A30" s="425"/>
      <c r="B30" s="346" t="s">
        <v>1481</v>
      </c>
      <c r="C30" s="775">
        <v>509927</v>
      </c>
      <c r="D30" s="775">
        <v>504995</v>
      </c>
      <c r="E30" s="775">
        <v>472534</v>
      </c>
      <c r="F30" s="800">
        <f t="shared" si="0"/>
        <v>0.9357201556451054</v>
      </c>
    </row>
    <row r="31" spans="1:6" ht="15" customHeight="1" thickBot="1">
      <c r="A31" s="430"/>
      <c r="B31" s="347" t="s">
        <v>272</v>
      </c>
      <c r="C31" s="776">
        <f>SUM(C29:C30)</f>
        <v>509927</v>
      </c>
      <c r="D31" s="776">
        <f>SUM(D29:D30)</f>
        <v>557185</v>
      </c>
      <c r="E31" s="776">
        <f>SUM(E29:E30)</f>
        <v>524724</v>
      </c>
      <c r="F31" s="1042">
        <f t="shared" si="0"/>
        <v>0.941741073431625</v>
      </c>
    </row>
    <row r="32" spans="1:6" ht="15" customHeight="1">
      <c r="A32" s="425"/>
      <c r="B32" s="343" t="s">
        <v>1441</v>
      </c>
      <c r="C32" s="777"/>
      <c r="D32" s="777"/>
      <c r="E32" s="777"/>
      <c r="F32" s="801"/>
    </row>
    <row r="33" spans="1:6" ht="15" customHeight="1" thickBot="1">
      <c r="A33" s="425"/>
      <c r="B33" s="346" t="s">
        <v>1481</v>
      </c>
      <c r="C33" s="775">
        <v>16700</v>
      </c>
      <c r="D33" s="775">
        <v>18900</v>
      </c>
      <c r="E33" s="775">
        <v>11910</v>
      </c>
      <c r="F33" s="800">
        <f t="shared" si="0"/>
        <v>0.6301587301587301</v>
      </c>
    </row>
    <row r="34" spans="1:6" ht="15" customHeight="1" thickBot="1">
      <c r="A34" s="430"/>
      <c r="B34" s="347" t="s">
        <v>274</v>
      </c>
      <c r="C34" s="776">
        <f>SUM(C32:C33)</f>
        <v>16700</v>
      </c>
      <c r="D34" s="776">
        <f>SUM(D32:D33)</f>
        <v>18900</v>
      </c>
      <c r="E34" s="776">
        <f>SUM(E32:E33)</f>
        <v>11910</v>
      </c>
      <c r="F34" s="1042">
        <f t="shared" si="0"/>
        <v>0.6301587301587301</v>
      </c>
    </row>
    <row r="35" spans="1:6" ht="15" customHeight="1" thickBot="1">
      <c r="A35" s="430"/>
      <c r="B35" s="350" t="s">
        <v>286</v>
      </c>
      <c r="C35" s="778">
        <f>SUM(C34+C31+C27+C28)</f>
        <v>543627</v>
      </c>
      <c r="D35" s="776">
        <f>SUM(D34+D31+D27+D28)</f>
        <v>593517</v>
      </c>
      <c r="E35" s="776">
        <f>SUM(E34+E31+E27+E28)</f>
        <v>562888</v>
      </c>
      <c r="F35" s="1042">
        <f t="shared" si="0"/>
        <v>0.948394064533956</v>
      </c>
    </row>
    <row r="36" spans="1:6" ht="15" customHeight="1">
      <c r="A36" s="425"/>
      <c r="B36" s="352" t="s">
        <v>558</v>
      </c>
      <c r="C36" s="777">
        <v>286574</v>
      </c>
      <c r="D36" s="777">
        <v>291414</v>
      </c>
      <c r="E36" s="777">
        <v>280601</v>
      </c>
      <c r="F36" s="801">
        <f t="shared" si="0"/>
        <v>0.9628947133631192</v>
      </c>
    </row>
    <row r="37" spans="1:6" ht="15" customHeight="1">
      <c r="A37" s="425"/>
      <c r="B37" s="352" t="s">
        <v>559</v>
      </c>
      <c r="C37" s="777">
        <v>81948</v>
      </c>
      <c r="D37" s="777">
        <v>85297</v>
      </c>
      <c r="E37" s="777">
        <v>76849</v>
      </c>
      <c r="F37" s="801">
        <f t="shared" si="0"/>
        <v>0.9009578297009273</v>
      </c>
    </row>
    <row r="38" spans="1:6" ht="15" customHeight="1">
      <c r="A38" s="425"/>
      <c r="B38" s="352" t="s">
        <v>560</v>
      </c>
      <c r="C38" s="777">
        <v>158405</v>
      </c>
      <c r="D38" s="777">
        <v>192106</v>
      </c>
      <c r="E38" s="777">
        <v>160500</v>
      </c>
      <c r="F38" s="801">
        <f t="shared" si="0"/>
        <v>0.8354762474883658</v>
      </c>
    </row>
    <row r="39" spans="1:6" ht="15" customHeight="1">
      <c r="A39" s="425"/>
      <c r="B39" s="353" t="s">
        <v>562</v>
      </c>
      <c r="C39" s="779"/>
      <c r="D39" s="779"/>
      <c r="E39" s="779"/>
      <c r="F39" s="801"/>
    </row>
    <row r="40" spans="1:6" ht="15" customHeight="1" thickBot="1">
      <c r="A40" s="433"/>
      <c r="B40" s="354" t="s">
        <v>561</v>
      </c>
      <c r="C40" s="778"/>
      <c r="D40" s="775">
        <v>5800</v>
      </c>
      <c r="E40" s="775">
        <v>2413</v>
      </c>
      <c r="F40" s="800">
        <f t="shared" si="0"/>
        <v>0.4160344827586207</v>
      </c>
    </row>
    <row r="41" spans="1:6" ht="15" customHeight="1">
      <c r="A41" s="425"/>
      <c r="B41" s="745" t="s">
        <v>271</v>
      </c>
      <c r="C41" s="779">
        <f>SUM(C36:C40)</f>
        <v>526927</v>
      </c>
      <c r="D41" s="779">
        <f>SUM(D36:D40)</f>
        <v>574617</v>
      </c>
      <c r="E41" s="779">
        <f>SUM(E36:E40)</f>
        <v>520363</v>
      </c>
      <c r="F41" s="1043">
        <f t="shared" si="0"/>
        <v>0.9055823270108612</v>
      </c>
    </row>
    <row r="42" spans="1:6" ht="15" customHeight="1">
      <c r="A42" s="425"/>
      <c r="B42" s="744" t="s">
        <v>185</v>
      </c>
      <c r="C42" s="780">
        <v>126266</v>
      </c>
      <c r="D42" s="780">
        <v>139068</v>
      </c>
      <c r="E42" s="780">
        <v>130540</v>
      </c>
      <c r="F42" s="801">
        <f t="shared" si="0"/>
        <v>0.938677481519832</v>
      </c>
    </row>
    <row r="43" spans="1:6" ht="15" customHeight="1" thickBot="1">
      <c r="A43" s="433"/>
      <c r="B43" s="740" t="s">
        <v>808</v>
      </c>
      <c r="C43" s="781">
        <v>100167</v>
      </c>
      <c r="D43" s="781">
        <v>100167</v>
      </c>
      <c r="E43" s="781">
        <v>85201</v>
      </c>
      <c r="F43" s="800">
        <f t="shared" si="0"/>
        <v>0.8505895155090998</v>
      </c>
    </row>
    <row r="44" spans="1:6" ht="15.75" customHeight="1">
      <c r="A44" s="425"/>
      <c r="B44" s="352" t="s">
        <v>477</v>
      </c>
      <c r="C44" s="782">
        <v>16700</v>
      </c>
      <c r="D44" s="782">
        <v>18900</v>
      </c>
      <c r="E44" s="782">
        <v>11910</v>
      </c>
      <c r="F44" s="801">
        <f t="shared" si="0"/>
        <v>0.6301587301587301</v>
      </c>
    </row>
    <row r="45" spans="1:6" ht="15" customHeight="1">
      <c r="A45" s="425"/>
      <c r="B45" s="352" t="s">
        <v>478</v>
      </c>
      <c r="C45" s="779"/>
      <c r="D45" s="779"/>
      <c r="E45" s="779"/>
      <c r="F45" s="801"/>
    </row>
    <row r="46" spans="1:6" ht="15" customHeight="1" thickBot="1">
      <c r="A46" s="433"/>
      <c r="B46" s="354" t="s">
        <v>1476</v>
      </c>
      <c r="C46" s="778"/>
      <c r="D46" s="778"/>
      <c r="E46" s="778"/>
      <c r="F46" s="800"/>
    </row>
    <row r="47" spans="1:6" ht="15" customHeight="1" thickBot="1">
      <c r="A47" s="430"/>
      <c r="B47" s="356" t="s">
        <v>277</v>
      </c>
      <c r="C47" s="776">
        <f>SUM(C44:C46)</f>
        <v>16700</v>
      </c>
      <c r="D47" s="776">
        <f>SUM(D44:D46)</f>
        <v>18900</v>
      </c>
      <c r="E47" s="776">
        <f>SUM(E44:E46)</f>
        <v>11910</v>
      </c>
      <c r="F47" s="1042">
        <f t="shared" si="0"/>
        <v>0.6301587301587301</v>
      </c>
    </row>
    <row r="48" spans="1:6" ht="15" customHeight="1" thickBot="1">
      <c r="A48" s="433"/>
      <c r="B48" s="357" t="s">
        <v>325</v>
      </c>
      <c r="C48" s="911">
        <f>SUM(C47,C41)</f>
        <v>543627</v>
      </c>
      <c r="D48" s="776">
        <f>SUM(D47,D41)</f>
        <v>593517</v>
      </c>
      <c r="E48" s="776">
        <f>SUM(E47,E41)</f>
        <v>532273</v>
      </c>
      <c r="F48" s="1040">
        <f t="shared" si="0"/>
        <v>0.8968117172717883</v>
      </c>
    </row>
    <row r="51" ht="16.5" customHeight="1">
      <c r="B51" s="613"/>
    </row>
    <row r="52" ht="15" customHeight="1">
      <c r="B52" s="613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20"/>
  <sheetViews>
    <sheetView showZeros="0" zoomScaleSheetLayoutView="100" zoomScalePageLayoutView="0" workbookViewId="0" topLeftCell="A343">
      <selection activeCell="B790" sqref="B790"/>
    </sheetView>
  </sheetViews>
  <sheetFormatPr defaultColWidth="9.125" defaultRowHeight="12.75"/>
  <cols>
    <col min="1" max="1" width="6.125" style="436" customWidth="1"/>
    <col min="2" max="2" width="50.875" style="369" customWidth="1"/>
    <col min="3" max="4" width="14.50390625" style="531" customWidth="1"/>
    <col min="5" max="5" width="13.50390625" style="531" customWidth="1"/>
    <col min="6" max="6" width="9.50390625" style="531" customWidth="1"/>
    <col min="7" max="7" width="39.875" style="531" customWidth="1"/>
    <col min="8" max="16384" width="9.125" style="369" customWidth="1"/>
  </cols>
  <sheetData>
    <row r="1" spans="1:7" ht="12">
      <c r="A1" s="1534" t="s">
        <v>550</v>
      </c>
      <c r="B1" s="1535"/>
      <c r="C1" s="1535"/>
      <c r="D1" s="1535"/>
      <c r="E1" s="1535"/>
      <c r="F1" s="1535"/>
      <c r="G1" s="1535"/>
    </row>
    <row r="2" spans="1:7" ht="12">
      <c r="A2" s="1536" t="s">
        <v>748</v>
      </c>
      <c r="B2" s="1537"/>
      <c r="C2" s="1537"/>
      <c r="D2" s="1537"/>
      <c r="E2" s="1537"/>
      <c r="F2" s="1537"/>
      <c r="G2" s="1537"/>
    </row>
    <row r="3" spans="1:7" ht="12">
      <c r="A3" s="435"/>
      <c r="B3" s="435"/>
      <c r="C3" s="435"/>
      <c r="D3" s="435"/>
      <c r="E3" s="435"/>
      <c r="F3" s="435"/>
      <c r="G3" s="435"/>
    </row>
    <row r="4" spans="3:7" ht="11.25">
      <c r="C4" s="437"/>
      <c r="D4" s="437"/>
      <c r="E4" s="437"/>
      <c r="F4" s="437"/>
      <c r="G4" s="438" t="s">
        <v>410</v>
      </c>
    </row>
    <row r="5" spans="1:7" s="376" customFormat="1" ht="12" customHeight="1">
      <c r="A5" s="374"/>
      <c r="B5" s="375"/>
      <c r="C5" s="1507" t="s">
        <v>806</v>
      </c>
      <c r="D5" s="1507" t="s">
        <v>849</v>
      </c>
      <c r="E5" s="1507" t="s">
        <v>1358</v>
      </c>
      <c r="F5" s="1521" t="s">
        <v>1288</v>
      </c>
      <c r="G5" s="440" t="s">
        <v>367</v>
      </c>
    </row>
    <row r="6" spans="1:7" s="376" customFormat="1" ht="12" customHeight="1">
      <c r="A6" s="377" t="s">
        <v>507</v>
      </c>
      <c r="B6" s="378" t="s">
        <v>521</v>
      </c>
      <c r="C6" s="1508"/>
      <c r="D6" s="1521"/>
      <c r="E6" s="1508"/>
      <c r="F6" s="1533"/>
      <c r="G6" s="77" t="s">
        <v>368</v>
      </c>
    </row>
    <row r="7" spans="1:7" s="376" customFormat="1" ht="12.75" customHeight="1" thickBot="1">
      <c r="A7" s="377"/>
      <c r="B7" s="380"/>
      <c r="C7" s="1509"/>
      <c r="D7" s="1522"/>
      <c r="E7" s="1509"/>
      <c r="F7" s="1538"/>
      <c r="G7" s="400"/>
    </row>
    <row r="8" spans="1:7" s="376" customFormat="1" ht="11.25">
      <c r="A8" s="381" t="s">
        <v>388</v>
      </c>
      <c r="B8" s="441" t="s">
        <v>389</v>
      </c>
      <c r="C8" s="383" t="s">
        <v>390</v>
      </c>
      <c r="D8" s="383" t="s">
        <v>391</v>
      </c>
      <c r="E8" s="383" t="s">
        <v>392</v>
      </c>
      <c r="F8" s="383" t="s">
        <v>251</v>
      </c>
      <c r="G8" s="383" t="s">
        <v>605</v>
      </c>
    </row>
    <row r="9" spans="1:7" s="376" customFormat="1" ht="12" customHeight="1">
      <c r="A9" s="377">
        <v>3050</v>
      </c>
      <c r="B9" s="442" t="s">
        <v>484</v>
      </c>
      <c r="C9" s="443">
        <f>SUM(C17+C25)</f>
        <v>8000</v>
      </c>
      <c r="D9" s="443">
        <f>SUM(D17+D25)</f>
        <v>9248</v>
      </c>
      <c r="E9" s="443">
        <f>SUM(E17+E25)</f>
        <v>3942</v>
      </c>
      <c r="F9" s="444">
        <f>SUM(E9/D9)</f>
        <v>0.42625432525951557</v>
      </c>
      <c r="G9" s="445"/>
    </row>
    <row r="10" spans="1:7" ht="12" customHeight="1">
      <c r="A10" s="446">
        <v>3052</v>
      </c>
      <c r="B10" s="447" t="s">
        <v>226</v>
      </c>
      <c r="C10" s="448"/>
      <c r="D10" s="448"/>
      <c r="E10" s="448"/>
      <c r="F10" s="444"/>
      <c r="G10" s="449"/>
    </row>
    <row r="11" spans="1:7" ht="12" customHeight="1">
      <c r="A11" s="450"/>
      <c r="B11" s="451" t="s">
        <v>328</v>
      </c>
      <c r="C11" s="465"/>
      <c r="D11" s="465"/>
      <c r="E11" s="465"/>
      <c r="F11" s="444"/>
      <c r="G11" s="452"/>
    </row>
    <row r="12" spans="1:7" ht="12" customHeight="1">
      <c r="A12" s="450"/>
      <c r="B12" s="453" t="s">
        <v>530</v>
      </c>
      <c r="C12" s="465"/>
      <c r="D12" s="465"/>
      <c r="E12" s="465"/>
      <c r="F12" s="444"/>
      <c r="G12" s="452"/>
    </row>
    <row r="13" spans="1:7" ht="12" customHeight="1">
      <c r="A13" s="450"/>
      <c r="B13" s="454" t="s">
        <v>513</v>
      </c>
      <c r="C13" s="465">
        <v>5000</v>
      </c>
      <c r="D13" s="914">
        <v>6248</v>
      </c>
      <c r="E13" s="914">
        <v>3942</v>
      </c>
      <c r="F13" s="1384">
        <f>SUM(E13/D13)</f>
        <v>0.6309218950064021</v>
      </c>
      <c r="G13" s="452"/>
    </row>
    <row r="14" spans="1:7" ht="12" customHeight="1">
      <c r="A14" s="450"/>
      <c r="B14" s="455" t="s">
        <v>334</v>
      </c>
      <c r="C14" s="465"/>
      <c r="D14" s="914"/>
      <c r="E14" s="914"/>
      <c r="F14" s="444"/>
      <c r="G14" s="452"/>
    </row>
    <row r="15" spans="1:7" ht="12" customHeight="1">
      <c r="A15" s="450"/>
      <c r="B15" s="455" t="s">
        <v>523</v>
      </c>
      <c r="C15" s="448"/>
      <c r="D15" s="448"/>
      <c r="E15" s="448"/>
      <c r="F15" s="444"/>
      <c r="G15" s="452"/>
    </row>
    <row r="16" spans="1:7" ht="12" customHeight="1" thickBot="1">
      <c r="A16" s="450"/>
      <c r="B16" s="456" t="s">
        <v>300</v>
      </c>
      <c r="C16" s="457"/>
      <c r="D16" s="457"/>
      <c r="E16" s="457"/>
      <c r="F16" s="1381"/>
      <c r="G16" s="458"/>
    </row>
    <row r="17" spans="1:7" ht="13.5" customHeight="1" thickBot="1">
      <c r="A17" s="459"/>
      <c r="B17" s="460" t="s">
        <v>358</v>
      </c>
      <c r="C17" s="912">
        <f>SUM(C11:C14)</f>
        <v>5000</v>
      </c>
      <c r="D17" s="912">
        <f>SUM(D11:D14)</f>
        <v>6248</v>
      </c>
      <c r="E17" s="912">
        <f>SUM(E11:E14)</f>
        <v>3942</v>
      </c>
      <c r="F17" s="1382">
        <f>SUM(E17/D17)</f>
        <v>0.6309218950064021</v>
      </c>
      <c r="G17" s="461"/>
    </row>
    <row r="18" spans="1:7" ht="13.5" customHeight="1">
      <c r="A18" s="446">
        <v>3053</v>
      </c>
      <c r="B18" s="447" t="s">
        <v>760</v>
      </c>
      <c r="C18" s="913"/>
      <c r="D18" s="913"/>
      <c r="E18" s="913"/>
      <c r="F18" s="444"/>
      <c r="G18" s="449"/>
    </row>
    <row r="19" spans="1:7" ht="13.5" customHeight="1">
      <c r="A19" s="450"/>
      <c r="B19" s="451" t="s">
        <v>328</v>
      </c>
      <c r="C19" s="914"/>
      <c r="D19" s="914"/>
      <c r="E19" s="914"/>
      <c r="F19" s="444"/>
      <c r="G19" s="452"/>
    </row>
    <row r="20" spans="1:7" ht="13.5" customHeight="1">
      <c r="A20" s="450"/>
      <c r="B20" s="453" t="s">
        <v>530</v>
      </c>
      <c r="C20" s="914"/>
      <c r="D20" s="914"/>
      <c r="E20" s="914"/>
      <c r="F20" s="444"/>
      <c r="G20" s="452"/>
    </row>
    <row r="21" spans="1:7" ht="13.5" customHeight="1">
      <c r="A21" s="450"/>
      <c r="B21" s="454" t="s">
        <v>513</v>
      </c>
      <c r="C21" s="914">
        <v>3000</v>
      </c>
      <c r="D21" s="914">
        <v>3000</v>
      </c>
      <c r="E21" s="914"/>
      <c r="F21" s="444">
        <f>SUM(E21/D21)</f>
        <v>0</v>
      </c>
      <c r="G21" s="452"/>
    </row>
    <row r="22" spans="1:7" ht="13.5" customHeight="1">
      <c r="A22" s="450"/>
      <c r="B22" s="455" t="s">
        <v>334</v>
      </c>
      <c r="C22" s="914"/>
      <c r="D22" s="914"/>
      <c r="E22" s="914"/>
      <c r="F22" s="444"/>
      <c r="G22" s="452"/>
    </row>
    <row r="23" spans="1:7" ht="13.5" customHeight="1">
      <c r="A23" s="450"/>
      <c r="B23" s="455" t="s">
        <v>523</v>
      </c>
      <c r="C23" s="913"/>
      <c r="D23" s="913"/>
      <c r="E23" s="913"/>
      <c r="F23" s="444"/>
      <c r="G23" s="452"/>
    </row>
    <row r="24" spans="1:7" ht="13.5" customHeight="1" thickBot="1">
      <c r="A24" s="450"/>
      <c r="B24" s="456" t="s">
        <v>300</v>
      </c>
      <c r="C24" s="915"/>
      <c r="D24" s="915"/>
      <c r="E24" s="915"/>
      <c r="F24" s="1381"/>
      <c r="G24" s="458"/>
    </row>
    <row r="25" spans="1:7" ht="13.5" customHeight="1" thickBot="1">
      <c r="A25" s="459"/>
      <c r="B25" s="460" t="s">
        <v>358</v>
      </c>
      <c r="C25" s="912">
        <f>SUM(C19:C22)</f>
        <v>3000</v>
      </c>
      <c r="D25" s="912">
        <f>SUM(D19:D22)</f>
        <v>3000</v>
      </c>
      <c r="E25" s="912">
        <f>SUM(E19:E22)</f>
        <v>0</v>
      </c>
      <c r="F25" s="1382">
        <f>SUM(E25/D25)</f>
        <v>0</v>
      </c>
      <c r="G25" s="461"/>
    </row>
    <row r="26" spans="1:7" ht="12">
      <c r="A26" s="446">
        <v>3060</v>
      </c>
      <c r="B26" s="462" t="s">
        <v>298</v>
      </c>
      <c r="C26" s="916">
        <f>SUM(C34+C42)</f>
        <v>4000</v>
      </c>
      <c r="D26" s="916">
        <f>SUM(D34+D42)</f>
        <v>5348</v>
      </c>
      <c r="E26" s="916">
        <f>SUM(E34+E42)</f>
        <v>1636</v>
      </c>
      <c r="F26" s="444">
        <f>SUM(E26/D26)</f>
        <v>0.3059087509349289</v>
      </c>
      <c r="G26" s="449"/>
    </row>
    <row r="27" spans="1:7" ht="12" customHeight="1">
      <c r="A27" s="446">
        <v>3061</v>
      </c>
      <c r="B27" s="463" t="s">
        <v>335</v>
      </c>
      <c r="C27" s="913"/>
      <c r="D27" s="913"/>
      <c r="E27" s="913"/>
      <c r="F27" s="444"/>
      <c r="G27" s="464"/>
    </row>
    <row r="28" spans="1:7" ht="12" customHeight="1">
      <c r="A28" s="450"/>
      <c r="B28" s="451" t="s">
        <v>328</v>
      </c>
      <c r="C28" s="914"/>
      <c r="D28" s="914"/>
      <c r="E28" s="914"/>
      <c r="F28" s="444"/>
      <c r="G28" s="464"/>
    </row>
    <row r="29" spans="1:7" ht="12" customHeight="1">
      <c r="A29" s="450"/>
      <c r="B29" s="453" t="s">
        <v>530</v>
      </c>
      <c r="C29" s="914"/>
      <c r="D29" s="914"/>
      <c r="E29" s="914"/>
      <c r="F29" s="444"/>
      <c r="G29" s="464"/>
    </row>
    <row r="30" spans="1:7" ht="12" customHeight="1">
      <c r="A30" s="466"/>
      <c r="B30" s="454" t="s">
        <v>513</v>
      </c>
      <c r="C30" s="914">
        <v>1000</v>
      </c>
      <c r="D30" s="914">
        <v>1395</v>
      </c>
      <c r="E30" s="914">
        <v>790</v>
      </c>
      <c r="F30" s="1384">
        <f>SUM(E30/D30)</f>
        <v>0.5663082437275986</v>
      </c>
      <c r="G30" s="464"/>
    </row>
    <row r="31" spans="1:7" ht="12" customHeight="1">
      <c r="A31" s="466"/>
      <c r="B31" s="455" t="s">
        <v>334</v>
      </c>
      <c r="C31" s="914"/>
      <c r="D31" s="914"/>
      <c r="E31" s="914"/>
      <c r="F31" s="444"/>
      <c r="G31" s="464"/>
    </row>
    <row r="32" spans="1:7" ht="11.25">
      <c r="A32" s="466"/>
      <c r="B32" s="455" t="s">
        <v>523</v>
      </c>
      <c r="C32" s="914"/>
      <c r="D32" s="914"/>
      <c r="E32" s="914"/>
      <c r="F32" s="444"/>
      <c r="G32" s="464"/>
    </row>
    <row r="33" spans="1:7" ht="12" thickBot="1">
      <c r="A33" s="466" t="s">
        <v>508</v>
      </c>
      <c r="B33" s="456" t="s">
        <v>300</v>
      </c>
      <c r="C33" s="917"/>
      <c r="D33" s="917"/>
      <c r="E33" s="917"/>
      <c r="F33" s="1381"/>
      <c r="G33" s="467"/>
    </row>
    <row r="34" spans="1:7" ht="12" thickBot="1">
      <c r="A34" s="468"/>
      <c r="B34" s="460" t="s">
        <v>358</v>
      </c>
      <c r="C34" s="918">
        <f>SUM(C28:C33)</f>
        <v>1000</v>
      </c>
      <c r="D34" s="1029">
        <f>SUM(D28:D33)</f>
        <v>1395</v>
      </c>
      <c r="E34" s="1029">
        <f>SUM(E28:E33)</f>
        <v>790</v>
      </c>
      <c r="F34" s="1382">
        <f>SUM(E34/D34)</f>
        <v>0.5663082437275986</v>
      </c>
      <c r="G34" s="469"/>
    </row>
    <row r="35" spans="1:7" ht="11.25">
      <c r="A35" s="470">
        <v>3071</v>
      </c>
      <c r="B35" s="447" t="s">
        <v>361</v>
      </c>
      <c r="C35" s="919"/>
      <c r="D35" s="919"/>
      <c r="E35" s="919"/>
      <c r="F35" s="444"/>
      <c r="G35" s="809" t="s">
        <v>383</v>
      </c>
    </row>
    <row r="36" spans="1:7" ht="12" customHeight="1">
      <c r="A36" s="466"/>
      <c r="B36" s="451" t="s">
        <v>328</v>
      </c>
      <c r="C36" s="920"/>
      <c r="D36" s="920"/>
      <c r="E36" s="920"/>
      <c r="F36" s="444"/>
      <c r="G36" s="810" t="s">
        <v>384</v>
      </c>
    </row>
    <row r="37" spans="1:7" ht="12" customHeight="1">
      <c r="A37" s="450"/>
      <c r="B37" s="453" t="s">
        <v>530</v>
      </c>
      <c r="C37" s="920"/>
      <c r="D37" s="920"/>
      <c r="E37" s="920"/>
      <c r="F37" s="444"/>
      <c r="G37" s="810"/>
    </row>
    <row r="38" spans="1:7" ht="12" customHeight="1">
      <c r="A38" s="450"/>
      <c r="B38" s="454" t="s">
        <v>513</v>
      </c>
      <c r="C38" s="920">
        <v>3000</v>
      </c>
      <c r="D38" s="920">
        <v>3953</v>
      </c>
      <c r="E38" s="920">
        <v>846</v>
      </c>
      <c r="F38" s="1384">
        <f>SUM(E38/D38)</f>
        <v>0.21401467240070832</v>
      </c>
      <c r="G38" s="811"/>
    </row>
    <row r="39" spans="1:7" ht="12" customHeight="1">
      <c r="A39" s="450"/>
      <c r="B39" s="455" t="s">
        <v>334</v>
      </c>
      <c r="C39" s="920"/>
      <c r="D39" s="920"/>
      <c r="E39" s="920"/>
      <c r="F39" s="444"/>
      <c r="G39" s="520"/>
    </row>
    <row r="40" spans="1:7" ht="12" customHeight="1">
      <c r="A40" s="450"/>
      <c r="B40" s="455" t="s">
        <v>523</v>
      </c>
      <c r="C40" s="920"/>
      <c r="D40" s="920"/>
      <c r="E40" s="920"/>
      <c r="F40" s="444"/>
      <c r="G40" s="812"/>
    </row>
    <row r="41" spans="1:7" ht="12" customHeight="1" thickBot="1">
      <c r="A41" s="450"/>
      <c r="B41" s="456" t="s">
        <v>300</v>
      </c>
      <c r="C41" s="921"/>
      <c r="D41" s="921"/>
      <c r="E41" s="917"/>
      <c r="F41" s="1381"/>
      <c r="G41" s="511"/>
    </row>
    <row r="42" spans="1:7" ht="12" customHeight="1" thickBot="1">
      <c r="A42" s="475"/>
      <c r="B42" s="460" t="s">
        <v>358</v>
      </c>
      <c r="C42" s="922">
        <f>SUM(C36:C41)</f>
        <v>3000</v>
      </c>
      <c r="D42" s="1030">
        <f>SUM(D36:D41)</f>
        <v>3953</v>
      </c>
      <c r="E42" s="1030">
        <f>SUM(E36:E41)</f>
        <v>846</v>
      </c>
      <c r="F42" s="1382">
        <f>SUM(E42/D42)</f>
        <v>0.21401467240070832</v>
      </c>
      <c r="G42" s="813"/>
    </row>
    <row r="43" spans="1:7" ht="12" customHeight="1">
      <c r="A43" s="470">
        <v>3080</v>
      </c>
      <c r="B43" s="477" t="s">
        <v>301</v>
      </c>
      <c r="C43" s="919">
        <f>SUM(C51)</f>
        <v>21500</v>
      </c>
      <c r="D43" s="919">
        <f>SUM(D51)</f>
        <v>23348</v>
      </c>
      <c r="E43" s="919">
        <f>SUM(E51)</f>
        <v>11853</v>
      </c>
      <c r="F43" s="444">
        <f>SUM(E43/D43)</f>
        <v>0.5076666095597053</v>
      </c>
      <c r="G43" s="809"/>
    </row>
    <row r="44" spans="1:7" ht="12" customHeight="1">
      <c r="A44" s="470">
        <v>3081</v>
      </c>
      <c r="B44" s="463" t="s">
        <v>365</v>
      </c>
      <c r="C44" s="919"/>
      <c r="D44" s="919"/>
      <c r="E44" s="919"/>
      <c r="F44" s="444"/>
      <c r="G44" s="810"/>
    </row>
    <row r="45" spans="1:7" ht="12" customHeight="1">
      <c r="A45" s="466"/>
      <c r="B45" s="451" t="s">
        <v>328</v>
      </c>
      <c r="C45" s="920"/>
      <c r="D45" s="920"/>
      <c r="E45" s="920"/>
      <c r="F45" s="444"/>
      <c r="G45" s="810"/>
    </row>
    <row r="46" spans="1:7" ht="12" customHeight="1">
      <c r="A46" s="466"/>
      <c r="B46" s="453" t="s">
        <v>530</v>
      </c>
      <c r="C46" s="920"/>
      <c r="D46" s="920"/>
      <c r="E46" s="920"/>
      <c r="F46" s="444"/>
      <c r="G46" s="810"/>
    </row>
    <row r="47" spans="1:7" ht="12" customHeight="1">
      <c r="A47" s="466"/>
      <c r="B47" s="454" t="s">
        <v>513</v>
      </c>
      <c r="C47" s="920">
        <v>13700</v>
      </c>
      <c r="D47" s="920">
        <v>15548</v>
      </c>
      <c r="E47" s="920">
        <v>6380</v>
      </c>
      <c r="F47" s="1384">
        <f>SUM(E47/D47)</f>
        <v>0.410342166195009</v>
      </c>
      <c r="G47" s="814"/>
    </row>
    <row r="48" spans="1:7" ht="12" customHeight="1">
      <c r="A48" s="466"/>
      <c r="B48" s="454" t="s">
        <v>299</v>
      </c>
      <c r="C48" s="920">
        <v>7800</v>
      </c>
      <c r="D48" s="920">
        <v>7800</v>
      </c>
      <c r="E48" s="920">
        <v>5473</v>
      </c>
      <c r="F48" s="1384">
        <f>SUM(E48/D48)</f>
        <v>0.7016666666666667</v>
      </c>
      <c r="G48" s="815"/>
    </row>
    <row r="49" spans="1:7" ht="12" customHeight="1">
      <c r="A49" s="466"/>
      <c r="B49" s="455" t="s">
        <v>523</v>
      </c>
      <c r="C49" s="920"/>
      <c r="D49" s="920"/>
      <c r="E49" s="920"/>
      <c r="F49" s="444"/>
      <c r="G49" s="810"/>
    </row>
    <row r="50" spans="1:7" ht="12" customHeight="1" thickBot="1">
      <c r="A50" s="450"/>
      <c r="B50" s="456" t="s">
        <v>300</v>
      </c>
      <c r="C50" s="921"/>
      <c r="D50" s="921"/>
      <c r="E50" s="921"/>
      <c r="F50" s="1381"/>
      <c r="G50" s="511"/>
    </row>
    <row r="51" spans="1:7" ht="12" customHeight="1" thickBot="1">
      <c r="A51" s="475"/>
      <c r="B51" s="460" t="s">
        <v>358</v>
      </c>
      <c r="C51" s="918">
        <f>SUM(C45:C50)</f>
        <v>21500</v>
      </c>
      <c r="D51" s="1029">
        <f>SUM(D45:D50)</f>
        <v>23348</v>
      </c>
      <c r="E51" s="1029">
        <f>SUM(E45:E50)</f>
        <v>11853</v>
      </c>
      <c r="F51" s="1382">
        <f>SUM(E51/D51)</f>
        <v>0.5076666095597053</v>
      </c>
      <c r="G51" s="476"/>
    </row>
    <row r="52" spans="1:7" ht="12" customHeight="1" thickBot="1">
      <c r="A52" s="479">
        <v>3130</v>
      </c>
      <c r="B52" s="480" t="s">
        <v>602</v>
      </c>
      <c r="C52" s="918">
        <f>SUM(C53+C80)</f>
        <v>830000</v>
      </c>
      <c r="D52" s="918">
        <f>SUM(D53+D80)</f>
        <v>1074215</v>
      </c>
      <c r="E52" s="918">
        <f>SUM(E53+E80)</f>
        <v>755538</v>
      </c>
      <c r="F52" s="1383">
        <f>SUM(E52/D52)</f>
        <v>0.703339648022044</v>
      </c>
      <c r="G52" s="476"/>
    </row>
    <row r="53" spans="1:7" ht="12" customHeight="1" thickBot="1">
      <c r="A53" s="470">
        <v>3110</v>
      </c>
      <c r="B53" s="480" t="s">
        <v>600</v>
      </c>
      <c r="C53" s="918">
        <f>SUM(C61+C70+C79)</f>
        <v>770000</v>
      </c>
      <c r="D53" s="918">
        <f>SUM(D61+D70+D79)</f>
        <v>990059</v>
      </c>
      <c r="E53" s="918">
        <f>SUM(E61+E70+E79)</f>
        <v>725914</v>
      </c>
      <c r="F53" s="1382">
        <f>SUM(E53/D53)</f>
        <v>0.7332027687238841</v>
      </c>
      <c r="G53" s="476"/>
    </row>
    <row r="54" spans="1:7" ht="12" customHeight="1">
      <c r="A54" s="481">
        <v>3111</v>
      </c>
      <c r="B54" s="482" t="s">
        <v>382</v>
      </c>
      <c r="C54" s="913"/>
      <c r="D54" s="913"/>
      <c r="E54" s="913"/>
      <c r="F54" s="444"/>
      <c r="G54" s="383" t="s">
        <v>385</v>
      </c>
    </row>
    <row r="55" spans="1:7" ht="12" customHeight="1">
      <c r="A55" s="450"/>
      <c r="B55" s="451" t="s">
        <v>328</v>
      </c>
      <c r="C55" s="914"/>
      <c r="D55" s="914"/>
      <c r="E55" s="914"/>
      <c r="F55" s="444"/>
      <c r="G55" s="472"/>
    </row>
    <row r="56" spans="1:7" ht="12" customHeight="1">
      <c r="A56" s="450"/>
      <c r="B56" s="453" t="s">
        <v>530</v>
      </c>
      <c r="C56" s="914"/>
      <c r="D56" s="914"/>
      <c r="E56" s="914"/>
      <c r="F56" s="444"/>
      <c r="G56" s="472"/>
    </row>
    <row r="57" spans="1:7" ht="12" customHeight="1">
      <c r="A57" s="450"/>
      <c r="B57" s="454" t="s">
        <v>513</v>
      </c>
      <c r="C57" s="914">
        <v>500</v>
      </c>
      <c r="D57" s="914">
        <v>500</v>
      </c>
      <c r="E57" s="914">
        <v>85</v>
      </c>
      <c r="F57" s="1384">
        <f>SUM(E57/D57)</f>
        <v>0.17</v>
      </c>
      <c r="G57" s="472"/>
    </row>
    <row r="58" spans="1:7" ht="12" customHeight="1">
      <c r="A58" s="450"/>
      <c r="B58" s="455" t="s">
        <v>334</v>
      </c>
      <c r="C58" s="914"/>
      <c r="D58" s="914"/>
      <c r="E58" s="914"/>
      <c r="F58" s="444"/>
      <c r="G58" s="472"/>
    </row>
    <row r="59" spans="1:7" ht="12" customHeight="1">
      <c r="A59" s="450"/>
      <c r="B59" s="455" t="s">
        <v>523</v>
      </c>
      <c r="C59" s="914"/>
      <c r="D59" s="914"/>
      <c r="E59" s="914"/>
      <c r="F59" s="444"/>
      <c r="G59" s="472"/>
    </row>
    <row r="60" spans="1:7" ht="12" customHeight="1" thickBot="1">
      <c r="A60" s="450"/>
      <c r="B60" s="456" t="s">
        <v>500</v>
      </c>
      <c r="C60" s="917">
        <v>649500</v>
      </c>
      <c r="D60" s="917">
        <v>827858</v>
      </c>
      <c r="E60" s="935">
        <v>614386</v>
      </c>
      <c r="F60" s="1385">
        <f>SUM(E60/D60)</f>
        <v>0.7421393524010156</v>
      </c>
      <c r="G60" s="472"/>
    </row>
    <row r="61" spans="1:7" ht="12" customHeight="1" thickBot="1">
      <c r="A61" s="475"/>
      <c r="B61" s="460" t="s">
        <v>358</v>
      </c>
      <c r="C61" s="918">
        <f>SUM(C55:C60)</f>
        <v>650000</v>
      </c>
      <c r="D61" s="1029">
        <f>SUM(D55:D60)</f>
        <v>828358</v>
      </c>
      <c r="E61" s="1029">
        <f>SUM(E55:E60)</f>
        <v>614471</v>
      </c>
      <c r="F61" s="1382">
        <f>SUM(E61/D61)</f>
        <v>0.7417940069390287</v>
      </c>
      <c r="G61" s="476"/>
    </row>
    <row r="62" spans="1:7" ht="12" customHeight="1">
      <c r="A62" s="377">
        <v>3114</v>
      </c>
      <c r="B62" s="483" t="s">
        <v>337</v>
      </c>
      <c r="C62" s="923"/>
      <c r="D62" s="923"/>
      <c r="E62" s="923"/>
      <c r="F62" s="444"/>
      <c r="G62" s="484"/>
    </row>
    <row r="63" spans="1:7" ht="12" customHeight="1">
      <c r="A63" s="301"/>
      <c r="B63" s="389" t="s">
        <v>328</v>
      </c>
      <c r="C63" s="924">
        <v>300</v>
      </c>
      <c r="D63" s="924">
        <v>300</v>
      </c>
      <c r="E63" s="924">
        <v>48</v>
      </c>
      <c r="F63" s="1384">
        <f>SUM(E63/D63)</f>
        <v>0.16</v>
      </c>
      <c r="G63" s="472"/>
    </row>
    <row r="64" spans="1:7" ht="12" customHeight="1">
      <c r="A64" s="301"/>
      <c r="B64" s="190" t="s">
        <v>530</v>
      </c>
      <c r="C64" s="924">
        <v>150</v>
      </c>
      <c r="D64" s="924">
        <v>150</v>
      </c>
      <c r="E64" s="924">
        <v>12</v>
      </c>
      <c r="F64" s="1384">
        <f>SUM(E64/D64)</f>
        <v>0.08</v>
      </c>
      <c r="G64" s="472"/>
    </row>
    <row r="65" spans="1:7" ht="12" customHeight="1">
      <c r="A65" s="301"/>
      <c r="B65" s="390" t="s">
        <v>513</v>
      </c>
      <c r="C65" s="924">
        <v>99550</v>
      </c>
      <c r="D65" s="924">
        <v>126136</v>
      </c>
      <c r="E65" s="924">
        <v>81346</v>
      </c>
      <c r="F65" s="1384">
        <f>SUM(E65/D65)</f>
        <v>0.64490708441682</v>
      </c>
      <c r="G65" s="464"/>
    </row>
    <row r="66" spans="1:7" ht="12" customHeight="1">
      <c r="A66" s="301"/>
      <c r="B66" s="308" t="s">
        <v>334</v>
      </c>
      <c r="C66" s="924"/>
      <c r="D66" s="924"/>
      <c r="E66" s="924"/>
      <c r="F66" s="444"/>
      <c r="G66" s="464"/>
    </row>
    <row r="67" spans="1:7" ht="12" customHeight="1">
      <c r="A67" s="301"/>
      <c r="B67" s="308" t="s">
        <v>523</v>
      </c>
      <c r="C67" s="924"/>
      <c r="D67" s="924"/>
      <c r="E67" s="924"/>
      <c r="F67" s="444"/>
      <c r="G67" s="472"/>
    </row>
    <row r="68" spans="1:7" ht="12" customHeight="1">
      <c r="A68" s="301"/>
      <c r="B68" s="499" t="s">
        <v>479</v>
      </c>
      <c r="C68" s="936"/>
      <c r="D68" s="936">
        <v>38</v>
      </c>
      <c r="E68" s="936"/>
      <c r="F68" s="444">
        <f>SUM(E68/D68)</f>
        <v>0</v>
      </c>
      <c r="G68" s="473"/>
    </row>
    <row r="69" spans="1:7" ht="12" thickBot="1">
      <c r="A69" s="388"/>
      <c r="B69" s="500" t="s">
        <v>480</v>
      </c>
      <c r="C69" s="925"/>
      <c r="D69" s="925">
        <v>2880</v>
      </c>
      <c r="E69" s="925">
        <v>2880</v>
      </c>
      <c r="F69" s="1385">
        <f>SUM(E69/D69)</f>
        <v>1</v>
      </c>
      <c r="G69" s="485"/>
    </row>
    <row r="70" spans="1:7" ht="12" customHeight="1" thickBot="1">
      <c r="A70" s="400"/>
      <c r="B70" s="460" t="s">
        <v>358</v>
      </c>
      <c r="C70" s="927">
        <f>SUM(C63:C69)</f>
        <v>100000</v>
      </c>
      <c r="D70" s="395">
        <f>SUM(D63:D69)</f>
        <v>129504</v>
      </c>
      <c r="E70" s="395">
        <f>SUM(E63:E69)</f>
        <v>84286</v>
      </c>
      <c r="F70" s="1382">
        <f>SUM(E70/D70)</f>
        <v>0.650837039782555</v>
      </c>
      <c r="G70" s="476"/>
    </row>
    <row r="71" spans="1:7" ht="12" customHeight="1">
      <c r="A71" s="377">
        <v>3115</v>
      </c>
      <c r="B71" s="483" t="s">
        <v>770</v>
      </c>
      <c r="C71" s="923"/>
      <c r="D71" s="923"/>
      <c r="E71" s="923"/>
      <c r="F71" s="444"/>
      <c r="G71" s="484"/>
    </row>
    <row r="72" spans="1:7" ht="12" customHeight="1">
      <c r="A72" s="301"/>
      <c r="B72" s="389" t="s">
        <v>328</v>
      </c>
      <c r="C72" s="924"/>
      <c r="D72" s="924"/>
      <c r="E72" s="924"/>
      <c r="F72" s="444"/>
      <c r="G72" s="472"/>
    </row>
    <row r="73" spans="1:7" ht="12" customHeight="1">
      <c r="A73" s="301"/>
      <c r="B73" s="190" t="s">
        <v>530</v>
      </c>
      <c r="C73" s="924"/>
      <c r="D73" s="924"/>
      <c r="E73" s="924"/>
      <c r="F73" s="444"/>
      <c r="G73" s="472"/>
    </row>
    <row r="74" spans="1:7" ht="12" customHeight="1">
      <c r="A74" s="301"/>
      <c r="B74" s="390" t="s">
        <v>513</v>
      </c>
      <c r="C74" s="924">
        <v>14000</v>
      </c>
      <c r="D74" s="924">
        <v>30829</v>
      </c>
      <c r="E74" s="924">
        <v>26092</v>
      </c>
      <c r="F74" s="1384">
        <f>SUM(E74/D74)</f>
        <v>0.8463459729475494</v>
      </c>
      <c r="G74" s="464"/>
    </row>
    <row r="75" spans="1:7" ht="12" customHeight="1">
      <c r="A75" s="301"/>
      <c r="B75" s="308" t="s">
        <v>334</v>
      </c>
      <c r="C75" s="924"/>
      <c r="D75" s="924"/>
      <c r="E75" s="924"/>
      <c r="F75" s="444"/>
      <c r="G75" s="464"/>
    </row>
    <row r="76" spans="1:7" ht="12" customHeight="1">
      <c r="A76" s="301"/>
      <c r="B76" s="308" t="s">
        <v>523</v>
      </c>
      <c r="C76" s="924"/>
      <c r="D76" s="924"/>
      <c r="E76" s="924"/>
      <c r="F76" s="444"/>
      <c r="G76" s="472"/>
    </row>
    <row r="77" spans="1:7" ht="12" customHeight="1">
      <c r="A77" s="388"/>
      <c r="B77" s="500" t="s">
        <v>479</v>
      </c>
      <c r="C77" s="928">
        <v>2000</v>
      </c>
      <c r="D77" s="928">
        <v>0</v>
      </c>
      <c r="E77" s="924"/>
      <c r="F77" s="444"/>
      <c r="G77" s="473"/>
    </row>
    <row r="78" spans="1:7" ht="12" customHeight="1" thickBot="1">
      <c r="A78" s="388"/>
      <c r="B78" s="826" t="s">
        <v>480</v>
      </c>
      <c r="C78" s="929">
        <v>4000</v>
      </c>
      <c r="D78" s="929">
        <v>1368</v>
      </c>
      <c r="E78" s="929">
        <v>1065</v>
      </c>
      <c r="F78" s="1385">
        <f>SUM(E78/D78)</f>
        <v>0.7785087719298246</v>
      </c>
      <c r="G78" s="485"/>
    </row>
    <row r="79" spans="1:7" ht="12" customHeight="1" thickBot="1">
      <c r="A79" s="400"/>
      <c r="B79" s="460" t="s">
        <v>358</v>
      </c>
      <c r="C79" s="927">
        <f>SUM(C73:C78)</f>
        <v>20000</v>
      </c>
      <c r="D79" s="395">
        <f>SUM(D73:D78)</f>
        <v>32197</v>
      </c>
      <c r="E79" s="395">
        <f>SUM(E73:E78)</f>
        <v>27157</v>
      </c>
      <c r="F79" s="1382">
        <f>SUM(E79/D79)</f>
        <v>0.843463676740069</v>
      </c>
      <c r="G79" s="476"/>
    </row>
    <row r="80" spans="1:7" ht="12" customHeight="1" thickBot="1">
      <c r="A80" s="486">
        <v>3120</v>
      </c>
      <c r="B80" s="480" t="s">
        <v>603</v>
      </c>
      <c r="C80" s="927">
        <f>SUM(C88+C96+C104+C112+C120)</f>
        <v>60000</v>
      </c>
      <c r="D80" s="927">
        <f>SUM(D88+D96+D104+D112+D120)</f>
        <v>84156</v>
      </c>
      <c r="E80" s="927">
        <f>SUM(E88+E96+E104+E112+E120)</f>
        <v>29624</v>
      </c>
      <c r="F80" s="1382">
        <f>SUM(E80/D80)</f>
        <v>0.3520129283711203</v>
      </c>
      <c r="G80" s="476"/>
    </row>
    <row r="81" spans="1:7" ht="12" customHeight="1">
      <c r="A81" s="77">
        <v>3121</v>
      </c>
      <c r="B81" s="487" t="s">
        <v>414</v>
      </c>
      <c r="C81" s="923"/>
      <c r="D81" s="923"/>
      <c r="E81" s="923"/>
      <c r="F81" s="444"/>
      <c r="G81" s="471"/>
    </row>
    <row r="82" spans="1:7" ht="12" customHeight="1">
      <c r="A82" s="77"/>
      <c r="B82" s="389" t="s">
        <v>328</v>
      </c>
      <c r="C82" s="923"/>
      <c r="D82" s="923"/>
      <c r="E82" s="923"/>
      <c r="F82" s="444"/>
      <c r="G82" s="445"/>
    </row>
    <row r="83" spans="1:7" ht="12" customHeight="1">
      <c r="A83" s="77"/>
      <c r="B83" s="190" t="s">
        <v>530</v>
      </c>
      <c r="C83" s="923"/>
      <c r="D83" s="923"/>
      <c r="E83" s="923"/>
      <c r="F83" s="444"/>
      <c r="G83" s="445"/>
    </row>
    <row r="84" spans="1:7" ht="12" customHeight="1">
      <c r="A84" s="377"/>
      <c r="B84" s="390" t="s">
        <v>513</v>
      </c>
      <c r="C84" s="930">
        <v>5000</v>
      </c>
      <c r="D84" s="930">
        <v>20899</v>
      </c>
      <c r="E84" s="930">
        <v>6050</v>
      </c>
      <c r="F84" s="1384">
        <f>SUM(E84/D84)</f>
        <v>0.2894875352887698</v>
      </c>
      <c r="G84" s="464"/>
    </row>
    <row r="85" spans="1:7" ht="12" customHeight="1">
      <c r="A85" s="377"/>
      <c r="B85" s="308" t="s">
        <v>334</v>
      </c>
      <c r="C85" s="930"/>
      <c r="D85" s="930"/>
      <c r="E85" s="930"/>
      <c r="F85" s="444"/>
      <c r="G85" s="488"/>
    </row>
    <row r="86" spans="1:7" ht="12" customHeight="1">
      <c r="A86" s="77"/>
      <c r="B86" s="308" t="s">
        <v>523</v>
      </c>
      <c r="C86" s="923"/>
      <c r="D86" s="923"/>
      <c r="E86" s="923"/>
      <c r="F86" s="444"/>
      <c r="G86" s="445"/>
    </row>
    <row r="87" spans="1:7" ht="12" customHeight="1" thickBot="1">
      <c r="A87" s="77"/>
      <c r="B87" s="456" t="s">
        <v>300</v>
      </c>
      <c r="C87" s="931"/>
      <c r="D87" s="931"/>
      <c r="E87" s="931"/>
      <c r="F87" s="1381"/>
      <c r="G87" s="440"/>
    </row>
    <row r="88" spans="1:7" ht="12" customHeight="1" thickBot="1">
      <c r="A88" s="400"/>
      <c r="B88" s="460" t="s">
        <v>358</v>
      </c>
      <c r="C88" s="927">
        <f>SUM(C84:C87)</f>
        <v>5000</v>
      </c>
      <c r="D88" s="395">
        <f>SUM(D84:D87)</f>
        <v>20899</v>
      </c>
      <c r="E88" s="395">
        <f>SUM(E84:E87)</f>
        <v>6050</v>
      </c>
      <c r="F88" s="1382">
        <f>SUM(E88/D88)</f>
        <v>0.2894875352887698</v>
      </c>
      <c r="G88" s="476"/>
    </row>
    <row r="89" spans="1:7" ht="12" customHeight="1">
      <c r="A89" s="377">
        <v>3122</v>
      </c>
      <c r="B89" s="483" t="s">
        <v>407</v>
      </c>
      <c r="C89" s="923"/>
      <c r="D89" s="923"/>
      <c r="E89" s="923"/>
      <c r="F89" s="444"/>
      <c r="G89" s="489"/>
    </row>
    <row r="90" spans="1:7" ht="12" customHeight="1">
      <c r="A90" s="301"/>
      <c r="B90" s="389" t="s">
        <v>328</v>
      </c>
      <c r="C90" s="924"/>
      <c r="D90" s="924"/>
      <c r="E90" s="924"/>
      <c r="F90" s="444"/>
      <c r="G90" s="472"/>
    </row>
    <row r="91" spans="1:7" ht="12" customHeight="1">
      <c r="A91" s="301"/>
      <c r="B91" s="190" t="s">
        <v>530</v>
      </c>
      <c r="C91" s="924"/>
      <c r="D91" s="924"/>
      <c r="E91" s="924"/>
      <c r="F91" s="444"/>
      <c r="G91" s="472"/>
    </row>
    <row r="92" spans="1:7" ht="12" customHeight="1">
      <c r="A92" s="301"/>
      <c r="B92" s="390" t="s">
        <v>513</v>
      </c>
      <c r="C92" s="924">
        <v>25000</v>
      </c>
      <c r="D92" s="924">
        <v>25456</v>
      </c>
      <c r="E92" s="924">
        <v>10902</v>
      </c>
      <c r="F92" s="1384">
        <f>SUM(E92/D92)</f>
        <v>0.4282683846637335</v>
      </c>
      <c r="G92" s="464"/>
    </row>
    <row r="93" spans="1:7" ht="12" customHeight="1">
      <c r="A93" s="301"/>
      <c r="B93" s="308" t="s">
        <v>334</v>
      </c>
      <c r="C93" s="924"/>
      <c r="D93" s="924"/>
      <c r="E93" s="924"/>
      <c r="F93" s="444"/>
      <c r="G93" s="472"/>
    </row>
    <row r="94" spans="1:7" ht="12" customHeight="1">
      <c r="A94" s="301"/>
      <c r="B94" s="308" t="s">
        <v>523</v>
      </c>
      <c r="C94" s="924"/>
      <c r="D94" s="924"/>
      <c r="E94" s="924"/>
      <c r="F94" s="444"/>
      <c r="G94" s="472"/>
    </row>
    <row r="95" spans="1:7" ht="12" customHeight="1" thickBot="1">
      <c r="A95" s="301"/>
      <c r="B95" s="456" t="s">
        <v>300</v>
      </c>
      <c r="C95" s="925"/>
      <c r="D95" s="925"/>
      <c r="E95" s="925"/>
      <c r="F95" s="1381"/>
      <c r="G95" s="472"/>
    </row>
    <row r="96" spans="1:7" ht="12" customHeight="1" thickBot="1">
      <c r="A96" s="379"/>
      <c r="B96" s="460" t="s">
        <v>358</v>
      </c>
      <c r="C96" s="927">
        <f>SUM(C90:C95)</f>
        <v>25000</v>
      </c>
      <c r="D96" s="395">
        <f>SUM(D90:D95)</f>
        <v>25456</v>
      </c>
      <c r="E96" s="395">
        <f>SUM(E90:E95)</f>
        <v>10902</v>
      </c>
      <c r="F96" s="1382">
        <f>SUM(E96/D96)</f>
        <v>0.4282683846637335</v>
      </c>
      <c r="G96" s="476"/>
    </row>
    <row r="97" spans="1:7" ht="12" customHeight="1">
      <c r="A97" s="377">
        <v>3123</v>
      </c>
      <c r="B97" s="219" t="s">
        <v>336</v>
      </c>
      <c r="C97" s="923"/>
      <c r="D97" s="923"/>
      <c r="E97" s="923"/>
      <c r="F97" s="444"/>
      <c r="G97" s="383"/>
    </row>
    <row r="98" spans="1:7" ht="12" customHeight="1">
      <c r="A98" s="301"/>
      <c r="B98" s="389" t="s">
        <v>328</v>
      </c>
      <c r="C98" s="924">
        <v>400</v>
      </c>
      <c r="D98" s="924">
        <v>400</v>
      </c>
      <c r="E98" s="924"/>
      <c r="F98" s="444">
        <f>SUM(E98/D98)</f>
        <v>0</v>
      </c>
      <c r="G98" s="472"/>
    </row>
    <row r="99" spans="1:7" ht="12" customHeight="1">
      <c r="A99" s="301"/>
      <c r="B99" s="190" t="s">
        <v>530</v>
      </c>
      <c r="C99" s="924">
        <v>100</v>
      </c>
      <c r="D99" s="924">
        <v>100</v>
      </c>
      <c r="E99" s="924"/>
      <c r="F99" s="444">
        <f>SUM(E99/D99)</f>
        <v>0</v>
      </c>
      <c r="G99" s="472"/>
    </row>
    <row r="100" spans="1:7" ht="12" customHeight="1">
      <c r="A100" s="301"/>
      <c r="B100" s="390" t="s">
        <v>513</v>
      </c>
      <c r="C100" s="924">
        <v>14500</v>
      </c>
      <c r="D100" s="924">
        <v>20144</v>
      </c>
      <c r="E100" s="924">
        <v>10039</v>
      </c>
      <c r="F100" s="1384">
        <f>SUM(E100/D100)</f>
        <v>0.4983617950754567</v>
      </c>
      <c r="G100" s="464"/>
    </row>
    <row r="101" spans="1:7" ht="12" customHeight="1">
      <c r="A101" s="301"/>
      <c r="B101" s="308" t="s">
        <v>334</v>
      </c>
      <c r="C101" s="924"/>
      <c r="D101" s="924"/>
      <c r="E101" s="924"/>
      <c r="F101" s="444"/>
      <c r="G101" s="472"/>
    </row>
    <row r="102" spans="1:7" ht="12" customHeight="1">
      <c r="A102" s="301"/>
      <c r="B102" s="308" t="s">
        <v>523</v>
      </c>
      <c r="C102" s="924"/>
      <c r="D102" s="924"/>
      <c r="E102" s="924"/>
      <c r="F102" s="444"/>
      <c r="G102" s="472"/>
    </row>
    <row r="103" spans="1:7" ht="12" customHeight="1" thickBot="1">
      <c r="A103" s="301"/>
      <c r="B103" s="456" t="s">
        <v>300</v>
      </c>
      <c r="C103" s="925"/>
      <c r="D103" s="925"/>
      <c r="E103" s="925"/>
      <c r="F103" s="1381"/>
      <c r="G103" s="472"/>
    </row>
    <row r="104" spans="1:7" ht="12" customHeight="1" thickBot="1">
      <c r="A104" s="379"/>
      <c r="B104" s="460" t="s">
        <v>358</v>
      </c>
      <c r="C104" s="927">
        <f>SUM(C98:C103)</f>
        <v>15000</v>
      </c>
      <c r="D104" s="395">
        <f>SUM(D98:D103)</f>
        <v>20644</v>
      </c>
      <c r="E104" s="395">
        <f>SUM(E98:E103)</f>
        <v>10039</v>
      </c>
      <c r="F104" s="1382">
        <f>SUM(E104/D104)</f>
        <v>0.48629141639217205</v>
      </c>
      <c r="G104" s="476"/>
    </row>
    <row r="105" spans="1:7" ht="12" customHeight="1">
      <c r="A105" s="377">
        <v>3124</v>
      </c>
      <c r="B105" s="219" t="s">
        <v>339</v>
      </c>
      <c r="C105" s="923"/>
      <c r="D105" s="923"/>
      <c r="E105" s="923"/>
      <c r="F105" s="444"/>
      <c r="G105" s="383" t="s">
        <v>385</v>
      </c>
    </row>
    <row r="106" spans="1:7" ht="12" customHeight="1">
      <c r="A106" s="301"/>
      <c r="B106" s="389" t="s">
        <v>328</v>
      </c>
      <c r="C106" s="924"/>
      <c r="D106" s="924"/>
      <c r="E106" s="924"/>
      <c r="F106" s="444"/>
      <c r="G106" s="472"/>
    </row>
    <row r="107" spans="1:7" ht="12" customHeight="1">
      <c r="A107" s="301"/>
      <c r="B107" s="190" t="s">
        <v>530</v>
      </c>
      <c r="C107" s="924"/>
      <c r="D107" s="924"/>
      <c r="E107" s="924"/>
      <c r="F107" s="444"/>
      <c r="G107" s="472"/>
    </row>
    <row r="108" spans="1:7" ht="12" customHeight="1">
      <c r="A108" s="301"/>
      <c r="B108" s="390" t="s">
        <v>513</v>
      </c>
      <c r="C108" s="924">
        <v>5000</v>
      </c>
      <c r="D108" s="924">
        <v>7057</v>
      </c>
      <c r="E108" s="924">
        <v>2633</v>
      </c>
      <c r="F108" s="1384">
        <f>SUM(E108/D108)</f>
        <v>0.3731047187190024</v>
      </c>
      <c r="G108" s="464"/>
    </row>
    <row r="109" spans="1:7" ht="12" customHeight="1">
      <c r="A109" s="301"/>
      <c r="B109" s="308" t="s">
        <v>523</v>
      </c>
      <c r="C109" s="924"/>
      <c r="D109" s="924"/>
      <c r="E109" s="924"/>
      <c r="F109" s="444"/>
      <c r="G109" s="472"/>
    </row>
    <row r="110" spans="1:7" ht="12" customHeight="1">
      <c r="A110" s="301"/>
      <c r="B110" s="308" t="s">
        <v>523</v>
      </c>
      <c r="C110" s="924"/>
      <c r="D110" s="924"/>
      <c r="E110" s="924"/>
      <c r="F110" s="444"/>
      <c r="G110" s="472"/>
    </row>
    <row r="111" spans="1:7" ht="12" customHeight="1" thickBot="1">
      <c r="A111" s="301"/>
      <c r="B111" s="456" t="s">
        <v>300</v>
      </c>
      <c r="C111" s="925"/>
      <c r="D111" s="925"/>
      <c r="E111" s="925"/>
      <c r="F111" s="1381"/>
      <c r="G111" s="472"/>
    </row>
    <row r="112" spans="1:7" ht="12" customHeight="1" thickBot="1">
      <c r="A112" s="379"/>
      <c r="B112" s="460" t="s">
        <v>358</v>
      </c>
      <c r="C112" s="927">
        <f>SUM(C106:C111)</f>
        <v>5000</v>
      </c>
      <c r="D112" s="395">
        <f>SUM(D106:D111)</f>
        <v>7057</v>
      </c>
      <c r="E112" s="395">
        <f>SUM(E106:E111)</f>
        <v>2633</v>
      </c>
      <c r="F112" s="1382">
        <f>SUM(E112/D112)</f>
        <v>0.3731047187190024</v>
      </c>
      <c r="G112" s="476"/>
    </row>
    <row r="113" spans="1:7" ht="12" customHeight="1">
      <c r="A113" s="377">
        <v>3125</v>
      </c>
      <c r="B113" s="219" t="s">
        <v>241</v>
      </c>
      <c r="C113" s="923"/>
      <c r="D113" s="923"/>
      <c r="E113" s="923"/>
      <c r="F113" s="444"/>
      <c r="G113" s="383"/>
    </row>
    <row r="114" spans="1:7" ht="12" customHeight="1">
      <c r="A114" s="301"/>
      <c r="B114" s="389" t="s">
        <v>328</v>
      </c>
      <c r="C114" s="924"/>
      <c r="D114" s="924"/>
      <c r="E114" s="924"/>
      <c r="F114" s="444"/>
      <c r="G114" s="472"/>
    </row>
    <row r="115" spans="1:7" ht="12" customHeight="1">
      <c r="A115" s="301"/>
      <c r="B115" s="190" t="s">
        <v>530</v>
      </c>
      <c r="C115" s="924"/>
      <c r="D115" s="924"/>
      <c r="E115" s="924"/>
      <c r="F115" s="444"/>
      <c r="G115" s="472"/>
    </row>
    <row r="116" spans="1:7" ht="12" customHeight="1">
      <c r="A116" s="301"/>
      <c r="B116" s="390" t="s">
        <v>513</v>
      </c>
      <c r="C116" s="924">
        <v>10000</v>
      </c>
      <c r="D116" s="924">
        <v>10100</v>
      </c>
      <c r="E116" s="924"/>
      <c r="F116" s="444">
        <f>SUM(E116/D116)</f>
        <v>0</v>
      </c>
      <c r="G116" s="614"/>
    </row>
    <row r="117" spans="1:7" ht="12" customHeight="1">
      <c r="A117" s="301"/>
      <c r="B117" s="308" t="s">
        <v>334</v>
      </c>
      <c r="C117" s="924"/>
      <c r="D117" s="924"/>
      <c r="E117" s="924"/>
      <c r="F117" s="444"/>
      <c r="G117" s="614"/>
    </row>
    <row r="118" spans="1:7" ht="12" customHeight="1">
      <c r="A118" s="301"/>
      <c r="B118" s="308" t="s">
        <v>523</v>
      </c>
      <c r="C118" s="924"/>
      <c r="D118" s="924"/>
      <c r="E118" s="924"/>
      <c r="F118" s="444"/>
      <c r="G118" s="472"/>
    </row>
    <row r="119" spans="1:7" ht="12" customHeight="1" thickBot="1">
      <c r="A119" s="301"/>
      <c r="B119" s="456" t="s">
        <v>300</v>
      </c>
      <c r="C119" s="925"/>
      <c r="D119" s="925"/>
      <c r="E119" s="925"/>
      <c r="F119" s="1381"/>
      <c r="G119" s="472"/>
    </row>
    <row r="120" spans="1:7" ht="12" customHeight="1" thickBot="1">
      <c r="A120" s="379"/>
      <c r="B120" s="460" t="s">
        <v>358</v>
      </c>
      <c r="C120" s="927">
        <f>SUM(C114:C119)</f>
        <v>10000</v>
      </c>
      <c r="D120" s="395">
        <f>SUM(D114:D119)</f>
        <v>10100</v>
      </c>
      <c r="E120" s="395">
        <f>SUM(E114:E119)</f>
        <v>0</v>
      </c>
      <c r="F120" s="1382">
        <f>SUM(E120/D120)</f>
        <v>0</v>
      </c>
      <c r="G120" s="476"/>
    </row>
    <row r="121" spans="1:7" ht="12" customHeight="1" thickBot="1">
      <c r="A121" s="486">
        <v>3140</v>
      </c>
      <c r="B121" s="490" t="s">
        <v>340</v>
      </c>
      <c r="C121" s="927">
        <f>SUM(C129+C137+C145+C153+C161+C169)</f>
        <v>44000</v>
      </c>
      <c r="D121" s="927">
        <f>SUM(D129+D137+D145+D153+D161+D169)</f>
        <v>69062</v>
      </c>
      <c r="E121" s="927">
        <f>SUM(E129+E137+E145+E153+E161+E169)</f>
        <v>47613</v>
      </c>
      <c r="F121" s="1382">
        <f>SUM(E121/D121)</f>
        <v>0.689423995829834</v>
      </c>
      <c r="G121" s="476"/>
    </row>
    <row r="122" spans="1:7" ht="12" customHeight="1">
      <c r="A122" s="377">
        <v>3141</v>
      </c>
      <c r="B122" s="219" t="s">
        <v>357</v>
      </c>
      <c r="C122" s="923"/>
      <c r="D122" s="923"/>
      <c r="E122" s="923"/>
      <c r="F122" s="444"/>
      <c r="G122" s="472"/>
    </row>
    <row r="123" spans="1:7" ht="12" customHeight="1">
      <c r="A123" s="301"/>
      <c r="B123" s="389" t="s">
        <v>328</v>
      </c>
      <c r="C123" s="924"/>
      <c r="D123" s="924"/>
      <c r="E123" s="924"/>
      <c r="F123" s="444"/>
      <c r="G123" s="615"/>
    </row>
    <row r="124" spans="1:7" ht="12" customHeight="1">
      <c r="A124" s="301"/>
      <c r="B124" s="190" t="s">
        <v>530</v>
      </c>
      <c r="C124" s="924"/>
      <c r="D124" s="924"/>
      <c r="E124" s="924"/>
      <c r="F124" s="444"/>
      <c r="G124" s="614"/>
    </row>
    <row r="125" spans="1:7" ht="12" customHeight="1">
      <c r="A125" s="301"/>
      <c r="B125" s="390" t="s">
        <v>513</v>
      </c>
      <c r="C125" s="924"/>
      <c r="D125" s="924"/>
      <c r="E125" s="924"/>
      <c r="F125" s="444"/>
      <c r="G125" s="614"/>
    </row>
    <row r="126" spans="1:7" ht="12" customHeight="1">
      <c r="A126" s="301"/>
      <c r="B126" s="308" t="s">
        <v>334</v>
      </c>
      <c r="C126" s="924">
        <v>5700</v>
      </c>
      <c r="D126" s="924">
        <v>16579</v>
      </c>
      <c r="E126" s="924">
        <v>11400</v>
      </c>
      <c r="F126" s="1384">
        <f>SUM(E126/D126)</f>
        <v>0.687616864708366</v>
      </c>
      <c r="G126" s="614"/>
    </row>
    <row r="127" spans="1:7" ht="12" customHeight="1">
      <c r="A127" s="301"/>
      <c r="B127" s="308" t="s">
        <v>523</v>
      </c>
      <c r="C127" s="930">
        <v>11800</v>
      </c>
      <c r="D127" s="930">
        <v>12121</v>
      </c>
      <c r="E127" s="930">
        <v>11788</v>
      </c>
      <c r="F127" s="1384">
        <f>SUM(E127/D127)</f>
        <v>0.9725270192228364</v>
      </c>
      <c r="G127" s="614"/>
    </row>
    <row r="128" spans="1:7" ht="12" customHeight="1" thickBot="1">
      <c r="A128" s="301"/>
      <c r="B128" s="456" t="s">
        <v>300</v>
      </c>
      <c r="C128" s="925"/>
      <c r="D128" s="925"/>
      <c r="E128" s="925"/>
      <c r="F128" s="1381"/>
      <c r="G128" s="616"/>
    </row>
    <row r="129" spans="1:7" ht="12" customHeight="1" thickBot="1">
      <c r="A129" s="379"/>
      <c r="B129" s="460" t="s">
        <v>358</v>
      </c>
      <c r="C129" s="927">
        <f>SUM(C123:C128)</f>
        <v>17500</v>
      </c>
      <c r="D129" s="927">
        <f>SUM(D123:D128)</f>
        <v>28700</v>
      </c>
      <c r="E129" s="927">
        <f>SUM(E123:E128)</f>
        <v>23188</v>
      </c>
      <c r="F129" s="1382">
        <f>SUM(E129/D129)</f>
        <v>0.8079442508710801</v>
      </c>
      <c r="G129" s="476"/>
    </row>
    <row r="130" spans="1:7" ht="12" customHeight="1">
      <c r="A130" s="377">
        <v>3142</v>
      </c>
      <c r="B130" s="399" t="s">
        <v>233</v>
      </c>
      <c r="C130" s="923"/>
      <c r="D130" s="923"/>
      <c r="E130" s="923"/>
      <c r="F130" s="444"/>
      <c r="G130" s="471"/>
    </row>
    <row r="131" spans="1:7" ht="12" customHeight="1">
      <c r="A131" s="377"/>
      <c r="B131" s="389" t="s">
        <v>328</v>
      </c>
      <c r="C131" s="924">
        <v>2000</v>
      </c>
      <c r="D131" s="924">
        <v>3000</v>
      </c>
      <c r="E131" s="924">
        <v>1893</v>
      </c>
      <c r="F131" s="1384">
        <f>SUM(E131/D131)</f>
        <v>0.631</v>
      </c>
      <c r="G131" s="615"/>
    </row>
    <row r="132" spans="1:7" ht="12" customHeight="1">
      <c r="A132" s="377"/>
      <c r="B132" s="190" t="s">
        <v>530</v>
      </c>
      <c r="C132" s="924">
        <v>1000</v>
      </c>
      <c r="D132" s="924">
        <v>2404</v>
      </c>
      <c r="E132" s="924">
        <v>843</v>
      </c>
      <c r="F132" s="1384">
        <f>SUM(E132/D132)</f>
        <v>0.35066555740432614</v>
      </c>
      <c r="G132" s="488"/>
    </row>
    <row r="133" spans="1:7" ht="12" customHeight="1">
      <c r="A133" s="377"/>
      <c r="B133" s="390" t="s">
        <v>513</v>
      </c>
      <c r="C133" s="930">
        <v>4000</v>
      </c>
      <c r="D133" s="930">
        <v>6500</v>
      </c>
      <c r="E133" s="930">
        <v>5749</v>
      </c>
      <c r="F133" s="1384">
        <f>SUM(E133/D133)</f>
        <v>0.8844615384615384</v>
      </c>
      <c r="G133" s="617"/>
    </row>
    <row r="134" spans="1:7" ht="12" customHeight="1">
      <c r="A134" s="377"/>
      <c r="B134" s="308" t="s">
        <v>334</v>
      </c>
      <c r="C134" s="930"/>
      <c r="D134" s="930"/>
      <c r="E134" s="930"/>
      <c r="F134" s="444"/>
      <c r="G134" s="472"/>
    </row>
    <row r="135" spans="1:7" ht="12" customHeight="1">
      <c r="A135" s="377"/>
      <c r="B135" s="308" t="s">
        <v>523</v>
      </c>
      <c r="C135" s="930"/>
      <c r="D135" s="930"/>
      <c r="E135" s="930"/>
      <c r="F135" s="444"/>
      <c r="G135" s="488"/>
    </row>
    <row r="136" spans="1:7" ht="12" thickBot="1">
      <c r="A136" s="377"/>
      <c r="B136" s="456" t="s">
        <v>500</v>
      </c>
      <c r="C136" s="932"/>
      <c r="D136" s="932">
        <v>6000</v>
      </c>
      <c r="E136" s="932"/>
      <c r="F136" s="1381">
        <f>SUM(E136/D136)</f>
        <v>0</v>
      </c>
      <c r="G136" s="491"/>
    </row>
    <row r="137" spans="1:7" ht="12" customHeight="1" thickBot="1">
      <c r="A137" s="379"/>
      <c r="B137" s="460" t="s">
        <v>358</v>
      </c>
      <c r="C137" s="927">
        <f>SUM(C131:C136)</f>
        <v>7000</v>
      </c>
      <c r="D137" s="395">
        <f>SUM(D131:D136)</f>
        <v>17904</v>
      </c>
      <c r="E137" s="395">
        <f>SUM(E131:E136)</f>
        <v>8485</v>
      </c>
      <c r="F137" s="1382">
        <f>SUM(E137/D137)</f>
        <v>0.4739164432529044</v>
      </c>
      <c r="G137" s="476"/>
    </row>
    <row r="138" spans="1:7" ht="12" customHeight="1">
      <c r="A138" s="396">
        <v>3143</v>
      </c>
      <c r="B138" s="219" t="s">
        <v>243</v>
      </c>
      <c r="C138" s="923"/>
      <c r="D138" s="923"/>
      <c r="E138" s="923"/>
      <c r="F138" s="444"/>
      <c r="G138" s="441" t="s">
        <v>227</v>
      </c>
    </row>
    <row r="139" spans="1:7" ht="12" customHeight="1">
      <c r="A139" s="301"/>
      <c r="B139" s="389" t="s">
        <v>328</v>
      </c>
      <c r="C139" s="924"/>
      <c r="D139" s="924"/>
      <c r="E139" s="924"/>
      <c r="F139" s="444"/>
      <c r="G139" s="472"/>
    </row>
    <row r="140" spans="1:7" ht="12" customHeight="1">
      <c r="A140" s="301"/>
      <c r="B140" s="190" t="s">
        <v>530</v>
      </c>
      <c r="C140" s="924"/>
      <c r="D140" s="924"/>
      <c r="E140" s="924"/>
      <c r="F140" s="444"/>
      <c r="G140" s="615"/>
    </row>
    <row r="141" spans="1:7" ht="12" customHeight="1">
      <c r="A141" s="301"/>
      <c r="B141" s="390" t="s">
        <v>513</v>
      </c>
      <c r="C141" s="930"/>
      <c r="D141" s="930">
        <v>668</v>
      </c>
      <c r="E141" s="930">
        <v>525</v>
      </c>
      <c r="F141" s="1384">
        <f aca="true" t="shared" si="0" ref="F141:F201">SUM(E141/D141)</f>
        <v>0.7859281437125748</v>
      </c>
      <c r="G141" s="615"/>
    </row>
    <row r="142" spans="1:7" ht="12" customHeight="1">
      <c r="A142" s="301"/>
      <c r="B142" s="308" t="s">
        <v>334</v>
      </c>
      <c r="C142" s="930"/>
      <c r="D142" s="930"/>
      <c r="E142" s="930"/>
      <c r="F142" s="1384"/>
      <c r="G142" s="614"/>
    </row>
    <row r="143" spans="1:7" ht="12" customHeight="1">
      <c r="A143" s="301"/>
      <c r="B143" s="308" t="s">
        <v>523</v>
      </c>
      <c r="C143" s="924">
        <v>8000</v>
      </c>
      <c r="D143" s="924">
        <v>7600</v>
      </c>
      <c r="E143" s="924">
        <v>3454</v>
      </c>
      <c r="F143" s="1384">
        <f t="shared" si="0"/>
        <v>0.4544736842105263</v>
      </c>
      <c r="G143" s="472"/>
    </row>
    <row r="144" spans="1:7" ht="12" customHeight="1" thickBot="1">
      <c r="A144" s="301"/>
      <c r="B144" s="456" t="s">
        <v>500</v>
      </c>
      <c r="C144" s="925"/>
      <c r="D144" s="925">
        <v>200</v>
      </c>
      <c r="E144" s="929">
        <v>200</v>
      </c>
      <c r="F144" s="1385">
        <f t="shared" si="0"/>
        <v>1</v>
      </c>
      <c r="G144" s="445"/>
    </row>
    <row r="145" spans="1:7" ht="12" customHeight="1" thickBot="1">
      <c r="A145" s="379"/>
      <c r="B145" s="460" t="s">
        <v>358</v>
      </c>
      <c r="C145" s="927">
        <f>SUM(C139:C144)</f>
        <v>8000</v>
      </c>
      <c r="D145" s="395">
        <f>SUM(D139:D144)</f>
        <v>8468</v>
      </c>
      <c r="E145" s="395">
        <f>SUM(E139:E144)</f>
        <v>4179</v>
      </c>
      <c r="F145" s="1382">
        <f t="shared" si="0"/>
        <v>0.4935049598488427</v>
      </c>
      <c r="G145" s="476"/>
    </row>
    <row r="146" spans="1:7" ht="12" customHeight="1">
      <c r="A146" s="377">
        <v>3144</v>
      </c>
      <c r="B146" s="219" t="s">
        <v>761</v>
      </c>
      <c r="C146" s="923"/>
      <c r="D146" s="923"/>
      <c r="E146" s="923"/>
      <c r="F146" s="444"/>
      <c r="G146" s="472"/>
    </row>
    <row r="147" spans="1:7" ht="12" customHeight="1">
      <c r="A147" s="301"/>
      <c r="B147" s="389" t="s">
        <v>328</v>
      </c>
      <c r="C147" s="924"/>
      <c r="D147" s="924"/>
      <c r="E147" s="924"/>
      <c r="F147" s="444"/>
      <c r="G147" s="472"/>
    </row>
    <row r="148" spans="1:7" ht="12" customHeight="1">
      <c r="A148" s="301"/>
      <c r="B148" s="190" t="s">
        <v>530</v>
      </c>
      <c r="C148" s="924"/>
      <c r="D148" s="924"/>
      <c r="E148" s="924"/>
      <c r="F148" s="444"/>
      <c r="G148" s="488"/>
    </row>
    <row r="149" spans="1:7" ht="12" customHeight="1">
      <c r="A149" s="301"/>
      <c r="B149" s="390" t="s">
        <v>513</v>
      </c>
      <c r="C149" s="924">
        <v>10</v>
      </c>
      <c r="D149" s="924">
        <v>10</v>
      </c>
      <c r="E149" s="924"/>
      <c r="F149" s="444">
        <f t="shared" si="0"/>
        <v>0</v>
      </c>
      <c r="G149" s="615"/>
    </row>
    <row r="150" spans="1:7" ht="12" customHeight="1">
      <c r="A150" s="301"/>
      <c r="B150" s="308" t="s">
        <v>334</v>
      </c>
      <c r="C150" s="924">
        <v>1490</v>
      </c>
      <c r="D150" s="924">
        <v>1490</v>
      </c>
      <c r="E150" s="924">
        <v>974</v>
      </c>
      <c r="F150" s="1384">
        <f t="shared" si="0"/>
        <v>0.6536912751677852</v>
      </c>
      <c r="G150" s="492"/>
    </row>
    <row r="151" spans="1:7" ht="12" customHeight="1">
      <c r="A151" s="301"/>
      <c r="B151" s="308" t="s">
        <v>523</v>
      </c>
      <c r="C151" s="924"/>
      <c r="D151" s="924"/>
      <c r="E151" s="924"/>
      <c r="F151" s="444"/>
      <c r="G151" s="472"/>
    </row>
    <row r="152" spans="1:7" ht="12" customHeight="1" thickBot="1">
      <c r="A152" s="301"/>
      <c r="B152" s="456" t="s">
        <v>300</v>
      </c>
      <c r="C152" s="925"/>
      <c r="D152" s="925"/>
      <c r="E152" s="925"/>
      <c r="F152" s="1381"/>
      <c r="G152" s="491"/>
    </row>
    <row r="153" spans="1:7" ht="12" customHeight="1" thickBot="1">
      <c r="A153" s="379"/>
      <c r="B153" s="460" t="s">
        <v>358</v>
      </c>
      <c r="C153" s="927">
        <f>SUM(C147:C152)</f>
        <v>1500</v>
      </c>
      <c r="D153" s="927">
        <f>SUM(D147:D152)</f>
        <v>1500</v>
      </c>
      <c r="E153" s="927">
        <f>SUM(E147:E152)</f>
        <v>974</v>
      </c>
      <c r="F153" s="1382">
        <f t="shared" si="0"/>
        <v>0.6493333333333333</v>
      </c>
      <c r="G153" s="476"/>
    </row>
    <row r="154" spans="1:7" ht="12" customHeight="1">
      <c r="A154" s="470">
        <v>3145</v>
      </c>
      <c r="B154" s="447" t="s">
        <v>762</v>
      </c>
      <c r="C154" s="913"/>
      <c r="D154" s="913"/>
      <c r="E154" s="913"/>
      <c r="F154" s="444"/>
      <c r="G154" s="493"/>
    </row>
    <row r="155" spans="1:7" ht="12" customHeight="1">
      <c r="A155" s="466"/>
      <c r="B155" s="451" t="s">
        <v>328</v>
      </c>
      <c r="C155" s="914">
        <v>800</v>
      </c>
      <c r="D155" s="914">
        <v>292</v>
      </c>
      <c r="E155" s="914">
        <v>292</v>
      </c>
      <c r="F155" s="1384">
        <f t="shared" si="0"/>
        <v>1</v>
      </c>
      <c r="G155" s="493"/>
    </row>
    <row r="156" spans="1:7" ht="12" customHeight="1">
      <c r="A156" s="466"/>
      <c r="B156" s="453" t="s">
        <v>530</v>
      </c>
      <c r="C156" s="914">
        <v>400</v>
      </c>
      <c r="D156" s="914">
        <v>323</v>
      </c>
      <c r="E156" s="914">
        <v>137</v>
      </c>
      <c r="F156" s="1384">
        <f t="shared" si="0"/>
        <v>0.4241486068111455</v>
      </c>
      <c r="G156" s="615"/>
    </row>
    <row r="157" spans="1:7" ht="12" customHeight="1">
      <c r="A157" s="466"/>
      <c r="B157" s="454" t="s">
        <v>513</v>
      </c>
      <c r="C157" s="914">
        <v>2800</v>
      </c>
      <c r="D157" s="914">
        <v>3666</v>
      </c>
      <c r="E157" s="914">
        <v>3549</v>
      </c>
      <c r="F157" s="1384">
        <f t="shared" si="0"/>
        <v>0.9680851063829787</v>
      </c>
      <c r="G157" s="494"/>
    </row>
    <row r="158" spans="1:7" ht="12" customHeight="1">
      <c r="A158" s="466"/>
      <c r="B158" s="455" t="s">
        <v>334</v>
      </c>
      <c r="C158" s="914"/>
      <c r="D158" s="914"/>
      <c r="E158" s="914"/>
      <c r="F158" s="1384"/>
      <c r="G158" s="494"/>
    </row>
    <row r="159" spans="1:7" ht="12" customHeight="1">
      <c r="A159" s="466"/>
      <c r="B159" s="455" t="s">
        <v>523</v>
      </c>
      <c r="C159" s="914"/>
      <c r="D159" s="914"/>
      <c r="E159" s="914"/>
      <c r="F159" s="444"/>
      <c r="G159" s="493"/>
    </row>
    <row r="160" spans="1:7" ht="12" customHeight="1" thickBot="1">
      <c r="A160" s="466"/>
      <c r="B160" s="456" t="s">
        <v>300</v>
      </c>
      <c r="C160" s="917"/>
      <c r="D160" s="917"/>
      <c r="E160" s="917"/>
      <c r="F160" s="1381"/>
      <c r="G160" s="495"/>
    </row>
    <row r="161" spans="1:7" ht="12" customHeight="1" thickBot="1">
      <c r="A161" s="468"/>
      <c r="B161" s="460" t="s">
        <v>358</v>
      </c>
      <c r="C161" s="918">
        <f>SUM(C155:C160)</f>
        <v>4000</v>
      </c>
      <c r="D161" s="1029">
        <f>SUM(D155:D160)</f>
        <v>4281</v>
      </c>
      <c r="E161" s="1029">
        <f>SUM(E155:E160)</f>
        <v>3978</v>
      </c>
      <c r="F161" s="1382">
        <f t="shared" si="0"/>
        <v>0.9292221443587947</v>
      </c>
      <c r="G161" s="496"/>
    </row>
    <row r="162" spans="1:7" ht="12" customHeight="1">
      <c r="A162" s="470">
        <v>3146</v>
      </c>
      <c r="B162" s="447" t="s">
        <v>80</v>
      </c>
      <c r="C162" s="913"/>
      <c r="D162" s="913"/>
      <c r="E162" s="913"/>
      <c r="F162" s="444"/>
      <c r="G162" s="612" t="s">
        <v>228</v>
      </c>
    </row>
    <row r="163" spans="1:7" ht="12" customHeight="1">
      <c r="A163" s="466"/>
      <c r="B163" s="451" t="s">
        <v>328</v>
      </c>
      <c r="C163" s="914">
        <v>1500</v>
      </c>
      <c r="D163" s="914">
        <v>2350</v>
      </c>
      <c r="E163" s="914">
        <v>2163</v>
      </c>
      <c r="F163" s="1384">
        <f t="shared" si="0"/>
        <v>0.9204255319148936</v>
      </c>
      <c r="G163" s="493"/>
    </row>
    <row r="164" spans="1:7" ht="12" customHeight="1">
      <c r="A164" s="466"/>
      <c r="B164" s="453" t="s">
        <v>530</v>
      </c>
      <c r="C164" s="914">
        <v>400</v>
      </c>
      <c r="D164" s="914">
        <v>1123</v>
      </c>
      <c r="E164" s="914">
        <v>814</v>
      </c>
      <c r="F164" s="1384">
        <f t="shared" si="0"/>
        <v>0.7248441674087266</v>
      </c>
      <c r="G164" s="493"/>
    </row>
    <row r="165" spans="1:7" ht="12" customHeight="1">
      <c r="A165" s="466"/>
      <c r="B165" s="454" t="s">
        <v>513</v>
      </c>
      <c r="C165" s="914">
        <v>1000</v>
      </c>
      <c r="D165" s="914">
        <v>1149</v>
      </c>
      <c r="E165" s="914">
        <v>326</v>
      </c>
      <c r="F165" s="1384">
        <f t="shared" si="0"/>
        <v>0.28372497824194953</v>
      </c>
      <c r="G165" s="615"/>
    </row>
    <row r="166" spans="1:7" ht="12" customHeight="1">
      <c r="A166" s="466"/>
      <c r="B166" s="455" t="s">
        <v>334</v>
      </c>
      <c r="C166" s="914"/>
      <c r="D166" s="914"/>
      <c r="E166" s="914"/>
      <c r="F166" s="1384"/>
      <c r="G166" s="493"/>
    </row>
    <row r="167" spans="1:7" ht="12" customHeight="1">
      <c r="A167" s="466"/>
      <c r="B167" s="455" t="s">
        <v>523</v>
      </c>
      <c r="C167" s="914">
        <v>3100</v>
      </c>
      <c r="D167" s="914">
        <v>3276</v>
      </c>
      <c r="E167" s="914">
        <v>3195</v>
      </c>
      <c r="F167" s="1384">
        <f t="shared" si="0"/>
        <v>0.9752747252747253</v>
      </c>
      <c r="G167" s="493"/>
    </row>
    <row r="168" spans="1:7" ht="12" customHeight="1" thickBot="1">
      <c r="A168" s="466"/>
      <c r="B168" s="456" t="s">
        <v>479</v>
      </c>
      <c r="C168" s="917"/>
      <c r="D168" s="917">
        <v>311</v>
      </c>
      <c r="E168" s="935">
        <v>311</v>
      </c>
      <c r="F168" s="1385">
        <f t="shared" si="0"/>
        <v>1</v>
      </c>
      <c r="G168" s="495"/>
    </row>
    <row r="169" spans="1:7" ht="12" customHeight="1" thickBot="1">
      <c r="A169" s="468"/>
      <c r="B169" s="460" t="s">
        <v>358</v>
      </c>
      <c r="C169" s="918">
        <f>SUM(C163:C168)</f>
        <v>6000</v>
      </c>
      <c r="D169" s="1029">
        <f>SUM(D163:D168)</f>
        <v>8209</v>
      </c>
      <c r="E169" s="1029">
        <f>SUM(E163:E168)</f>
        <v>6809</v>
      </c>
      <c r="F169" s="1382">
        <f t="shared" si="0"/>
        <v>0.8294554756974053</v>
      </c>
      <c r="G169" s="496"/>
    </row>
    <row r="170" spans="1:7" ht="12" thickBot="1">
      <c r="A170" s="486"/>
      <c r="B170" s="497" t="s">
        <v>262</v>
      </c>
      <c r="C170" s="927">
        <f>SUM(C194+C203+C220+C228+C236+C269+C244+C252+C277+C186+C285+C296+C260+C178+C211+C304)</f>
        <v>2629278</v>
      </c>
      <c r="D170" s="927">
        <f>SUM(D194+D203+D220+D228+D236+D269+D244+D252+D277+D186+D285+D296+D260+D178+D211+D304)</f>
        <v>2673671</v>
      </c>
      <c r="E170" s="927">
        <f>SUM(E194+E203+E220+E228+E236+E269+E244+E252+E277+E186+E285+E296+E260+E178+E211+E304)</f>
        <v>2436058</v>
      </c>
      <c r="F170" s="1382">
        <f t="shared" si="0"/>
        <v>0.9111285569540905</v>
      </c>
      <c r="G170" s="476"/>
    </row>
    <row r="171" spans="1:7" ht="11.25">
      <c r="A171" s="377">
        <v>3200</v>
      </c>
      <c r="B171" s="498" t="s">
        <v>329</v>
      </c>
      <c r="C171" s="923"/>
      <c r="D171" s="923"/>
      <c r="E171" s="923"/>
      <c r="F171" s="444"/>
      <c r="G171" s="441"/>
    </row>
    <row r="172" spans="1:7" ht="11.25">
      <c r="A172" s="388"/>
      <c r="B172" s="389" t="s">
        <v>328</v>
      </c>
      <c r="C172" s="924">
        <v>65094</v>
      </c>
      <c r="D172" s="924">
        <v>91092</v>
      </c>
      <c r="E172" s="924">
        <v>90772</v>
      </c>
      <c r="F172" s="1384">
        <f t="shared" si="0"/>
        <v>0.9964870680191454</v>
      </c>
      <c r="G172" s="76"/>
    </row>
    <row r="173" spans="1:7" ht="12">
      <c r="A173" s="388"/>
      <c r="B173" s="190" t="s">
        <v>530</v>
      </c>
      <c r="C173" s="924">
        <v>17575</v>
      </c>
      <c r="D173" s="924">
        <v>24238</v>
      </c>
      <c r="E173" s="924">
        <v>22825</v>
      </c>
      <c r="F173" s="1384">
        <f t="shared" si="0"/>
        <v>0.9417031108177243</v>
      </c>
      <c r="G173" s="615"/>
    </row>
    <row r="174" spans="1:7" ht="12">
      <c r="A174" s="301"/>
      <c r="B174" s="390" t="s">
        <v>513</v>
      </c>
      <c r="C174" s="924">
        <v>1709</v>
      </c>
      <c r="D174" s="924"/>
      <c r="E174" s="924"/>
      <c r="F174" s="444"/>
      <c r="G174" s="615"/>
    </row>
    <row r="175" spans="1:7" ht="12">
      <c r="A175" s="301"/>
      <c r="B175" s="308" t="s">
        <v>334</v>
      </c>
      <c r="C175" s="924"/>
      <c r="D175" s="924"/>
      <c r="E175" s="924"/>
      <c r="F175" s="444"/>
      <c r="G175" s="615"/>
    </row>
    <row r="176" spans="1:7" ht="12">
      <c r="A176" s="388"/>
      <c r="B176" s="308" t="s">
        <v>523</v>
      </c>
      <c r="C176" s="924"/>
      <c r="D176" s="924"/>
      <c r="E176" s="924"/>
      <c r="F176" s="444"/>
      <c r="G176" s="618"/>
    </row>
    <row r="177" spans="1:7" ht="12" thickBot="1">
      <c r="A177" s="301"/>
      <c r="B177" s="456" t="s">
        <v>300</v>
      </c>
      <c r="C177" s="925"/>
      <c r="D177" s="925"/>
      <c r="E177" s="925"/>
      <c r="F177" s="1381"/>
      <c r="G177" s="474"/>
    </row>
    <row r="178" spans="1:7" ht="12" thickBot="1">
      <c r="A178" s="379"/>
      <c r="B178" s="460" t="s">
        <v>358</v>
      </c>
      <c r="C178" s="927">
        <f>SUM(C172:C177)</f>
        <v>84378</v>
      </c>
      <c r="D178" s="395">
        <f>SUM(D172:D177)</f>
        <v>115330</v>
      </c>
      <c r="E178" s="395">
        <f>SUM(E172:E177)</f>
        <v>113597</v>
      </c>
      <c r="F178" s="1382">
        <f t="shared" si="0"/>
        <v>0.9849735541489638</v>
      </c>
      <c r="G178" s="476"/>
    </row>
    <row r="179" spans="1:7" ht="11.25">
      <c r="A179" s="377">
        <v>3201</v>
      </c>
      <c r="B179" s="480" t="s">
        <v>591</v>
      </c>
      <c r="C179" s="923"/>
      <c r="D179" s="923"/>
      <c r="E179" s="923"/>
      <c r="F179" s="444"/>
      <c r="G179" s="441"/>
    </row>
    <row r="180" spans="1:7" ht="12">
      <c r="A180" s="377"/>
      <c r="B180" s="390" t="s">
        <v>328</v>
      </c>
      <c r="C180" s="930">
        <v>20000</v>
      </c>
      <c r="D180" s="930">
        <v>22984</v>
      </c>
      <c r="E180" s="930">
        <v>20004</v>
      </c>
      <c r="F180" s="1384">
        <f t="shared" si="0"/>
        <v>0.8703445875391577</v>
      </c>
      <c r="G180" s="615"/>
    </row>
    <row r="181" spans="1:7" ht="12">
      <c r="A181" s="377"/>
      <c r="B181" s="190" t="s">
        <v>530</v>
      </c>
      <c r="C181" s="930">
        <v>5000</v>
      </c>
      <c r="D181" s="930">
        <v>6102</v>
      </c>
      <c r="E181" s="930">
        <v>5009</v>
      </c>
      <c r="F181" s="1384">
        <f t="shared" si="0"/>
        <v>0.8208784005244182</v>
      </c>
      <c r="G181" s="615"/>
    </row>
    <row r="182" spans="1:7" ht="12">
      <c r="A182" s="377"/>
      <c r="B182" s="390" t="s">
        <v>513</v>
      </c>
      <c r="C182" s="930">
        <v>83000</v>
      </c>
      <c r="D182" s="930">
        <v>88784</v>
      </c>
      <c r="E182" s="930">
        <v>72725</v>
      </c>
      <c r="F182" s="1384">
        <f t="shared" si="0"/>
        <v>0.8191228149216075</v>
      </c>
      <c r="G182" s="615"/>
    </row>
    <row r="183" spans="1:7" ht="11.25">
      <c r="A183" s="377"/>
      <c r="B183" s="499" t="s">
        <v>334</v>
      </c>
      <c r="C183" s="930">
        <v>300</v>
      </c>
      <c r="D183" s="930">
        <v>12</v>
      </c>
      <c r="E183" s="930">
        <v>11</v>
      </c>
      <c r="F183" s="1384">
        <f t="shared" si="0"/>
        <v>0.9166666666666666</v>
      </c>
      <c r="G183" s="488"/>
    </row>
    <row r="184" spans="1:7" ht="11.25">
      <c r="A184" s="377"/>
      <c r="B184" s="499" t="s">
        <v>523</v>
      </c>
      <c r="C184" s="930"/>
      <c r="D184" s="930"/>
      <c r="E184" s="930"/>
      <c r="F184" s="1384"/>
      <c r="G184" s="445"/>
    </row>
    <row r="185" spans="1:7" ht="12" thickBot="1">
      <c r="A185" s="377"/>
      <c r="B185" s="500" t="s">
        <v>479</v>
      </c>
      <c r="C185" s="932"/>
      <c r="D185" s="932">
        <v>60</v>
      </c>
      <c r="E185" s="933">
        <v>59</v>
      </c>
      <c r="F185" s="1385">
        <f t="shared" si="0"/>
        <v>0.9833333333333333</v>
      </c>
      <c r="G185" s="445"/>
    </row>
    <row r="186" spans="1:7" ht="12" thickBot="1">
      <c r="A186" s="400"/>
      <c r="B186" s="460" t="s">
        <v>358</v>
      </c>
      <c r="C186" s="927">
        <f>SUM(C180:C185)</f>
        <v>108300</v>
      </c>
      <c r="D186" s="395">
        <f>SUM(D180:D185)</f>
        <v>117942</v>
      </c>
      <c r="E186" s="395">
        <f>SUM(E180:E185)</f>
        <v>97808</v>
      </c>
      <c r="F186" s="1382">
        <f t="shared" si="0"/>
        <v>0.8292889725458276</v>
      </c>
      <c r="G186" s="476"/>
    </row>
    <row r="187" spans="1:7" ht="11.25">
      <c r="A187" s="77">
        <v>3202</v>
      </c>
      <c r="B187" s="399" t="s">
        <v>514</v>
      </c>
      <c r="C187" s="923"/>
      <c r="D187" s="923"/>
      <c r="E187" s="923"/>
      <c r="F187" s="444"/>
      <c r="G187" s="612" t="s">
        <v>228</v>
      </c>
    </row>
    <row r="188" spans="1:7" ht="11.25">
      <c r="A188" s="77"/>
      <c r="B188" s="389" t="s">
        <v>328</v>
      </c>
      <c r="C188" s="930">
        <v>1500</v>
      </c>
      <c r="D188" s="930">
        <v>2222</v>
      </c>
      <c r="E188" s="930">
        <v>1950</v>
      </c>
      <c r="F188" s="1384">
        <f t="shared" si="0"/>
        <v>0.8775877587758776</v>
      </c>
      <c r="G188" s="445"/>
    </row>
    <row r="189" spans="1:7" ht="11.25">
      <c r="A189" s="77"/>
      <c r="B189" s="190" t="s">
        <v>530</v>
      </c>
      <c r="C189" s="930">
        <v>650</v>
      </c>
      <c r="D189" s="930">
        <v>1005</v>
      </c>
      <c r="E189" s="930">
        <v>652</v>
      </c>
      <c r="F189" s="1384">
        <f t="shared" si="0"/>
        <v>0.6487562189054726</v>
      </c>
      <c r="G189" s="488"/>
    </row>
    <row r="190" spans="1:7" ht="11.25">
      <c r="A190" s="77"/>
      <c r="B190" s="390" t="s">
        <v>513</v>
      </c>
      <c r="C190" s="930">
        <v>2850</v>
      </c>
      <c r="D190" s="930">
        <v>3500</v>
      </c>
      <c r="E190" s="930">
        <v>2917</v>
      </c>
      <c r="F190" s="1384">
        <f t="shared" si="0"/>
        <v>0.8334285714285714</v>
      </c>
      <c r="G190" s="488"/>
    </row>
    <row r="191" spans="1:7" ht="11.25">
      <c r="A191" s="77"/>
      <c r="B191" s="308" t="s">
        <v>334</v>
      </c>
      <c r="C191" s="930"/>
      <c r="D191" s="930"/>
      <c r="E191" s="930"/>
      <c r="F191" s="1384"/>
      <c r="G191" s="488"/>
    </row>
    <row r="192" spans="1:7" ht="11.25">
      <c r="A192" s="77"/>
      <c r="B192" s="308" t="s">
        <v>523</v>
      </c>
      <c r="C192" s="930">
        <v>3000</v>
      </c>
      <c r="D192" s="930">
        <v>4750</v>
      </c>
      <c r="E192" s="930">
        <v>4750</v>
      </c>
      <c r="F192" s="1384">
        <f t="shared" si="0"/>
        <v>1</v>
      </c>
      <c r="G192" s="488"/>
    </row>
    <row r="193" spans="1:7" ht="12" thickBot="1">
      <c r="A193" s="77"/>
      <c r="B193" s="456" t="s">
        <v>500</v>
      </c>
      <c r="C193" s="933">
        <v>2000</v>
      </c>
      <c r="D193" s="933">
        <v>1000</v>
      </c>
      <c r="E193" s="933">
        <v>964</v>
      </c>
      <c r="F193" s="1385">
        <f t="shared" si="0"/>
        <v>0.964</v>
      </c>
      <c r="G193" s="474"/>
    </row>
    <row r="194" spans="1:7" ht="12" thickBot="1">
      <c r="A194" s="400"/>
      <c r="B194" s="460" t="s">
        <v>358</v>
      </c>
      <c r="C194" s="927">
        <f>SUM(C188:C193)</f>
        <v>10000</v>
      </c>
      <c r="D194" s="395">
        <f>SUM(D188:D193)</f>
        <v>12477</v>
      </c>
      <c r="E194" s="395">
        <f>SUM(E188:E193)</f>
        <v>11233</v>
      </c>
      <c r="F194" s="1382">
        <f t="shared" si="0"/>
        <v>0.900296545643985</v>
      </c>
      <c r="G194" s="476"/>
    </row>
    <row r="195" spans="1:7" ht="11.25">
      <c r="A195" s="77">
        <v>3203</v>
      </c>
      <c r="B195" s="483" t="s">
        <v>394</v>
      </c>
      <c r="C195" s="923"/>
      <c r="D195" s="923"/>
      <c r="E195" s="923"/>
      <c r="F195" s="444"/>
      <c r="G195" s="471" t="s">
        <v>383</v>
      </c>
    </row>
    <row r="196" spans="1:7" ht="12" customHeight="1">
      <c r="A196" s="388"/>
      <c r="B196" s="389" t="s">
        <v>328</v>
      </c>
      <c r="C196" s="924"/>
      <c r="D196" s="924"/>
      <c r="E196" s="924"/>
      <c r="F196" s="444"/>
      <c r="G196" s="445" t="s">
        <v>384</v>
      </c>
    </row>
    <row r="197" spans="1:7" ht="12" customHeight="1">
      <c r="A197" s="388"/>
      <c r="B197" s="190" t="s">
        <v>530</v>
      </c>
      <c r="C197" s="924"/>
      <c r="D197" s="924"/>
      <c r="E197" s="924"/>
      <c r="F197" s="444"/>
      <c r="G197" s="471"/>
    </row>
    <row r="198" spans="1:7" ht="12" customHeight="1">
      <c r="A198" s="388"/>
      <c r="B198" s="390" t="s">
        <v>513</v>
      </c>
      <c r="C198" s="924">
        <v>1500</v>
      </c>
      <c r="D198" s="924">
        <v>1319</v>
      </c>
      <c r="E198" s="924">
        <v>400</v>
      </c>
      <c r="F198" s="1384">
        <f t="shared" si="0"/>
        <v>0.3032600454890068</v>
      </c>
      <c r="G198" s="614"/>
    </row>
    <row r="199" spans="1:7" ht="12" customHeight="1">
      <c r="A199" s="388"/>
      <c r="B199" s="308" t="s">
        <v>334</v>
      </c>
      <c r="C199" s="924"/>
      <c r="D199" s="924"/>
      <c r="E199" s="924"/>
      <c r="F199" s="1384"/>
      <c r="G199" s="614"/>
    </row>
    <row r="200" spans="1:7" ht="12" customHeight="1">
      <c r="A200" s="388"/>
      <c r="B200" s="308" t="s">
        <v>523</v>
      </c>
      <c r="C200" s="924">
        <v>3500</v>
      </c>
      <c r="D200" s="924">
        <v>3500</v>
      </c>
      <c r="E200" s="924">
        <v>2500</v>
      </c>
      <c r="F200" s="1384">
        <f t="shared" si="0"/>
        <v>0.7142857142857143</v>
      </c>
      <c r="G200" s="492"/>
    </row>
    <row r="201" spans="1:7" ht="11.25">
      <c r="A201" s="388"/>
      <c r="B201" s="500" t="s">
        <v>479</v>
      </c>
      <c r="C201" s="924">
        <v>3000</v>
      </c>
      <c r="D201" s="924">
        <v>2386</v>
      </c>
      <c r="E201" s="924">
        <v>619</v>
      </c>
      <c r="F201" s="1384">
        <f t="shared" si="0"/>
        <v>0.2594300083822297</v>
      </c>
      <c r="G201" s="488"/>
    </row>
    <row r="202" spans="1:7" ht="12" thickBot="1">
      <c r="A202" s="388"/>
      <c r="B202" s="456" t="s">
        <v>500</v>
      </c>
      <c r="C202" s="925"/>
      <c r="D202" s="925">
        <v>4114</v>
      </c>
      <c r="E202" s="929">
        <v>4114</v>
      </c>
      <c r="F202" s="1385">
        <f>SUM(E202/D202)</f>
        <v>1</v>
      </c>
      <c r="G202" s="440"/>
    </row>
    <row r="203" spans="1:7" ht="12" customHeight="1" thickBot="1">
      <c r="A203" s="400"/>
      <c r="B203" s="460" t="s">
        <v>358</v>
      </c>
      <c r="C203" s="927">
        <f>SUM(C196:C202)</f>
        <v>8000</v>
      </c>
      <c r="D203" s="395">
        <f>SUM(D196:D202)</f>
        <v>11319</v>
      </c>
      <c r="E203" s="395">
        <f>SUM(E196:E202)</f>
        <v>7633</v>
      </c>
      <c r="F203" s="1382">
        <f>SUM(E203/D203)</f>
        <v>0.6743528580263274</v>
      </c>
      <c r="G203" s="476"/>
    </row>
    <row r="204" spans="1:7" ht="12" customHeight="1">
      <c r="A204" s="77">
        <v>3204</v>
      </c>
      <c r="B204" s="483" t="s">
        <v>769</v>
      </c>
      <c r="C204" s="923"/>
      <c r="D204" s="923"/>
      <c r="E204" s="923"/>
      <c r="F204" s="444"/>
      <c r="G204" s="471"/>
    </row>
    <row r="205" spans="1:7" ht="12" customHeight="1">
      <c r="A205" s="388"/>
      <c r="B205" s="389" t="s">
        <v>328</v>
      </c>
      <c r="C205" s="924"/>
      <c r="D205" s="924"/>
      <c r="E205" s="924"/>
      <c r="F205" s="444"/>
      <c r="G205" s="445"/>
    </row>
    <row r="206" spans="1:7" ht="12" customHeight="1">
      <c r="A206" s="388"/>
      <c r="B206" s="190" t="s">
        <v>530</v>
      </c>
      <c r="C206" s="924"/>
      <c r="D206" s="924"/>
      <c r="E206" s="924"/>
      <c r="F206" s="444"/>
      <c r="G206" s="614"/>
    </row>
    <row r="207" spans="1:7" ht="12" customHeight="1">
      <c r="A207" s="388"/>
      <c r="B207" s="390" t="s">
        <v>513</v>
      </c>
      <c r="C207" s="924">
        <v>4625</v>
      </c>
      <c r="D207" s="924">
        <v>4909</v>
      </c>
      <c r="E207" s="924">
        <v>4277</v>
      </c>
      <c r="F207" s="1384">
        <f>SUM(E207/D207)</f>
        <v>0.8712568751273172</v>
      </c>
      <c r="G207" s="614"/>
    </row>
    <row r="208" spans="1:7" ht="12" customHeight="1">
      <c r="A208" s="388"/>
      <c r="B208" s="308" t="s">
        <v>523</v>
      </c>
      <c r="C208" s="924"/>
      <c r="D208" s="924"/>
      <c r="E208" s="924"/>
      <c r="F208" s="444"/>
      <c r="G208" s="492"/>
    </row>
    <row r="209" spans="1:7" ht="12" customHeight="1">
      <c r="A209" s="388"/>
      <c r="B209" s="308" t="s">
        <v>334</v>
      </c>
      <c r="C209" s="924"/>
      <c r="D209" s="924"/>
      <c r="E209" s="924"/>
      <c r="F209" s="444"/>
      <c r="G209" s="445"/>
    </row>
    <row r="210" spans="1:7" ht="12" customHeight="1" thickBot="1">
      <c r="A210" s="388"/>
      <c r="B210" s="456" t="s">
        <v>300</v>
      </c>
      <c r="C210" s="925"/>
      <c r="D210" s="925"/>
      <c r="E210" s="925"/>
      <c r="F210" s="1381"/>
      <c r="G210" s="440"/>
    </row>
    <row r="211" spans="1:7" ht="12" customHeight="1" thickBot="1">
      <c r="A211" s="400"/>
      <c r="B211" s="460" t="s">
        <v>358</v>
      </c>
      <c r="C211" s="927">
        <f>SUM(C205:C210)</f>
        <v>4625</v>
      </c>
      <c r="D211" s="395">
        <f>SUM(D205:D210)</f>
        <v>4909</v>
      </c>
      <c r="E211" s="395">
        <f>SUM(E205:E210)</f>
        <v>4277</v>
      </c>
      <c r="F211" s="1382">
        <f>SUM(E211/D211)</f>
        <v>0.8712568751273172</v>
      </c>
      <c r="G211" s="476"/>
    </row>
    <row r="212" spans="1:7" ht="12" customHeight="1">
      <c r="A212" s="77">
        <v>3205</v>
      </c>
      <c r="B212" s="483" t="s">
        <v>593</v>
      </c>
      <c r="C212" s="923"/>
      <c r="D212" s="923"/>
      <c r="E212" s="923"/>
      <c r="F212" s="444"/>
      <c r="G212" s="471" t="s">
        <v>383</v>
      </c>
    </row>
    <row r="213" spans="1:7" ht="12" customHeight="1">
      <c r="A213" s="388"/>
      <c r="B213" s="389" t="s">
        <v>328</v>
      </c>
      <c r="C213" s="924">
        <v>2000</v>
      </c>
      <c r="D213" s="924">
        <v>3951</v>
      </c>
      <c r="E213" s="924">
        <v>2664</v>
      </c>
      <c r="F213" s="1384">
        <f>SUM(E213/D213)</f>
        <v>0.6742596810933941</v>
      </c>
      <c r="G213" s="445" t="s">
        <v>384</v>
      </c>
    </row>
    <row r="214" spans="1:7" ht="12" customHeight="1">
      <c r="A214" s="388"/>
      <c r="B214" s="190" t="s">
        <v>530</v>
      </c>
      <c r="C214" s="924">
        <v>700</v>
      </c>
      <c r="D214" s="924">
        <v>909</v>
      </c>
      <c r="E214" s="924">
        <v>629</v>
      </c>
      <c r="F214" s="1384">
        <f>SUM(E214/D214)</f>
        <v>0.6919691969196919</v>
      </c>
      <c r="G214" s="472"/>
    </row>
    <row r="215" spans="1:7" ht="12" customHeight="1">
      <c r="A215" s="301"/>
      <c r="B215" s="390" t="s">
        <v>513</v>
      </c>
      <c r="C215" s="924">
        <v>13300</v>
      </c>
      <c r="D215" s="924">
        <v>16255</v>
      </c>
      <c r="E215" s="924">
        <v>10283</v>
      </c>
      <c r="F215" s="1384">
        <f>SUM(E215/D215)</f>
        <v>0.6326053521993232</v>
      </c>
      <c r="G215" s="614"/>
    </row>
    <row r="216" spans="1:7" ht="12" customHeight="1">
      <c r="A216" s="301"/>
      <c r="B216" s="308" t="s">
        <v>334</v>
      </c>
      <c r="C216" s="924"/>
      <c r="D216" s="924"/>
      <c r="E216" s="924"/>
      <c r="F216" s="1384"/>
      <c r="G216" s="614"/>
    </row>
    <row r="217" spans="1:7" ht="12" customHeight="1">
      <c r="A217" s="301"/>
      <c r="B217" s="308" t="s">
        <v>523</v>
      </c>
      <c r="C217" s="924">
        <v>15000</v>
      </c>
      <c r="D217" s="924">
        <v>13291</v>
      </c>
      <c r="E217" s="924">
        <v>13290</v>
      </c>
      <c r="F217" s="1384">
        <f>SUM(E217/D217)</f>
        <v>0.999924761116545</v>
      </c>
      <c r="G217" s="473"/>
    </row>
    <row r="218" spans="1:7" ht="12" customHeight="1">
      <c r="A218" s="301"/>
      <c r="B218" s="308" t="s">
        <v>334</v>
      </c>
      <c r="C218" s="924"/>
      <c r="D218" s="924"/>
      <c r="E218" s="924"/>
      <c r="F218" s="1384"/>
      <c r="G218" s="473"/>
    </row>
    <row r="219" spans="1:7" ht="12" customHeight="1" thickBot="1">
      <c r="A219" s="301"/>
      <c r="B219" s="456" t="s">
        <v>500</v>
      </c>
      <c r="C219" s="925"/>
      <c r="D219" s="925">
        <v>8295</v>
      </c>
      <c r="E219" s="929">
        <v>4067</v>
      </c>
      <c r="F219" s="1385">
        <f>SUM(E219/D219)</f>
        <v>0.490295358649789</v>
      </c>
      <c r="G219" s="501"/>
    </row>
    <row r="220" spans="1:7" ht="12" customHeight="1" thickBot="1">
      <c r="A220" s="400"/>
      <c r="B220" s="460" t="s">
        <v>358</v>
      </c>
      <c r="C220" s="927">
        <f>SUM(C213:C219)</f>
        <v>31000</v>
      </c>
      <c r="D220" s="395">
        <f>SUM(D213:D219)</f>
        <v>42701</v>
      </c>
      <c r="E220" s="395">
        <f>SUM(E213:E219)</f>
        <v>30933</v>
      </c>
      <c r="F220" s="1382">
        <f>SUM(E220/D220)</f>
        <v>0.724409264420037</v>
      </c>
      <c r="G220" s="502"/>
    </row>
    <row r="221" spans="1:7" ht="12" customHeight="1">
      <c r="A221" s="377">
        <v>3206</v>
      </c>
      <c r="B221" s="483" t="s">
        <v>767</v>
      </c>
      <c r="C221" s="923"/>
      <c r="D221" s="923"/>
      <c r="E221" s="923"/>
      <c r="F221" s="444"/>
      <c r="G221" s="471"/>
    </row>
    <row r="222" spans="1:7" ht="12" customHeight="1">
      <c r="A222" s="301"/>
      <c r="B222" s="389" t="s">
        <v>328</v>
      </c>
      <c r="C222" s="924"/>
      <c r="D222" s="924"/>
      <c r="E222" s="924"/>
      <c r="F222" s="444"/>
      <c r="G222" s="445"/>
    </row>
    <row r="223" spans="1:7" ht="12" customHeight="1">
      <c r="A223" s="301"/>
      <c r="B223" s="190" t="s">
        <v>530</v>
      </c>
      <c r="C223" s="924"/>
      <c r="D223" s="924"/>
      <c r="E223" s="924"/>
      <c r="F223" s="444"/>
      <c r="G223" s="614"/>
    </row>
    <row r="224" spans="1:7" ht="12" customHeight="1">
      <c r="A224" s="301"/>
      <c r="B224" s="390" t="s">
        <v>513</v>
      </c>
      <c r="C224" s="924">
        <v>5000</v>
      </c>
      <c r="D224" s="924">
        <v>5000</v>
      </c>
      <c r="E224" s="924"/>
      <c r="F224" s="444">
        <f>SUM(E224/D224)</f>
        <v>0</v>
      </c>
      <c r="G224" s="614"/>
    </row>
    <row r="225" spans="1:7" ht="12" customHeight="1">
      <c r="A225" s="301"/>
      <c r="B225" s="308" t="s">
        <v>334</v>
      </c>
      <c r="C225" s="924"/>
      <c r="D225" s="924"/>
      <c r="E225" s="924"/>
      <c r="F225" s="444"/>
      <c r="G225" s="614"/>
    </row>
    <row r="226" spans="1:7" ht="12" customHeight="1">
      <c r="A226" s="388"/>
      <c r="B226" s="308" t="s">
        <v>523</v>
      </c>
      <c r="C226" s="924"/>
      <c r="D226" s="924"/>
      <c r="E226" s="924"/>
      <c r="F226" s="444"/>
      <c r="G226" s="615"/>
    </row>
    <row r="227" spans="1:7" ht="12" customHeight="1" thickBot="1">
      <c r="A227" s="388"/>
      <c r="B227" s="456" t="s">
        <v>300</v>
      </c>
      <c r="C227" s="925"/>
      <c r="D227" s="925"/>
      <c r="E227" s="925"/>
      <c r="F227" s="1381"/>
      <c r="G227" s="491"/>
    </row>
    <row r="228" spans="1:7" ht="12" customHeight="1" thickBot="1">
      <c r="A228" s="400"/>
      <c r="B228" s="460" t="s">
        <v>358</v>
      </c>
      <c r="C228" s="927">
        <f>SUM(C222:C227)</f>
        <v>5000</v>
      </c>
      <c r="D228" s="395">
        <f>SUM(D222:D227)</f>
        <v>5000</v>
      </c>
      <c r="E228" s="395">
        <f>SUM(E222:E227)</f>
        <v>0</v>
      </c>
      <c r="F228" s="1382">
        <f>SUM(E228/D228)</f>
        <v>0</v>
      </c>
      <c r="G228" s="503"/>
    </row>
    <row r="229" spans="1:7" ht="12" customHeight="1">
      <c r="A229" s="377">
        <v>3207</v>
      </c>
      <c r="B229" s="483" t="s">
        <v>520</v>
      </c>
      <c r="C229" s="923"/>
      <c r="D229" s="923"/>
      <c r="E229" s="923"/>
      <c r="F229" s="444"/>
      <c r="G229" s="472"/>
    </row>
    <row r="230" spans="1:7" ht="12" customHeight="1">
      <c r="A230" s="301"/>
      <c r="B230" s="389" t="s">
        <v>328</v>
      </c>
      <c r="C230" s="924"/>
      <c r="D230" s="924"/>
      <c r="E230" s="924"/>
      <c r="F230" s="444"/>
      <c r="G230" s="472"/>
    </row>
    <row r="231" spans="1:7" ht="12" customHeight="1">
      <c r="A231" s="301"/>
      <c r="B231" s="190" t="s">
        <v>530</v>
      </c>
      <c r="C231" s="924"/>
      <c r="D231" s="924"/>
      <c r="E231" s="924"/>
      <c r="F231" s="444"/>
      <c r="G231" s="464"/>
    </row>
    <row r="232" spans="1:7" ht="12" customHeight="1">
      <c r="A232" s="301"/>
      <c r="B232" s="390" t="s">
        <v>513</v>
      </c>
      <c r="C232" s="924">
        <v>26500</v>
      </c>
      <c r="D232" s="924">
        <v>26500</v>
      </c>
      <c r="E232" s="924">
        <v>24980</v>
      </c>
      <c r="F232" s="1384">
        <f>SUM(E232/D232)</f>
        <v>0.9426415094339623</v>
      </c>
      <c r="G232" s="614"/>
    </row>
    <row r="233" spans="1:7" ht="12" customHeight="1">
      <c r="A233" s="301"/>
      <c r="B233" s="308" t="s">
        <v>334</v>
      </c>
      <c r="C233" s="924"/>
      <c r="D233" s="924"/>
      <c r="E233" s="924"/>
      <c r="F233" s="444"/>
      <c r="G233" s="614"/>
    </row>
    <row r="234" spans="1:7" ht="12" customHeight="1">
      <c r="A234" s="301"/>
      <c r="B234" s="308" t="s">
        <v>523</v>
      </c>
      <c r="C234" s="924"/>
      <c r="D234" s="924"/>
      <c r="E234" s="924"/>
      <c r="F234" s="444"/>
      <c r="G234" s="472"/>
    </row>
    <row r="235" spans="1:7" ht="12" customHeight="1" thickBot="1">
      <c r="A235" s="301"/>
      <c r="B235" s="456" t="s">
        <v>300</v>
      </c>
      <c r="C235" s="925"/>
      <c r="D235" s="925"/>
      <c r="E235" s="925"/>
      <c r="F235" s="1381"/>
      <c r="G235" s="440"/>
    </row>
    <row r="236" spans="1:7" ht="12" thickBot="1">
      <c r="A236" s="379"/>
      <c r="B236" s="460" t="s">
        <v>358</v>
      </c>
      <c r="C236" s="927">
        <f>SUM(C230:C235)</f>
        <v>26500</v>
      </c>
      <c r="D236" s="927">
        <f>SUM(D230:D235)</f>
        <v>26500</v>
      </c>
      <c r="E236" s="927">
        <f>SUM(E230:E235)</f>
        <v>24980</v>
      </c>
      <c r="F236" s="1382">
        <f>SUM(E236/D236)</f>
        <v>0.9426415094339623</v>
      </c>
      <c r="G236" s="476"/>
    </row>
    <row r="237" spans="1:7" ht="11.25">
      <c r="A237" s="377">
        <v>3208</v>
      </c>
      <c r="B237" s="483" t="s">
        <v>419</v>
      </c>
      <c r="C237" s="923"/>
      <c r="D237" s="923"/>
      <c r="E237" s="923"/>
      <c r="F237" s="444"/>
      <c r="G237" s="472"/>
    </row>
    <row r="238" spans="1:7" ht="11.25">
      <c r="A238" s="301"/>
      <c r="B238" s="389" t="s">
        <v>328</v>
      </c>
      <c r="C238" s="924"/>
      <c r="D238" s="924"/>
      <c r="E238" s="924"/>
      <c r="F238" s="444"/>
      <c r="G238" s="472"/>
    </row>
    <row r="239" spans="1:7" ht="12">
      <c r="A239" s="301"/>
      <c r="B239" s="190" t="s">
        <v>530</v>
      </c>
      <c r="C239" s="924"/>
      <c r="D239" s="924"/>
      <c r="E239" s="924"/>
      <c r="F239" s="444"/>
      <c r="G239" s="614"/>
    </row>
    <row r="240" spans="1:7" ht="12">
      <c r="A240" s="301"/>
      <c r="B240" s="390" t="s">
        <v>513</v>
      </c>
      <c r="C240" s="924">
        <v>40000</v>
      </c>
      <c r="D240" s="924">
        <v>51016</v>
      </c>
      <c r="E240" s="924">
        <v>46801</v>
      </c>
      <c r="F240" s="1384">
        <f>SUM(E240/D240)</f>
        <v>0.9173788615336365</v>
      </c>
      <c r="G240" s="614"/>
    </row>
    <row r="241" spans="1:7" ht="11.25">
      <c r="A241" s="301"/>
      <c r="B241" s="308" t="s">
        <v>334</v>
      </c>
      <c r="C241" s="924"/>
      <c r="D241" s="924"/>
      <c r="E241" s="924"/>
      <c r="F241" s="444"/>
      <c r="G241" s="472"/>
    </row>
    <row r="242" spans="1:7" ht="11.25">
      <c r="A242" s="301"/>
      <c r="B242" s="308" t="s">
        <v>523</v>
      </c>
      <c r="C242" s="924"/>
      <c r="D242" s="924"/>
      <c r="E242" s="924"/>
      <c r="F242" s="444"/>
      <c r="G242" s="472"/>
    </row>
    <row r="243" spans="1:7" ht="12" thickBot="1">
      <c r="A243" s="301"/>
      <c r="B243" s="456" t="s">
        <v>300</v>
      </c>
      <c r="C243" s="925"/>
      <c r="D243" s="925"/>
      <c r="E243" s="925"/>
      <c r="F243" s="1381"/>
      <c r="G243" s="440"/>
    </row>
    <row r="244" spans="1:7" ht="12" thickBot="1">
      <c r="A244" s="379"/>
      <c r="B244" s="460" t="s">
        <v>358</v>
      </c>
      <c r="C244" s="927">
        <f>SUM(C238:C243)</f>
        <v>40000</v>
      </c>
      <c r="D244" s="395">
        <f>SUM(D238:D243)</f>
        <v>51016</v>
      </c>
      <c r="E244" s="395">
        <f>SUM(E238:E243)</f>
        <v>46801</v>
      </c>
      <c r="F244" s="1382">
        <f>SUM(E244/D244)</f>
        <v>0.9173788615336365</v>
      </c>
      <c r="G244" s="476"/>
    </row>
    <row r="245" spans="1:7" ht="11.25">
      <c r="A245" s="77">
        <v>3209</v>
      </c>
      <c r="B245" s="402" t="s">
        <v>289</v>
      </c>
      <c r="C245" s="923"/>
      <c r="D245" s="923"/>
      <c r="E245" s="923"/>
      <c r="F245" s="444"/>
      <c r="G245" s="471"/>
    </row>
    <row r="246" spans="1:7" ht="11.25">
      <c r="A246" s="77"/>
      <c r="B246" s="390" t="s">
        <v>328</v>
      </c>
      <c r="C246" s="930">
        <v>1400</v>
      </c>
      <c r="D246" s="930">
        <v>2970</v>
      </c>
      <c r="E246" s="930">
        <v>2856</v>
      </c>
      <c r="F246" s="1384">
        <f>SUM(E246/D246)</f>
        <v>0.9616161616161616</v>
      </c>
      <c r="G246" s="445"/>
    </row>
    <row r="247" spans="1:7" ht="12">
      <c r="A247" s="77"/>
      <c r="B247" s="190" t="s">
        <v>530</v>
      </c>
      <c r="C247" s="930">
        <v>700</v>
      </c>
      <c r="D247" s="930">
        <v>1029</v>
      </c>
      <c r="E247" s="930">
        <v>1009</v>
      </c>
      <c r="F247" s="1384">
        <f>SUM(E247/D247)</f>
        <v>0.9805636540330418</v>
      </c>
      <c r="G247" s="614"/>
    </row>
    <row r="248" spans="1:7" ht="12">
      <c r="A248" s="77"/>
      <c r="B248" s="390" t="s">
        <v>513</v>
      </c>
      <c r="C248" s="930">
        <v>850</v>
      </c>
      <c r="D248" s="930">
        <v>904</v>
      </c>
      <c r="E248" s="930">
        <v>388</v>
      </c>
      <c r="F248" s="1384">
        <f>SUM(E248/D248)</f>
        <v>0.42920353982300885</v>
      </c>
      <c r="G248" s="614"/>
    </row>
    <row r="249" spans="1:7" ht="11.25">
      <c r="A249" s="77"/>
      <c r="B249" s="499" t="s">
        <v>334</v>
      </c>
      <c r="C249" s="930"/>
      <c r="D249" s="930"/>
      <c r="E249" s="930"/>
      <c r="F249" s="1384"/>
      <c r="G249" s="488"/>
    </row>
    <row r="250" spans="1:7" ht="11.25">
      <c r="A250" s="77"/>
      <c r="B250" s="499" t="s">
        <v>523</v>
      </c>
      <c r="C250" s="930">
        <v>7050</v>
      </c>
      <c r="D250" s="930">
        <v>5955</v>
      </c>
      <c r="E250" s="930">
        <v>4125</v>
      </c>
      <c r="F250" s="1384">
        <f>SUM(E250/D250)</f>
        <v>0.6926952141057935</v>
      </c>
      <c r="G250" s="445"/>
    </row>
    <row r="251" spans="1:7" ht="12" thickBot="1">
      <c r="A251" s="77"/>
      <c r="B251" s="456" t="s">
        <v>500</v>
      </c>
      <c r="C251" s="932"/>
      <c r="D251" s="932">
        <v>200</v>
      </c>
      <c r="E251" s="933">
        <v>200</v>
      </c>
      <c r="F251" s="1385">
        <f>SUM(E251/D251)</f>
        <v>1</v>
      </c>
      <c r="G251" s="474"/>
    </row>
    <row r="252" spans="1:7" ht="12" thickBot="1">
      <c r="A252" s="400"/>
      <c r="B252" s="460" t="s">
        <v>358</v>
      </c>
      <c r="C252" s="927">
        <f>SUM(C246:C251)</f>
        <v>10000</v>
      </c>
      <c r="D252" s="927">
        <f>SUM(D246:D251)</f>
        <v>11058</v>
      </c>
      <c r="E252" s="927">
        <f>SUM(E246:E251)</f>
        <v>8578</v>
      </c>
      <c r="F252" s="1382">
        <f>SUM(E252/D252)</f>
        <v>0.7757279797431723</v>
      </c>
      <c r="G252" s="476"/>
    </row>
    <row r="253" spans="1:7" ht="11.25">
      <c r="A253" s="77">
        <v>3210</v>
      </c>
      <c r="B253" s="402" t="s">
        <v>246</v>
      </c>
      <c r="C253" s="923"/>
      <c r="D253" s="923"/>
      <c r="E253" s="923"/>
      <c r="F253" s="444"/>
      <c r="G253" s="471"/>
    </row>
    <row r="254" spans="1:7" ht="11.25">
      <c r="A254" s="77"/>
      <c r="B254" s="390" t="s">
        <v>328</v>
      </c>
      <c r="C254" s="923"/>
      <c r="D254" s="923"/>
      <c r="E254" s="923"/>
      <c r="F254" s="444"/>
      <c r="G254" s="445"/>
    </row>
    <row r="255" spans="1:7" ht="12">
      <c r="A255" s="77"/>
      <c r="B255" s="190" t="s">
        <v>530</v>
      </c>
      <c r="C255" s="923"/>
      <c r="D255" s="923"/>
      <c r="E255" s="923"/>
      <c r="F255" s="444"/>
      <c r="G255" s="614"/>
    </row>
    <row r="256" spans="1:7" ht="12">
      <c r="A256" s="77"/>
      <c r="B256" s="390" t="s">
        <v>513</v>
      </c>
      <c r="C256" s="930">
        <v>3000</v>
      </c>
      <c r="D256" s="930">
        <v>2722</v>
      </c>
      <c r="E256" s="930"/>
      <c r="F256" s="444">
        <f>SUM(E256/D256)</f>
        <v>0</v>
      </c>
      <c r="G256" s="614"/>
    </row>
    <row r="257" spans="1:7" ht="12">
      <c r="A257" s="77"/>
      <c r="B257" s="499" t="s">
        <v>334</v>
      </c>
      <c r="C257" s="930"/>
      <c r="D257" s="930"/>
      <c r="E257" s="930"/>
      <c r="F257" s="444"/>
      <c r="G257" s="615"/>
    </row>
    <row r="258" spans="1:7" ht="11.25">
      <c r="A258" s="77"/>
      <c r="B258" s="499" t="s">
        <v>523</v>
      </c>
      <c r="C258" s="930"/>
      <c r="D258" s="930">
        <v>400</v>
      </c>
      <c r="E258" s="930">
        <v>400</v>
      </c>
      <c r="F258" s="1384">
        <f>SUM(E258/D258)</f>
        <v>1</v>
      </c>
      <c r="G258" s="445"/>
    </row>
    <row r="259" spans="1:7" ht="12" thickBot="1">
      <c r="A259" s="77"/>
      <c r="B259" s="456" t="s">
        <v>500</v>
      </c>
      <c r="C259" s="932"/>
      <c r="D259" s="932">
        <v>278</v>
      </c>
      <c r="E259" s="933">
        <v>278</v>
      </c>
      <c r="F259" s="1385">
        <f>SUM(E259/D259)</f>
        <v>1</v>
      </c>
      <c r="G259" s="474"/>
    </row>
    <row r="260" spans="1:7" ht="12" thickBot="1">
      <c r="A260" s="400"/>
      <c r="B260" s="460" t="s">
        <v>358</v>
      </c>
      <c r="C260" s="927">
        <f>SUM(C256:C259)</f>
        <v>3000</v>
      </c>
      <c r="D260" s="395">
        <f>SUM(D256:D259)</f>
        <v>3400</v>
      </c>
      <c r="E260" s="395">
        <f>SUM(E256:E259)</f>
        <v>678</v>
      </c>
      <c r="F260" s="1382">
        <f>SUM(E260/D260)</f>
        <v>0.19941176470588234</v>
      </c>
      <c r="G260" s="476"/>
    </row>
    <row r="261" spans="1:7" ht="11.25">
      <c r="A261" s="377"/>
      <c r="B261" s="399" t="s">
        <v>304</v>
      </c>
      <c r="C261" s="934">
        <f>SUM(C269+C277+C285+C296+C304)</f>
        <v>2298475</v>
      </c>
      <c r="D261" s="934">
        <f>SUM(D269+D277+D285+D296+D304)</f>
        <v>2272019</v>
      </c>
      <c r="E261" s="934">
        <f>SUM(E269+E277+E285+E296+E304)</f>
        <v>2089540</v>
      </c>
      <c r="F261" s="444">
        <f>SUM(E261/D261)</f>
        <v>0.9196842103873251</v>
      </c>
      <c r="G261" s="441"/>
    </row>
    <row r="262" spans="1:7" ht="11.25">
      <c r="A262" s="377">
        <v>3211</v>
      </c>
      <c r="B262" s="484" t="s">
        <v>230</v>
      </c>
      <c r="C262" s="923"/>
      <c r="D262" s="923"/>
      <c r="E262" s="923"/>
      <c r="F262" s="444"/>
      <c r="G262" s="471"/>
    </row>
    <row r="263" spans="1:7" ht="11.25">
      <c r="A263" s="377"/>
      <c r="B263" s="390" t="s">
        <v>328</v>
      </c>
      <c r="C263" s="923"/>
      <c r="D263" s="923"/>
      <c r="E263" s="923"/>
      <c r="F263" s="444"/>
      <c r="G263" s="445"/>
    </row>
    <row r="264" spans="1:7" ht="11.25">
      <c r="A264" s="377"/>
      <c r="B264" s="190" t="s">
        <v>530</v>
      </c>
      <c r="C264" s="923"/>
      <c r="D264" s="923"/>
      <c r="E264" s="923"/>
      <c r="F264" s="444"/>
      <c r="G264" s="445"/>
    </row>
    <row r="265" spans="1:7" ht="12">
      <c r="A265" s="377"/>
      <c r="B265" s="390" t="s">
        <v>513</v>
      </c>
      <c r="C265" s="930">
        <v>243396</v>
      </c>
      <c r="D265" s="930">
        <v>272860</v>
      </c>
      <c r="E265" s="930">
        <v>267845</v>
      </c>
      <c r="F265" s="1384">
        <f>SUM(E265/D265)</f>
        <v>0.9816206113024994</v>
      </c>
      <c r="G265" s="615"/>
    </row>
    <row r="266" spans="1:7" ht="12">
      <c r="A266" s="377"/>
      <c r="B266" s="499" t="s">
        <v>334</v>
      </c>
      <c r="C266" s="930"/>
      <c r="D266" s="930"/>
      <c r="E266" s="930"/>
      <c r="F266" s="444"/>
      <c r="G266" s="615"/>
    </row>
    <row r="267" spans="1:7" ht="12">
      <c r="A267" s="377"/>
      <c r="B267" s="499" t="s">
        <v>523</v>
      </c>
      <c r="C267" s="923"/>
      <c r="D267" s="923"/>
      <c r="E267" s="923"/>
      <c r="F267" s="444"/>
      <c r="G267" s="615"/>
    </row>
    <row r="268" spans="1:7" ht="12" thickBot="1">
      <c r="A268" s="377"/>
      <c r="B268" s="456" t="s">
        <v>300</v>
      </c>
      <c r="C268" s="931"/>
      <c r="D268" s="931"/>
      <c r="E268" s="931"/>
      <c r="F268" s="1381"/>
      <c r="G268" s="615"/>
    </row>
    <row r="269" spans="1:7" ht="12" thickBot="1">
      <c r="A269" s="400"/>
      <c r="B269" s="460" t="s">
        <v>358</v>
      </c>
      <c r="C269" s="927">
        <f>SUM(C265:C268)</f>
        <v>243396</v>
      </c>
      <c r="D269" s="395">
        <f>SUM(D265:D268)</f>
        <v>272860</v>
      </c>
      <c r="E269" s="395">
        <f>SUM(E265:E268)</f>
        <v>267845</v>
      </c>
      <c r="F269" s="1382">
        <f>SUM(E269/D269)</f>
        <v>0.9816206113024994</v>
      </c>
      <c r="G269" s="476"/>
    </row>
    <row r="270" spans="1:7" ht="11.25">
      <c r="A270" s="377">
        <v>3212</v>
      </c>
      <c r="B270" s="484" t="s">
        <v>776</v>
      </c>
      <c r="C270" s="923"/>
      <c r="D270" s="923"/>
      <c r="E270" s="923"/>
      <c r="F270" s="444"/>
      <c r="G270" s="471"/>
    </row>
    <row r="271" spans="1:7" ht="11.25">
      <c r="A271" s="377"/>
      <c r="B271" s="390" t="s">
        <v>328</v>
      </c>
      <c r="C271" s="930"/>
      <c r="D271" s="930"/>
      <c r="E271" s="930"/>
      <c r="F271" s="444"/>
      <c r="G271" s="445"/>
    </row>
    <row r="272" spans="1:7" ht="11.25">
      <c r="A272" s="377"/>
      <c r="B272" s="190" t="s">
        <v>530</v>
      </c>
      <c r="C272" s="930"/>
      <c r="D272" s="930"/>
      <c r="E272" s="930"/>
      <c r="F272" s="444"/>
      <c r="G272" s="488"/>
    </row>
    <row r="273" spans="1:7" ht="12">
      <c r="A273" s="377"/>
      <c r="B273" s="390" t="s">
        <v>513</v>
      </c>
      <c r="C273" s="930">
        <v>847445</v>
      </c>
      <c r="D273" s="930">
        <v>912470</v>
      </c>
      <c r="E273" s="930">
        <v>808893</v>
      </c>
      <c r="F273" s="1384">
        <f>SUM(E273/D273)</f>
        <v>0.8864872269773253</v>
      </c>
      <c r="G273" s="615"/>
    </row>
    <row r="274" spans="1:7" ht="11.25">
      <c r="A274" s="377"/>
      <c r="B274" s="499" t="s">
        <v>334</v>
      </c>
      <c r="C274" s="930"/>
      <c r="D274" s="930"/>
      <c r="E274" s="930"/>
      <c r="F274" s="444"/>
      <c r="G274" s="488"/>
    </row>
    <row r="275" spans="1:7" ht="11.25">
      <c r="A275" s="377"/>
      <c r="B275" s="499" t="s">
        <v>523</v>
      </c>
      <c r="C275" s="923"/>
      <c r="D275" s="923"/>
      <c r="E275" s="923"/>
      <c r="F275" s="444"/>
      <c r="G275" s="488"/>
    </row>
    <row r="276" spans="1:7" ht="12" thickBot="1">
      <c r="A276" s="377"/>
      <c r="B276" s="456" t="s">
        <v>300</v>
      </c>
      <c r="C276" s="931"/>
      <c r="D276" s="931"/>
      <c r="E276" s="931"/>
      <c r="F276" s="1381"/>
      <c r="G276" s="474"/>
    </row>
    <row r="277" spans="1:7" ht="12" thickBot="1">
      <c r="A277" s="400"/>
      <c r="B277" s="460" t="s">
        <v>358</v>
      </c>
      <c r="C277" s="927">
        <f>SUM(C271:C276)</f>
        <v>847445</v>
      </c>
      <c r="D277" s="395">
        <f>SUM(D271:D276)</f>
        <v>912470</v>
      </c>
      <c r="E277" s="395">
        <f>SUM(E271:E276)</f>
        <v>808893</v>
      </c>
      <c r="F277" s="1382">
        <f>SUM(E277/D277)</f>
        <v>0.8864872269773253</v>
      </c>
      <c r="G277" s="476"/>
    </row>
    <row r="278" spans="1:7" ht="11.25">
      <c r="A278" s="377">
        <v>3213</v>
      </c>
      <c r="B278" s="402" t="s">
        <v>581</v>
      </c>
      <c r="C278" s="923"/>
      <c r="D278" s="923"/>
      <c r="E278" s="923"/>
      <c r="F278" s="444"/>
      <c r="G278" s="441"/>
    </row>
    <row r="279" spans="1:7" ht="11.25">
      <c r="A279" s="377"/>
      <c r="B279" s="390" t="s">
        <v>328</v>
      </c>
      <c r="C279" s="923"/>
      <c r="D279" s="923"/>
      <c r="E279" s="923"/>
      <c r="F279" s="444"/>
      <c r="G279" s="445"/>
    </row>
    <row r="280" spans="1:7" ht="12">
      <c r="A280" s="377"/>
      <c r="B280" s="190" t="s">
        <v>530</v>
      </c>
      <c r="C280" s="923"/>
      <c r="D280" s="923"/>
      <c r="E280" s="923"/>
      <c r="F280" s="444"/>
      <c r="G280" s="615"/>
    </row>
    <row r="281" spans="1:7" ht="11.25">
      <c r="A281" s="377"/>
      <c r="B281" s="390" t="s">
        <v>513</v>
      </c>
      <c r="C281" s="930">
        <v>601700</v>
      </c>
      <c r="D281" s="930">
        <v>601700</v>
      </c>
      <c r="E281" s="930">
        <v>551455</v>
      </c>
      <c r="F281" s="1384">
        <f>SUM(E281/D281)</f>
        <v>0.9164949310287519</v>
      </c>
      <c r="G281" s="488"/>
    </row>
    <row r="282" spans="1:7" ht="11.25">
      <c r="A282" s="377"/>
      <c r="B282" s="499" t="s">
        <v>334</v>
      </c>
      <c r="C282" s="930"/>
      <c r="D282" s="930"/>
      <c r="E282" s="930"/>
      <c r="F282" s="444"/>
      <c r="G282" s="488"/>
    </row>
    <row r="283" spans="1:7" ht="11.25">
      <c r="A283" s="377"/>
      <c r="B283" s="499" t="s">
        <v>523</v>
      </c>
      <c r="C283" s="923"/>
      <c r="D283" s="923"/>
      <c r="E283" s="923"/>
      <c r="F283" s="444"/>
      <c r="G283" s="445"/>
    </row>
    <row r="284" spans="1:7" ht="12" thickBot="1">
      <c r="A284" s="377"/>
      <c r="B284" s="456" t="s">
        <v>300</v>
      </c>
      <c r="C284" s="931"/>
      <c r="D284" s="931"/>
      <c r="E284" s="931"/>
      <c r="F284" s="1381"/>
      <c r="G284" s="474"/>
    </row>
    <row r="285" spans="1:7" ht="12" thickBot="1">
      <c r="A285" s="400"/>
      <c r="B285" s="460" t="s">
        <v>358</v>
      </c>
      <c r="C285" s="927">
        <f>SUM(C281:C284)</f>
        <v>601700</v>
      </c>
      <c r="D285" s="395">
        <f>SUM(D281:D284)</f>
        <v>601700</v>
      </c>
      <c r="E285" s="395">
        <f>SUM(E281:E284)</f>
        <v>551455</v>
      </c>
      <c r="F285" s="1382">
        <f>SUM(E285/D285)</f>
        <v>0.9164949310287519</v>
      </c>
      <c r="G285" s="471"/>
    </row>
    <row r="286" spans="1:7" ht="11.25">
      <c r="A286" s="377">
        <v>3214</v>
      </c>
      <c r="B286" s="402" t="s">
        <v>599</v>
      </c>
      <c r="C286" s="923"/>
      <c r="D286" s="923"/>
      <c r="E286" s="923"/>
      <c r="F286" s="444"/>
      <c r="G286" s="441"/>
    </row>
    <row r="287" spans="1:7" ht="11.25">
      <c r="A287" s="377"/>
      <c r="B287" s="390" t="s">
        <v>328</v>
      </c>
      <c r="C287" s="923"/>
      <c r="D287" s="923"/>
      <c r="E287" s="923"/>
      <c r="F287" s="444"/>
      <c r="G287" s="445"/>
    </row>
    <row r="288" spans="1:7" ht="11.25">
      <c r="A288" s="377"/>
      <c r="B288" s="190" t="s">
        <v>530</v>
      </c>
      <c r="C288" s="923"/>
      <c r="D288" s="923"/>
      <c r="E288" s="923"/>
      <c r="F288" s="444"/>
      <c r="G288" s="445"/>
    </row>
    <row r="289" spans="1:7" ht="12">
      <c r="A289" s="377"/>
      <c r="B289" s="390" t="s">
        <v>513</v>
      </c>
      <c r="C289" s="930"/>
      <c r="D289" s="930">
        <v>373</v>
      </c>
      <c r="E289" s="930">
        <v>373</v>
      </c>
      <c r="F289" s="1384">
        <f>SUM(E289/D289)</f>
        <v>1</v>
      </c>
      <c r="G289" s="615"/>
    </row>
    <row r="290" spans="1:7" ht="11.25">
      <c r="A290" s="377"/>
      <c r="B290" s="499" t="s">
        <v>334</v>
      </c>
      <c r="C290" s="930"/>
      <c r="D290" s="930"/>
      <c r="E290" s="930"/>
      <c r="F290" s="1384"/>
      <c r="G290" s="488"/>
    </row>
    <row r="291" spans="1:7" ht="11.25">
      <c r="A291" s="377"/>
      <c r="B291" s="499" t="s">
        <v>480</v>
      </c>
      <c r="C291" s="930"/>
      <c r="D291" s="930"/>
      <c r="E291" s="930"/>
      <c r="F291" s="1384"/>
      <c r="G291" s="445"/>
    </row>
    <row r="292" spans="1:7" ht="11.25">
      <c r="A292" s="377"/>
      <c r="B292" s="500" t="s">
        <v>479</v>
      </c>
      <c r="C292" s="971">
        <v>270764</v>
      </c>
      <c r="D292" s="971">
        <v>137268</v>
      </c>
      <c r="E292" s="930">
        <v>130321</v>
      </c>
      <c r="F292" s="1384">
        <f>SUM(E292/D292)</f>
        <v>0.9493909724043477</v>
      </c>
      <c r="G292" s="445"/>
    </row>
    <row r="293" spans="1:7" ht="12">
      <c r="A293" s="377"/>
      <c r="B293" s="975" t="s">
        <v>797</v>
      </c>
      <c r="C293" s="972">
        <v>127000</v>
      </c>
      <c r="D293" s="972">
        <v>133187</v>
      </c>
      <c r="E293" s="972"/>
      <c r="F293" s="1384">
        <f>SUM(E293/D293)</f>
        <v>0</v>
      </c>
      <c r="G293" s="471"/>
    </row>
    <row r="294" spans="1:7" ht="12">
      <c r="A294" s="377"/>
      <c r="B294" s="976" t="s">
        <v>798</v>
      </c>
      <c r="C294" s="973">
        <v>112014</v>
      </c>
      <c r="D294" s="973"/>
      <c r="E294" s="972"/>
      <c r="F294" s="444"/>
      <c r="G294" s="445"/>
    </row>
    <row r="295" spans="1:7" ht="12" thickBot="1">
      <c r="A295" s="377"/>
      <c r="B295" s="977" t="s">
        <v>799</v>
      </c>
      <c r="C295" s="974">
        <v>31750</v>
      </c>
      <c r="D295" s="974"/>
      <c r="E295" s="974"/>
      <c r="F295" s="1381"/>
      <c r="G295" s="491"/>
    </row>
    <row r="296" spans="1:7" ht="12" thickBot="1">
      <c r="A296" s="400"/>
      <c r="B296" s="460" t="s">
        <v>358</v>
      </c>
      <c r="C296" s="927">
        <f>SUM(C289:C292)</f>
        <v>270764</v>
      </c>
      <c r="D296" s="395">
        <f>SUM(D289:D292)</f>
        <v>137641</v>
      </c>
      <c r="E296" s="395">
        <f>SUM(E289:E292)</f>
        <v>130694</v>
      </c>
      <c r="F296" s="1382">
        <f>SUM(E296/D296)</f>
        <v>0.9495281202548659</v>
      </c>
      <c r="G296" s="471"/>
    </row>
    <row r="297" spans="1:7" ht="11.25">
      <c r="A297" s="446">
        <v>3216</v>
      </c>
      <c r="B297" s="480" t="s">
        <v>242</v>
      </c>
      <c r="C297" s="913"/>
      <c r="D297" s="913"/>
      <c r="E297" s="913"/>
      <c r="F297" s="444"/>
      <c r="G297" s="504"/>
    </row>
    <row r="298" spans="1:7" ht="11.25">
      <c r="A298" s="446"/>
      <c r="B298" s="454" t="s">
        <v>328</v>
      </c>
      <c r="C298" s="913"/>
      <c r="D298" s="913"/>
      <c r="E298" s="913"/>
      <c r="F298" s="444"/>
      <c r="G298" s="505"/>
    </row>
    <row r="299" spans="1:7" ht="11.25">
      <c r="A299" s="446"/>
      <c r="B299" s="453" t="s">
        <v>530</v>
      </c>
      <c r="C299" s="913"/>
      <c r="D299" s="913"/>
      <c r="E299" s="913"/>
      <c r="F299" s="444"/>
      <c r="G299" s="505"/>
    </row>
    <row r="300" spans="1:7" ht="12">
      <c r="A300" s="446"/>
      <c r="B300" s="454" t="s">
        <v>513</v>
      </c>
      <c r="C300" s="914">
        <v>335170</v>
      </c>
      <c r="D300" s="914">
        <v>343996</v>
      </c>
      <c r="E300" s="914">
        <v>330653</v>
      </c>
      <c r="F300" s="1384">
        <f>SUM(E300/D300)</f>
        <v>0.961211758276259</v>
      </c>
      <c r="G300" s="619"/>
    </row>
    <row r="301" spans="1:7" ht="12">
      <c r="A301" s="446"/>
      <c r="B301" s="507" t="s">
        <v>334</v>
      </c>
      <c r="C301" s="914"/>
      <c r="D301" s="914"/>
      <c r="E301" s="914"/>
      <c r="F301" s="444"/>
      <c r="G301" s="619"/>
    </row>
    <row r="302" spans="1:7" ht="12">
      <c r="A302" s="446"/>
      <c r="B302" s="507" t="s">
        <v>480</v>
      </c>
      <c r="C302" s="914"/>
      <c r="D302" s="914"/>
      <c r="E302" s="914"/>
      <c r="F302" s="444"/>
      <c r="G302" s="619"/>
    </row>
    <row r="303" spans="1:7" ht="12" thickBot="1">
      <c r="A303" s="446"/>
      <c r="B303" s="456" t="s">
        <v>479</v>
      </c>
      <c r="C303" s="935"/>
      <c r="D303" s="935">
        <v>3352</v>
      </c>
      <c r="E303" s="935"/>
      <c r="F303" s="1381">
        <f>SUM(E303/D303)</f>
        <v>0</v>
      </c>
      <c r="G303" s="508"/>
    </row>
    <row r="304" spans="1:7" ht="12" thickBot="1">
      <c r="A304" s="468"/>
      <c r="B304" s="460" t="s">
        <v>358</v>
      </c>
      <c r="C304" s="918">
        <f>SUM(C300:C303)</f>
        <v>335170</v>
      </c>
      <c r="D304" s="1029">
        <f>SUM(D300:D303)</f>
        <v>347348</v>
      </c>
      <c r="E304" s="1029">
        <f>SUM(E300:E303)</f>
        <v>330653</v>
      </c>
      <c r="F304" s="1382">
        <f>SUM(E304/D304)</f>
        <v>0.951935810771906</v>
      </c>
      <c r="G304" s="509"/>
    </row>
    <row r="305" spans="1:7" ht="12" thickBot="1">
      <c r="A305" s="377">
        <v>3220</v>
      </c>
      <c r="B305" s="394" t="s">
        <v>607</v>
      </c>
      <c r="C305" s="927">
        <f>SUM(C309)</f>
        <v>13389</v>
      </c>
      <c r="D305" s="927">
        <f>SUM(D309)</f>
        <v>12496</v>
      </c>
      <c r="E305" s="927">
        <f>SUM(E309)</f>
        <v>780</v>
      </c>
      <c r="F305" s="1382">
        <f>SUM(E305/D305)</f>
        <v>0.062419974391805376</v>
      </c>
      <c r="G305" s="476"/>
    </row>
    <row r="306" spans="1:7" ht="11.25">
      <c r="A306" s="377">
        <v>3223</v>
      </c>
      <c r="B306" s="402" t="s">
        <v>292</v>
      </c>
      <c r="C306" s="923"/>
      <c r="D306" s="923"/>
      <c r="E306" s="923"/>
      <c r="F306" s="444"/>
      <c r="G306" s="441"/>
    </row>
    <row r="307" spans="1:7" ht="11.25">
      <c r="A307" s="377"/>
      <c r="B307" s="389" t="s">
        <v>328</v>
      </c>
      <c r="C307" s="930">
        <v>5624</v>
      </c>
      <c r="D307" s="930"/>
      <c r="E307" s="930"/>
      <c r="F307" s="444"/>
      <c r="G307" s="471"/>
    </row>
    <row r="308" spans="1:7" ht="12">
      <c r="A308" s="377"/>
      <c r="B308" s="190" t="s">
        <v>530</v>
      </c>
      <c r="C308" s="930">
        <v>987</v>
      </c>
      <c r="D308" s="930"/>
      <c r="E308" s="930"/>
      <c r="F308" s="444"/>
      <c r="G308" s="614"/>
    </row>
    <row r="309" spans="1:7" ht="11.25">
      <c r="A309" s="377"/>
      <c r="B309" s="390" t="s">
        <v>513</v>
      </c>
      <c r="C309" s="930">
        <v>13389</v>
      </c>
      <c r="D309" s="930">
        <v>12496</v>
      </c>
      <c r="E309" s="930">
        <v>780</v>
      </c>
      <c r="F309" s="1384">
        <f>SUM(E309/D309)</f>
        <v>0.062419974391805376</v>
      </c>
      <c r="G309" s="488"/>
    </row>
    <row r="310" spans="1:7" ht="11.25">
      <c r="A310" s="377"/>
      <c r="B310" s="308" t="s">
        <v>334</v>
      </c>
      <c r="C310" s="930"/>
      <c r="D310" s="930"/>
      <c r="E310" s="930"/>
      <c r="F310" s="444"/>
      <c r="G310" s="488"/>
    </row>
    <row r="311" spans="1:7" ht="11.25">
      <c r="A311" s="377"/>
      <c r="B311" s="308" t="s">
        <v>523</v>
      </c>
      <c r="C311" s="923"/>
      <c r="D311" s="923"/>
      <c r="E311" s="923"/>
      <c r="F311" s="444"/>
      <c r="G311" s="445"/>
    </row>
    <row r="312" spans="1:7" ht="12" thickBot="1">
      <c r="A312" s="377"/>
      <c r="B312" s="456" t="s">
        <v>479</v>
      </c>
      <c r="C312" s="932"/>
      <c r="D312" s="932">
        <v>4482</v>
      </c>
      <c r="E312" s="932"/>
      <c r="F312" s="1381">
        <f>SUM(E312/D312)</f>
        <v>0</v>
      </c>
      <c r="G312" s="474"/>
    </row>
    <row r="313" spans="1:7" ht="12" thickBot="1">
      <c r="A313" s="400"/>
      <c r="B313" s="460" t="s">
        <v>358</v>
      </c>
      <c r="C313" s="927">
        <f>SUM(C307:C312)</f>
        <v>20000</v>
      </c>
      <c r="D313" s="395">
        <f>SUM(D307:D312)</f>
        <v>16978</v>
      </c>
      <c r="E313" s="395">
        <f>SUM(E307:E312)</f>
        <v>780</v>
      </c>
      <c r="F313" s="1382">
        <f>SUM(E313/D313)</f>
        <v>0.045941807044410414</v>
      </c>
      <c r="G313" s="476"/>
    </row>
    <row r="314" spans="1:7" ht="12" customHeight="1" thickBot="1">
      <c r="A314" s="377">
        <v>3300</v>
      </c>
      <c r="B314" s="497" t="s">
        <v>263</v>
      </c>
      <c r="C314" s="927">
        <f>SUM(C322+C330+C339+C348+C357+C365+C373+C381+C389+C405+C430+C448+C456+C464+C472+C480+C489+C497+C505+C513+C521+C529+C537+C545+C553+C561+C570+C578+C586+C594+C602+C610+C618+C397+C413+C421+C439)</f>
        <v>486970</v>
      </c>
      <c r="D314" s="927">
        <f>SUM(D322+D330+D339+D348+D357+D365+D373+D381+D389+D405+D430+D448+D456+D464+D472+D480+D489+D497+D505+D513+D521+D529+D537+D545+D553+D561+D570+D578+D586+D594+D602+D610+D618+D397+D413+D421+D439)</f>
        <v>572271</v>
      </c>
      <c r="E314" s="927">
        <f>SUM(E322+E330+E339+E348+E357+E365+E373+E381+E389+E405+E430+E448+E456+E464+E472+E480+E489+E497+E505+E513+E521+E529+E537+E545+E553+E561+E570+E578+E586+E594+E602+E610+E618+E397+E413+E421+E439)</f>
        <v>503652</v>
      </c>
      <c r="F314" s="1382">
        <f>SUM(E314/D314)</f>
        <v>0.8800935221250072</v>
      </c>
      <c r="G314" s="510"/>
    </row>
    <row r="315" spans="1:7" ht="12" customHeight="1">
      <c r="A315" s="377">
        <v>3301</v>
      </c>
      <c r="B315" s="407" t="s">
        <v>373</v>
      </c>
      <c r="C315" s="923"/>
      <c r="D315" s="923"/>
      <c r="E315" s="923"/>
      <c r="F315" s="444"/>
      <c r="G315" s="441" t="s">
        <v>227</v>
      </c>
    </row>
    <row r="316" spans="1:7" ht="12" customHeight="1">
      <c r="A316" s="77"/>
      <c r="B316" s="389" t="s">
        <v>328</v>
      </c>
      <c r="C316" s="930">
        <v>100</v>
      </c>
      <c r="D316" s="930">
        <v>665</v>
      </c>
      <c r="E316" s="930">
        <v>400</v>
      </c>
      <c r="F316" s="1384">
        <f>SUM(E316/D316)</f>
        <v>0.6015037593984962</v>
      </c>
      <c r="G316" s="472"/>
    </row>
    <row r="317" spans="1:7" ht="12" customHeight="1">
      <c r="A317" s="77"/>
      <c r="B317" s="190" t="s">
        <v>530</v>
      </c>
      <c r="C317" s="930">
        <v>40</v>
      </c>
      <c r="D317" s="930">
        <v>170</v>
      </c>
      <c r="E317" s="930">
        <v>97</v>
      </c>
      <c r="F317" s="1384">
        <f>SUM(E317/D317)</f>
        <v>0.5705882352941176</v>
      </c>
      <c r="G317" s="488"/>
    </row>
    <row r="318" spans="1:7" ht="12" customHeight="1">
      <c r="A318" s="377"/>
      <c r="B318" s="390" t="s">
        <v>513</v>
      </c>
      <c r="C318" s="924">
        <v>7860</v>
      </c>
      <c r="D318" s="924">
        <v>6179</v>
      </c>
      <c r="E318" s="924">
        <v>4400</v>
      </c>
      <c r="F318" s="1384">
        <f>SUM(E318/D318)</f>
        <v>0.7120893348438259</v>
      </c>
      <c r="G318" s="488"/>
    </row>
    <row r="319" spans="1:7" ht="12" customHeight="1">
      <c r="A319" s="377"/>
      <c r="B319" s="308" t="s">
        <v>334</v>
      </c>
      <c r="C319" s="924"/>
      <c r="D319" s="924"/>
      <c r="E319" s="924"/>
      <c r="F319" s="1384"/>
      <c r="G319" s="488"/>
    </row>
    <row r="320" spans="1:7" ht="12" customHeight="1">
      <c r="A320" s="77"/>
      <c r="B320" s="308" t="s">
        <v>523</v>
      </c>
      <c r="C320" s="930"/>
      <c r="D320" s="930">
        <v>1360</v>
      </c>
      <c r="E320" s="930">
        <v>1030</v>
      </c>
      <c r="F320" s="1384">
        <f>SUM(E320/D320)</f>
        <v>0.7573529411764706</v>
      </c>
      <c r="G320" s="473"/>
    </row>
    <row r="321" spans="1:7" ht="12" customHeight="1" thickBot="1">
      <c r="A321" s="77"/>
      <c r="B321" s="456" t="s">
        <v>500</v>
      </c>
      <c r="C321" s="932"/>
      <c r="D321" s="932">
        <v>1000</v>
      </c>
      <c r="E321" s="932">
        <v>1000</v>
      </c>
      <c r="F321" s="1385">
        <f>SUM(E321/D321)</f>
        <v>1</v>
      </c>
      <c r="G321" s="511"/>
    </row>
    <row r="322" spans="1:7" ht="13.5" customHeight="1" thickBot="1">
      <c r="A322" s="400"/>
      <c r="B322" s="460" t="s">
        <v>358</v>
      </c>
      <c r="C322" s="927">
        <f>SUM(C316:C321)</f>
        <v>8000</v>
      </c>
      <c r="D322" s="395">
        <f>SUM(D316:D321)</f>
        <v>9374</v>
      </c>
      <c r="E322" s="395">
        <f>SUM(E316:E321)</f>
        <v>6927</v>
      </c>
      <c r="F322" s="1382">
        <f>SUM(E322/D322)</f>
        <v>0.7389588222743759</v>
      </c>
      <c r="G322" s="476"/>
    </row>
    <row r="323" spans="1:7" ht="11.25">
      <c r="A323" s="377">
        <v>3302</v>
      </c>
      <c r="B323" s="407" t="s">
        <v>738</v>
      </c>
      <c r="C323" s="923"/>
      <c r="D323" s="923"/>
      <c r="E323" s="923"/>
      <c r="F323" s="444"/>
      <c r="G323" s="471"/>
    </row>
    <row r="324" spans="1:7" ht="11.25">
      <c r="A324" s="77"/>
      <c r="B324" s="389" t="s">
        <v>328</v>
      </c>
      <c r="C324" s="923"/>
      <c r="D324" s="923"/>
      <c r="E324" s="923"/>
      <c r="F324" s="444"/>
      <c r="G324" s="472"/>
    </row>
    <row r="325" spans="1:7" ht="12">
      <c r="A325" s="77"/>
      <c r="B325" s="190" t="s">
        <v>530</v>
      </c>
      <c r="C325" s="930"/>
      <c r="D325" s="930"/>
      <c r="E325" s="930"/>
      <c r="F325" s="444"/>
      <c r="G325" s="615"/>
    </row>
    <row r="326" spans="1:7" ht="12">
      <c r="A326" s="377"/>
      <c r="B326" s="390" t="s">
        <v>513</v>
      </c>
      <c r="C326" s="924">
        <v>198800</v>
      </c>
      <c r="D326" s="924">
        <v>206658</v>
      </c>
      <c r="E326" s="924">
        <v>206658</v>
      </c>
      <c r="F326" s="1384">
        <f>SUM(E326/D326)</f>
        <v>1</v>
      </c>
      <c r="G326" s="615"/>
    </row>
    <row r="327" spans="1:7" ht="11.25">
      <c r="A327" s="377"/>
      <c r="B327" s="308" t="s">
        <v>334</v>
      </c>
      <c r="C327" s="924"/>
      <c r="D327" s="924"/>
      <c r="E327" s="924"/>
      <c r="F327" s="444"/>
      <c r="G327" s="488"/>
    </row>
    <row r="328" spans="1:7" ht="11.25">
      <c r="A328" s="77"/>
      <c r="B328" s="308" t="s">
        <v>523</v>
      </c>
      <c r="C328" s="930"/>
      <c r="D328" s="930"/>
      <c r="E328" s="930"/>
      <c r="F328" s="444"/>
      <c r="G328" s="473"/>
    </row>
    <row r="329" spans="1:7" ht="12" thickBot="1">
      <c r="A329" s="77"/>
      <c r="B329" s="456" t="s">
        <v>300</v>
      </c>
      <c r="C329" s="931"/>
      <c r="D329" s="931"/>
      <c r="E329" s="931"/>
      <c r="F329" s="1381"/>
      <c r="G329" s="511"/>
    </row>
    <row r="330" spans="1:7" ht="12" thickBot="1">
      <c r="A330" s="400"/>
      <c r="B330" s="460" t="s">
        <v>358</v>
      </c>
      <c r="C330" s="927">
        <f>SUM(C324:C329)</f>
        <v>198800</v>
      </c>
      <c r="D330" s="395">
        <f>SUM(D324:D329)</f>
        <v>206658</v>
      </c>
      <c r="E330" s="395">
        <f>SUM(E324:E329)</f>
        <v>206658</v>
      </c>
      <c r="F330" s="1382">
        <f>SUM(E330/D330)</f>
        <v>1</v>
      </c>
      <c r="G330" s="476"/>
    </row>
    <row r="331" spans="1:7" ht="12" customHeight="1">
      <c r="A331" s="77">
        <v>3305</v>
      </c>
      <c r="B331" s="483" t="s">
        <v>428</v>
      </c>
      <c r="C331" s="923"/>
      <c r="D331" s="923"/>
      <c r="E331" s="923"/>
      <c r="F331" s="444"/>
      <c r="G331" s="512"/>
    </row>
    <row r="332" spans="1:7" ht="12" customHeight="1">
      <c r="A332" s="388"/>
      <c r="B332" s="389" t="s">
        <v>328</v>
      </c>
      <c r="C332" s="924"/>
      <c r="D332" s="924"/>
      <c r="E332" s="924"/>
      <c r="F332" s="444"/>
      <c r="G332" s="513"/>
    </row>
    <row r="333" spans="1:7" ht="12" customHeight="1">
      <c r="A333" s="388"/>
      <c r="B333" s="190" t="s">
        <v>530</v>
      </c>
      <c r="C333" s="924"/>
      <c r="D333" s="924"/>
      <c r="E333" s="924"/>
      <c r="F333" s="444"/>
      <c r="G333" s="516"/>
    </row>
    <row r="334" spans="1:7" ht="12" customHeight="1">
      <c r="A334" s="388"/>
      <c r="B334" s="390" t="s">
        <v>513</v>
      </c>
      <c r="C334" s="924"/>
      <c r="D334" s="924"/>
      <c r="E334" s="924"/>
      <c r="F334" s="444"/>
      <c r="G334" s="615"/>
    </row>
    <row r="335" spans="1:7" ht="12" customHeight="1">
      <c r="A335" s="388"/>
      <c r="B335" s="308" t="s">
        <v>334</v>
      </c>
      <c r="C335" s="924">
        <v>17000</v>
      </c>
      <c r="D335" s="924">
        <v>9800</v>
      </c>
      <c r="E335" s="924">
        <v>9781</v>
      </c>
      <c r="F335" s="1384">
        <f>SUM(E335/D335)</f>
        <v>0.998061224489796</v>
      </c>
      <c r="G335" s="794"/>
    </row>
    <row r="336" spans="1:7" ht="12" customHeight="1">
      <c r="A336" s="388"/>
      <c r="B336" s="308" t="s">
        <v>523</v>
      </c>
      <c r="C336" s="930"/>
      <c r="D336" s="930"/>
      <c r="E336" s="930"/>
      <c r="F336" s="444"/>
      <c r="G336" s="513"/>
    </row>
    <row r="337" spans="1:7" ht="12" customHeight="1">
      <c r="A337" s="388"/>
      <c r="B337" s="308" t="s">
        <v>334</v>
      </c>
      <c r="C337" s="924"/>
      <c r="D337" s="924"/>
      <c r="E337" s="924"/>
      <c r="F337" s="444"/>
      <c r="G337" s="517"/>
    </row>
    <row r="338" spans="1:7" ht="12" customHeight="1" thickBot="1">
      <c r="A338" s="388"/>
      <c r="B338" s="456" t="s">
        <v>300</v>
      </c>
      <c r="C338" s="925"/>
      <c r="D338" s="925"/>
      <c r="E338" s="925"/>
      <c r="F338" s="1381"/>
      <c r="G338" s="491"/>
    </row>
    <row r="339" spans="1:7" ht="12" customHeight="1" thickBot="1">
      <c r="A339" s="400"/>
      <c r="B339" s="460" t="s">
        <v>358</v>
      </c>
      <c r="C339" s="927">
        <f>SUM(C332:C338)</f>
        <v>17000</v>
      </c>
      <c r="D339" s="927">
        <f>SUM(D332:D338)</f>
        <v>9800</v>
      </c>
      <c r="E339" s="927">
        <f>SUM(E332:E338)</f>
        <v>9781</v>
      </c>
      <c r="F339" s="1382">
        <f>SUM(E339/D339)</f>
        <v>0.998061224489796</v>
      </c>
      <c r="G339" s="515"/>
    </row>
    <row r="340" spans="1:7" ht="12" customHeight="1">
      <c r="A340" s="77">
        <v>3306</v>
      </c>
      <c r="B340" s="483" t="s">
        <v>429</v>
      </c>
      <c r="C340" s="923"/>
      <c r="D340" s="923"/>
      <c r="E340" s="923"/>
      <c r="F340" s="444"/>
      <c r="G340" s="512"/>
    </row>
    <row r="341" spans="1:7" ht="12" customHeight="1">
      <c r="A341" s="388"/>
      <c r="B341" s="389" t="s">
        <v>328</v>
      </c>
      <c r="C341" s="924"/>
      <c r="D341" s="924"/>
      <c r="E341" s="924"/>
      <c r="F341" s="444"/>
      <c r="G341" s="513"/>
    </row>
    <row r="342" spans="1:7" ht="12" customHeight="1">
      <c r="A342" s="388"/>
      <c r="B342" s="190" t="s">
        <v>530</v>
      </c>
      <c r="C342" s="924"/>
      <c r="D342" s="924"/>
      <c r="E342" s="924"/>
      <c r="F342" s="444"/>
      <c r="G342" s="516"/>
    </row>
    <row r="343" spans="1:7" ht="12" customHeight="1">
      <c r="A343" s="388"/>
      <c r="B343" s="390" t="s">
        <v>513</v>
      </c>
      <c r="C343" s="924">
        <v>150</v>
      </c>
      <c r="D343" s="924">
        <v>150</v>
      </c>
      <c r="E343" s="924">
        <v>50</v>
      </c>
      <c r="F343" s="1384">
        <f>SUM(E343/D343)</f>
        <v>0.3333333333333333</v>
      </c>
      <c r="G343" s="514"/>
    </row>
    <row r="344" spans="1:7" ht="12" customHeight="1">
      <c r="A344" s="388"/>
      <c r="B344" s="308" t="s">
        <v>334</v>
      </c>
      <c r="C344" s="924">
        <v>4850</v>
      </c>
      <c r="D344" s="924">
        <v>1350</v>
      </c>
      <c r="E344" s="924">
        <v>1125</v>
      </c>
      <c r="F344" s="1384">
        <f>SUM(E344/D344)</f>
        <v>0.8333333333333334</v>
      </c>
      <c r="G344" s="615"/>
    </row>
    <row r="345" spans="1:7" ht="12" customHeight="1">
      <c r="A345" s="388"/>
      <c r="B345" s="308" t="s">
        <v>523</v>
      </c>
      <c r="C345" s="930"/>
      <c r="D345" s="930"/>
      <c r="E345" s="930"/>
      <c r="F345" s="444"/>
      <c r="G345" s="513"/>
    </row>
    <row r="346" spans="1:7" ht="12" customHeight="1">
      <c r="A346" s="388"/>
      <c r="B346" s="308" t="s">
        <v>334</v>
      </c>
      <c r="C346" s="924"/>
      <c r="D346" s="924"/>
      <c r="E346" s="924"/>
      <c r="F346" s="444"/>
      <c r="G346" s="517"/>
    </row>
    <row r="347" spans="1:7" ht="12" customHeight="1" thickBot="1">
      <c r="A347" s="388"/>
      <c r="B347" s="456" t="s">
        <v>300</v>
      </c>
      <c r="C347" s="925"/>
      <c r="D347" s="925"/>
      <c r="E347" s="925"/>
      <c r="F347" s="1381"/>
      <c r="G347" s="491"/>
    </row>
    <row r="348" spans="1:7" ht="12" customHeight="1" thickBot="1">
      <c r="A348" s="400"/>
      <c r="B348" s="460" t="s">
        <v>358</v>
      </c>
      <c r="C348" s="927">
        <f>SUM(C341:C347)</f>
        <v>5000</v>
      </c>
      <c r="D348" s="927">
        <f>SUM(D341:D347)</f>
        <v>1500</v>
      </c>
      <c r="E348" s="927">
        <f>SUM(E341:E347)</f>
        <v>1175</v>
      </c>
      <c r="F348" s="1382">
        <f>SUM(E348/D348)</f>
        <v>0.7833333333333333</v>
      </c>
      <c r="G348" s="515"/>
    </row>
    <row r="349" spans="1:7" ht="12" customHeight="1">
      <c r="A349" s="77">
        <v>3307</v>
      </c>
      <c r="B349" s="483" t="s">
        <v>430</v>
      </c>
      <c r="C349" s="923"/>
      <c r="D349" s="923"/>
      <c r="E349" s="923"/>
      <c r="F349" s="444"/>
      <c r="G349" s="512"/>
    </row>
    <row r="350" spans="1:7" ht="12" customHeight="1">
      <c r="A350" s="388"/>
      <c r="B350" s="389" t="s">
        <v>328</v>
      </c>
      <c r="C350" s="924"/>
      <c r="D350" s="924"/>
      <c r="E350" s="924"/>
      <c r="F350" s="444"/>
      <c r="G350" s="513"/>
    </row>
    <row r="351" spans="1:7" ht="12" customHeight="1">
      <c r="A351" s="388"/>
      <c r="B351" s="190" t="s">
        <v>530</v>
      </c>
      <c r="C351" s="924"/>
      <c r="D351" s="924"/>
      <c r="E351" s="924"/>
      <c r="F351" s="444"/>
      <c r="G351" s="516"/>
    </row>
    <row r="352" spans="1:7" ht="12" customHeight="1">
      <c r="A352" s="388"/>
      <c r="B352" s="390" t="s">
        <v>513</v>
      </c>
      <c r="C352" s="924"/>
      <c r="D352" s="924"/>
      <c r="E352" s="924"/>
      <c r="F352" s="444"/>
      <c r="G352" s="514"/>
    </row>
    <row r="353" spans="1:7" ht="12" customHeight="1">
      <c r="A353" s="388"/>
      <c r="B353" s="308" t="s">
        <v>334</v>
      </c>
      <c r="C353" s="924"/>
      <c r="D353" s="924"/>
      <c r="E353" s="924"/>
      <c r="F353" s="444"/>
      <c r="G353" s="514"/>
    </row>
    <row r="354" spans="1:7" ht="12" customHeight="1">
      <c r="A354" s="388"/>
      <c r="B354" s="308" t="s">
        <v>523</v>
      </c>
      <c r="C354" s="930">
        <v>4000</v>
      </c>
      <c r="D354" s="930">
        <v>4000</v>
      </c>
      <c r="E354" s="930">
        <v>4000</v>
      </c>
      <c r="F354" s="1384">
        <f>SUM(E354/D354)</f>
        <v>1</v>
      </c>
      <c r="G354" s="615"/>
    </row>
    <row r="355" spans="1:7" ht="12" customHeight="1">
      <c r="A355" s="388"/>
      <c r="B355" s="308" t="s">
        <v>334</v>
      </c>
      <c r="C355" s="924"/>
      <c r="D355" s="924"/>
      <c r="E355" s="924"/>
      <c r="F355" s="444"/>
      <c r="G355" s="517"/>
    </row>
    <row r="356" spans="1:7" ht="12" customHeight="1" thickBot="1">
      <c r="A356" s="388"/>
      <c r="B356" s="456" t="s">
        <v>300</v>
      </c>
      <c r="C356" s="925"/>
      <c r="D356" s="925"/>
      <c r="E356" s="925"/>
      <c r="F356" s="1381"/>
      <c r="G356" s="491"/>
    </row>
    <row r="357" spans="1:7" ht="12" customHeight="1" thickBot="1">
      <c r="A357" s="400"/>
      <c r="B357" s="460" t="s">
        <v>358</v>
      </c>
      <c r="C357" s="927">
        <f>SUM(C350:C356)</f>
        <v>4000</v>
      </c>
      <c r="D357" s="927">
        <f>SUM(D350:D356)</f>
        <v>4000</v>
      </c>
      <c r="E357" s="927">
        <f>SUM(E350:E356)</f>
        <v>4000</v>
      </c>
      <c r="F357" s="1382">
        <f>SUM(E357/D357)</f>
        <v>1</v>
      </c>
      <c r="G357" s="515"/>
    </row>
    <row r="358" spans="1:7" ht="12" customHeight="1">
      <c r="A358" s="77">
        <v>3309</v>
      </c>
      <c r="B358" s="219" t="s">
        <v>763</v>
      </c>
      <c r="C358" s="923"/>
      <c r="D358" s="923"/>
      <c r="E358" s="923"/>
      <c r="F358" s="444"/>
      <c r="G358" s="472"/>
    </row>
    <row r="359" spans="1:7" ht="12" customHeight="1">
      <c r="A359" s="388"/>
      <c r="B359" s="389" t="s">
        <v>328</v>
      </c>
      <c r="C359" s="924"/>
      <c r="D359" s="924"/>
      <c r="E359" s="924"/>
      <c r="F359" s="444"/>
      <c r="G359" s="472"/>
    </row>
    <row r="360" spans="1:7" ht="12" customHeight="1">
      <c r="A360" s="388"/>
      <c r="B360" s="190" t="s">
        <v>530</v>
      </c>
      <c r="C360" s="924"/>
      <c r="D360" s="924"/>
      <c r="E360" s="924"/>
      <c r="F360" s="444"/>
      <c r="G360" s="472"/>
    </row>
    <row r="361" spans="1:7" ht="12" customHeight="1">
      <c r="A361" s="388"/>
      <c r="B361" s="390" t="s">
        <v>513</v>
      </c>
      <c r="C361" s="924">
        <v>5</v>
      </c>
      <c r="D361" s="924">
        <v>5</v>
      </c>
      <c r="E361" s="924"/>
      <c r="F361" s="444">
        <f>SUM(E361/D361)</f>
        <v>0</v>
      </c>
      <c r="G361" s="615"/>
    </row>
    <row r="362" spans="1:7" ht="12" customHeight="1">
      <c r="A362" s="388"/>
      <c r="B362" s="308" t="s">
        <v>334</v>
      </c>
      <c r="C362" s="924">
        <v>345</v>
      </c>
      <c r="D362" s="924">
        <v>536</v>
      </c>
      <c r="E362" s="924">
        <v>161</v>
      </c>
      <c r="F362" s="1384">
        <f>SUM(E362/D362)</f>
        <v>0.3003731343283582</v>
      </c>
      <c r="G362" s="620"/>
    </row>
    <row r="363" spans="1:7" ht="12" customHeight="1">
      <c r="A363" s="388"/>
      <c r="B363" s="308" t="s">
        <v>523</v>
      </c>
      <c r="C363" s="930"/>
      <c r="D363" s="930"/>
      <c r="E363" s="930"/>
      <c r="F363" s="444"/>
      <c r="G363" s="514"/>
    </row>
    <row r="364" spans="1:7" ht="12" customHeight="1" thickBot="1">
      <c r="A364" s="388"/>
      <c r="B364" s="456" t="s">
        <v>300</v>
      </c>
      <c r="C364" s="925"/>
      <c r="D364" s="925"/>
      <c r="E364" s="925"/>
      <c r="F364" s="1381"/>
      <c r="G364" s="491"/>
    </row>
    <row r="365" spans="1:7" ht="12.75" customHeight="1" thickBot="1">
      <c r="A365" s="400"/>
      <c r="B365" s="460" t="s">
        <v>358</v>
      </c>
      <c r="C365" s="927">
        <f>SUM(C359:C364)</f>
        <v>350</v>
      </c>
      <c r="D365" s="395">
        <f>SUM(D359:D364)</f>
        <v>541</v>
      </c>
      <c r="E365" s="395">
        <f>SUM(E359:E364)</f>
        <v>161</v>
      </c>
      <c r="F365" s="1382">
        <f>SUM(E365/D365)</f>
        <v>0.2975970425138632</v>
      </c>
      <c r="G365" s="476"/>
    </row>
    <row r="366" spans="1:7" ht="12.75" customHeight="1">
      <c r="A366" s="77">
        <v>3310</v>
      </c>
      <c r="B366" s="219" t="s">
        <v>807</v>
      </c>
      <c r="C366" s="923"/>
      <c r="D366" s="923"/>
      <c r="E366" s="923"/>
      <c r="F366" s="444"/>
      <c r="G366" s="472"/>
    </row>
    <row r="367" spans="1:7" ht="12.75" customHeight="1">
      <c r="A367" s="388"/>
      <c r="B367" s="389" t="s">
        <v>328</v>
      </c>
      <c r="C367" s="924"/>
      <c r="D367" s="924"/>
      <c r="E367" s="924"/>
      <c r="F367" s="444"/>
      <c r="G367" s="472"/>
    </row>
    <row r="368" spans="1:7" ht="12.75" customHeight="1">
      <c r="A368" s="388"/>
      <c r="B368" s="190" t="s">
        <v>530</v>
      </c>
      <c r="C368" s="924"/>
      <c r="D368" s="924"/>
      <c r="E368" s="924"/>
      <c r="F368" s="444"/>
      <c r="G368" s="472"/>
    </row>
    <row r="369" spans="1:7" ht="12.75" customHeight="1">
      <c r="A369" s="388"/>
      <c r="B369" s="390" t="s">
        <v>513</v>
      </c>
      <c r="C369" s="924"/>
      <c r="D369" s="924"/>
      <c r="E369" s="924"/>
      <c r="F369" s="444"/>
      <c r="G369" s="615"/>
    </row>
    <row r="370" spans="1:7" ht="12.75" customHeight="1">
      <c r="A370" s="388"/>
      <c r="B370" s="308" t="s">
        <v>334</v>
      </c>
      <c r="C370" s="924">
        <v>6000</v>
      </c>
      <c r="D370" s="924">
        <v>6000</v>
      </c>
      <c r="E370" s="924">
        <v>4549</v>
      </c>
      <c r="F370" s="1384">
        <f>SUM(E370/D370)</f>
        <v>0.7581666666666667</v>
      </c>
      <c r="G370" s="620"/>
    </row>
    <row r="371" spans="1:7" ht="12.75" customHeight="1">
      <c r="A371" s="388"/>
      <c r="B371" s="308" t="s">
        <v>523</v>
      </c>
      <c r="C371" s="930"/>
      <c r="D371" s="930"/>
      <c r="E371" s="930"/>
      <c r="F371" s="444"/>
      <c r="G371" s="514"/>
    </row>
    <row r="372" spans="1:7" ht="12.75" customHeight="1" thickBot="1">
      <c r="A372" s="388"/>
      <c r="B372" s="456" t="s">
        <v>300</v>
      </c>
      <c r="C372" s="925"/>
      <c r="D372" s="925"/>
      <c r="E372" s="925"/>
      <c r="F372" s="1381"/>
      <c r="G372" s="491"/>
    </row>
    <row r="373" spans="1:7" ht="12.75" customHeight="1" thickBot="1">
      <c r="A373" s="400"/>
      <c r="B373" s="460" t="s">
        <v>358</v>
      </c>
      <c r="C373" s="927">
        <f>SUM(C367:C372)</f>
        <v>6000</v>
      </c>
      <c r="D373" s="927">
        <f>SUM(D367:D372)</f>
        <v>6000</v>
      </c>
      <c r="E373" s="927">
        <f>SUM(E367:E372)</f>
        <v>4549</v>
      </c>
      <c r="F373" s="1382">
        <f>SUM(E373/D373)</f>
        <v>0.7581666666666667</v>
      </c>
      <c r="G373" s="476"/>
    </row>
    <row r="374" spans="1:7" ht="12" customHeight="1">
      <c r="A374" s="77">
        <v>3311</v>
      </c>
      <c r="B374" s="219" t="s">
        <v>359</v>
      </c>
      <c r="C374" s="923"/>
      <c r="D374" s="923"/>
      <c r="E374" s="923"/>
      <c r="F374" s="444"/>
      <c r="G374" s="472"/>
    </row>
    <row r="375" spans="1:7" ht="12" customHeight="1">
      <c r="A375" s="388"/>
      <c r="B375" s="389" t="s">
        <v>328</v>
      </c>
      <c r="C375" s="924"/>
      <c r="D375" s="924"/>
      <c r="E375" s="924"/>
      <c r="F375" s="444"/>
      <c r="G375" s="472"/>
    </row>
    <row r="376" spans="1:7" ht="12" customHeight="1">
      <c r="A376" s="388"/>
      <c r="B376" s="190" t="s">
        <v>530</v>
      </c>
      <c r="C376" s="924"/>
      <c r="D376" s="924"/>
      <c r="E376" s="924"/>
      <c r="F376" s="444"/>
      <c r="G376" s="472"/>
    </row>
    <row r="377" spans="1:7" ht="12" customHeight="1">
      <c r="A377" s="388"/>
      <c r="B377" s="390" t="s">
        <v>513</v>
      </c>
      <c r="C377" s="924"/>
      <c r="D377" s="924"/>
      <c r="E377" s="924"/>
      <c r="F377" s="444"/>
      <c r="G377" s="615"/>
    </row>
    <row r="378" spans="1:7" ht="12" customHeight="1">
      <c r="A378" s="388"/>
      <c r="B378" s="308" t="s">
        <v>334</v>
      </c>
      <c r="C378" s="924">
        <v>12000</v>
      </c>
      <c r="D378" s="924">
        <v>12015</v>
      </c>
      <c r="E378" s="924">
        <v>10953</v>
      </c>
      <c r="F378" s="1384">
        <f>SUM(E378/D378)</f>
        <v>0.9116104868913858</v>
      </c>
      <c r="G378" s="794"/>
    </row>
    <row r="379" spans="1:7" ht="12" customHeight="1">
      <c r="A379" s="388"/>
      <c r="B379" s="308" t="s">
        <v>523</v>
      </c>
      <c r="C379" s="930"/>
      <c r="D379" s="930"/>
      <c r="E379" s="930"/>
      <c r="F379" s="444"/>
      <c r="G379" s="514"/>
    </row>
    <row r="380" spans="1:7" ht="12" customHeight="1" thickBot="1">
      <c r="A380" s="388"/>
      <c r="B380" s="456" t="s">
        <v>300</v>
      </c>
      <c r="C380" s="925"/>
      <c r="D380" s="925"/>
      <c r="E380" s="925"/>
      <c r="F380" s="1381"/>
      <c r="G380" s="491"/>
    </row>
    <row r="381" spans="1:7" ht="12" thickBot="1">
      <c r="A381" s="400"/>
      <c r="B381" s="460" t="s">
        <v>358</v>
      </c>
      <c r="C381" s="927">
        <f>SUM(C375:C380)</f>
        <v>12000</v>
      </c>
      <c r="D381" s="395">
        <f>SUM(D375:D380)</f>
        <v>12015</v>
      </c>
      <c r="E381" s="395">
        <f>SUM(E375:E380)</f>
        <v>10953</v>
      </c>
      <c r="F381" s="1382">
        <f>SUM(E381/D381)</f>
        <v>0.9116104868913858</v>
      </c>
      <c r="G381" s="476"/>
    </row>
    <row r="382" spans="1:7" ht="11.25">
      <c r="A382" s="401">
        <v>3312</v>
      </c>
      <c r="B382" s="219" t="s">
        <v>755</v>
      </c>
      <c r="C382" s="923"/>
      <c r="D382" s="923"/>
      <c r="E382" s="923"/>
      <c r="F382" s="444"/>
      <c r="G382" s="472"/>
    </row>
    <row r="383" spans="1:7" ht="11.25">
      <c r="A383" s="388"/>
      <c r="B383" s="389" t="s">
        <v>328</v>
      </c>
      <c r="C383" s="924"/>
      <c r="D383" s="924"/>
      <c r="E383" s="924"/>
      <c r="F383" s="444"/>
      <c r="G383" s="472"/>
    </row>
    <row r="384" spans="1:7" ht="12">
      <c r="A384" s="388"/>
      <c r="B384" s="190" t="s">
        <v>530</v>
      </c>
      <c r="C384" s="924"/>
      <c r="D384" s="924"/>
      <c r="E384" s="924"/>
      <c r="F384" s="444"/>
      <c r="G384" s="514"/>
    </row>
    <row r="385" spans="1:7" ht="12">
      <c r="A385" s="388"/>
      <c r="B385" s="390" t="s">
        <v>513</v>
      </c>
      <c r="C385" s="924">
        <v>1500</v>
      </c>
      <c r="D385" s="924">
        <v>900</v>
      </c>
      <c r="E385" s="924">
        <v>743</v>
      </c>
      <c r="F385" s="1384">
        <f>SUM(E385/D385)</f>
        <v>0.8255555555555556</v>
      </c>
      <c r="G385" s="615"/>
    </row>
    <row r="386" spans="1:7" ht="11.25">
      <c r="A386" s="388"/>
      <c r="B386" s="308" t="s">
        <v>334</v>
      </c>
      <c r="C386" s="924">
        <v>28500</v>
      </c>
      <c r="D386" s="924">
        <v>15100</v>
      </c>
      <c r="E386" s="924">
        <v>14369</v>
      </c>
      <c r="F386" s="1384">
        <f>SUM(E386/D386)</f>
        <v>0.9515894039735099</v>
      </c>
      <c r="G386" s="472"/>
    </row>
    <row r="387" spans="1:7" ht="11.25">
      <c r="A387" s="388"/>
      <c r="B387" s="308" t="s">
        <v>523</v>
      </c>
      <c r="C387" s="930"/>
      <c r="D387" s="930"/>
      <c r="E387" s="930"/>
      <c r="F387" s="444"/>
      <c r="G387" s="472"/>
    </row>
    <row r="388" spans="1:7" ht="12" thickBot="1">
      <c r="A388" s="388"/>
      <c r="B388" s="456" t="s">
        <v>300</v>
      </c>
      <c r="C388" s="925"/>
      <c r="D388" s="925"/>
      <c r="E388" s="925"/>
      <c r="F388" s="1381"/>
      <c r="G388" s="491"/>
    </row>
    <row r="389" spans="1:7" ht="12" thickBot="1">
      <c r="A389" s="400"/>
      <c r="B389" s="460" t="s">
        <v>358</v>
      </c>
      <c r="C389" s="927">
        <f>SUM(C383:C388)</f>
        <v>30000</v>
      </c>
      <c r="D389" s="927">
        <f>SUM(D383:D388)</f>
        <v>16000</v>
      </c>
      <c r="E389" s="927">
        <f>SUM(E383:E388)</f>
        <v>15112</v>
      </c>
      <c r="F389" s="1382">
        <f>SUM(E389/D389)</f>
        <v>0.9445</v>
      </c>
      <c r="G389" s="476"/>
    </row>
    <row r="390" spans="1:7" ht="11.25">
      <c r="A390" s="401">
        <v>3313</v>
      </c>
      <c r="B390" s="219" t="s">
        <v>177</v>
      </c>
      <c r="C390" s="923"/>
      <c r="D390" s="923"/>
      <c r="E390" s="923"/>
      <c r="F390" s="444"/>
      <c r="G390" s="472"/>
    </row>
    <row r="391" spans="1:7" ht="11.25">
      <c r="A391" s="388"/>
      <c r="B391" s="389" t="s">
        <v>328</v>
      </c>
      <c r="C391" s="924"/>
      <c r="D391" s="924"/>
      <c r="E391" s="924"/>
      <c r="F391" s="444"/>
      <c r="G391" s="472"/>
    </row>
    <row r="392" spans="1:7" ht="12">
      <c r="A392" s="388"/>
      <c r="B392" s="190" t="s">
        <v>530</v>
      </c>
      <c r="C392" s="924"/>
      <c r="D392" s="924"/>
      <c r="E392" s="924"/>
      <c r="F392" s="444"/>
      <c r="G392" s="514"/>
    </row>
    <row r="393" spans="1:7" ht="12">
      <c r="A393" s="388"/>
      <c r="B393" s="390" t="s">
        <v>513</v>
      </c>
      <c r="C393" s="924">
        <v>30</v>
      </c>
      <c r="D393" s="924">
        <v>230</v>
      </c>
      <c r="E393" s="924">
        <v>148</v>
      </c>
      <c r="F393" s="1384">
        <f>SUM(E393/D393)</f>
        <v>0.6434782608695652</v>
      </c>
      <c r="G393" s="615"/>
    </row>
    <row r="394" spans="1:7" ht="11.25">
      <c r="A394" s="388"/>
      <c r="B394" s="308" t="s">
        <v>334</v>
      </c>
      <c r="C394" s="924">
        <v>6970</v>
      </c>
      <c r="D394" s="924">
        <v>7770</v>
      </c>
      <c r="E394" s="924">
        <v>7754</v>
      </c>
      <c r="F394" s="1384">
        <f>SUM(E394/D394)</f>
        <v>0.9979407979407979</v>
      </c>
      <c r="G394" s="472"/>
    </row>
    <row r="395" spans="1:7" ht="11.25">
      <c r="A395" s="388"/>
      <c r="B395" s="308" t="s">
        <v>523</v>
      </c>
      <c r="C395" s="930"/>
      <c r="D395" s="930"/>
      <c r="E395" s="930"/>
      <c r="F395" s="444"/>
      <c r="G395" s="472"/>
    </row>
    <row r="396" spans="1:7" ht="12" thickBot="1">
      <c r="A396" s="388"/>
      <c r="B396" s="456" t="s">
        <v>300</v>
      </c>
      <c r="C396" s="925"/>
      <c r="D396" s="925"/>
      <c r="E396" s="925"/>
      <c r="F396" s="1381"/>
      <c r="G396" s="491"/>
    </row>
    <row r="397" spans="1:7" ht="12" thickBot="1">
      <c r="A397" s="400"/>
      <c r="B397" s="460" t="s">
        <v>358</v>
      </c>
      <c r="C397" s="927">
        <f>SUM(C391:C396)</f>
        <v>7000</v>
      </c>
      <c r="D397" s="927">
        <f>SUM(D391:D396)</f>
        <v>8000</v>
      </c>
      <c r="E397" s="927">
        <f>SUM(E391:E396)</f>
        <v>7902</v>
      </c>
      <c r="F397" s="1382">
        <f>SUM(E397/D397)</f>
        <v>0.98775</v>
      </c>
      <c r="G397" s="476"/>
    </row>
    <row r="398" spans="1:7" ht="11.25">
      <c r="A398" s="401">
        <v>3315</v>
      </c>
      <c r="B398" s="219" t="s">
        <v>178</v>
      </c>
      <c r="C398" s="923"/>
      <c r="D398" s="923"/>
      <c r="E398" s="923"/>
      <c r="F398" s="444"/>
      <c r="G398" s="472"/>
    </row>
    <row r="399" spans="1:7" ht="11.25">
      <c r="A399" s="388"/>
      <c r="B399" s="389" t="s">
        <v>328</v>
      </c>
      <c r="C399" s="924"/>
      <c r="D399" s="924"/>
      <c r="E399" s="924"/>
      <c r="F399" s="444"/>
      <c r="G399" s="472"/>
    </row>
    <row r="400" spans="1:7" ht="12">
      <c r="A400" s="388"/>
      <c r="B400" s="190" t="s">
        <v>530</v>
      </c>
      <c r="C400" s="924"/>
      <c r="D400" s="924"/>
      <c r="E400" s="924"/>
      <c r="F400" s="444"/>
      <c r="G400" s="514"/>
    </row>
    <row r="401" spans="1:7" ht="12">
      <c r="A401" s="388"/>
      <c r="B401" s="390" t="s">
        <v>513</v>
      </c>
      <c r="C401" s="924"/>
      <c r="D401" s="924"/>
      <c r="E401" s="924"/>
      <c r="F401" s="444"/>
      <c r="G401" s="615"/>
    </row>
    <row r="402" spans="1:7" ht="11.25">
      <c r="A402" s="388"/>
      <c r="B402" s="308" t="s">
        <v>334</v>
      </c>
      <c r="C402" s="924">
        <v>7000</v>
      </c>
      <c r="D402" s="924">
        <v>11200</v>
      </c>
      <c r="E402" s="924">
        <v>11174</v>
      </c>
      <c r="F402" s="1384">
        <f>SUM(E402/D402)</f>
        <v>0.9976785714285714</v>
      </c>
      <c r="G402" s="472"/>
    </row>
    <row r="403" spans="1:7" ht="11.25">
      <c r="A403" s="388"/>
      <c r="B403" s="308" t="s">
        <v>523</v>
      </c>
      <c r="C403" s="930"/>
      <c r="D403" s="930"/>
      <c r="E403" s="930"/>
      <c r="F403" s="444"/>
      <c r="G403" s="472"/>
    </row>
    <row r="404" spans="1:7" ht="12" thickBot="1">
      <c r="A404" s="388"/>
      <c r="B404" s="456" t="s">
        <v>300</v>
      </c>
      <c r="C404" s="925"/>
      <c r="D404" s="925"/>
      <c r="E404" s="925"/>
      <c r="F404" s="1381"/>
      <c r="G404" s="491"/>
    </row>
    <row r="405" spans="1:7" ht="12" thickBot="1">
      <c r="A405" s="400"/>
      <c r="B405" s="460" t="s">
        <v>358</v>
      </c>
      <c r="C405" s="927">
        <f>SUM(C399:C404)</f>
        <v>7000</v>
      </c>
      <c r="D405" s="927">
        <f>SUM(D399:D404)</f>
        <v>11200</v>
      </c>
      <c r="E405" s="927">
        <f>SUM(E399:E404)</f>
        <v>11174</v>
      </c>
      <c r="F405" s="1382">
        <f>SUM(E405/D405)</f>
        <v>0.9976785714285714</v>
      </c>
      <c r="G405" s="476"/>
    </row>
    <row r="406" spans="1:7" ht="11.25">
      <c r="A406" s="401">
        <v>3316</v>
      </c>
      <c r="B406" s="219" t="s">
        <v>360</v>
      </c>
      <c r="C406" s="923"/>
      <c r="D406" s="923"/>
      <c r="E406" s="923"/>
      <c r="F406" s="444"/>
      <c r="G406" s="472"/>
    </row>
    <row r="407" spans="1:7" ht="11.25">
      <c r="A407" s="388"/>
      <c r="B407" s="389" t="s">
        <v>328</v>
      </c>
      <c r="C407" s="924"/>
      <c r="D407" s="924"/>
      <c r="E407" s="924"/>
      <c r="F407" s="444"/>
      <c r="G407" s="472"/>
    </row>
    <row r="408" spans="1:7" ht="12">
      <c r="A408" s="388"/>
      <c r="B408" s="190" t="s">
        <v>530</v>
      </c>
      <c r="C408" s="924"/>
      <c r="D408" s="924"/>
      <c r="E408" s="924"/>
      <c r="F408" s="444"/>
      <c r="G408" s="514"/>
    </row>
    <row r="409" spans="1:7" ht="12">
      <c r="A409" s="388"/>
      <c r="B409" s="390" t="s">
        <v>513</v>
      </c>
      <c r="C409" s="924"/>
      <c r="D409" s="924"/>
      <c r="E409" s="924"/>
      <c r="F409" s="444"/>
      <c r="G409" s="615"/>
    </row>
    <row r="410" spans="1:7" ht="11.25">
      <c r="A410" s="388"/>
      <c r="B410" s="308" t="s">
        <v>334</v>
      </c>
      <c r="C410" s="924">
        <v>2000</v>
      </c>
      <c r="D410" s="924">
        <v>4000</v>
      </c>
      <c r="E410" s="924">
        <v>3841</v>
      </c>
      <c r="F410" s="1384">
        <f>SUM(E410/D410)</f>
        <v>0.96025</v>
      </c>
      <c r="G410" s="472"/>
    </row>
    <row r="411" spans="1:7" ht="11.25">
      <c r="A411" s="388"/>
      <c r="B411" s="308" t="s">
        <v>523</v>
      </c>
      <c r="C411" s="930"/>
      <c r="D411" s="930"/>
      <c r="E411" s="930"/>
      <c r="F411" s="444"/>
      <c r="G411" s="472"/>
    </row>
    <row r="412" spans="1:7" ht="12" thickBot="1">
      <c r="A412" s="388"/>
      <c r="B412" s="456" t="s">
        <v>300</v>
      </c>
      <c r="C412" s="925"/>
      <c r="D412" s="925"/>
      <c r="E412" s="925"/>
      <c r="F412" s="1381"/>
      <c r="G412" s="491"/>
    </row>
    <row r="413" spans="1:7" ht="12" thickBot="1">
      <c r="A413" s="400"/>
      <c r="B413" s="460" t="s">
        <v>358</v>
      </c>
      <c r="C413" s="927">
        <f>SUM(C407:C412)</f>
        <v>2000</v>
      </c>
      <c r="D413" s="927">
        <f>SUM(D407:D412)</f>
        <v>4000</v>
      </c>
      <c r="E413" s="927">
        <f>SUM(E407:E412)</f>
        <v>3841</v>
      </c>
      <c r="F413" s="1382">
        <f>SUM(E413/D413)</f>
        <v>0.96025</v>
      </c>
      <c r="G413" s="476"/>
    </row>
    <row r="414" spans="1:7" ht="11.25">
      <c r="A414" s="401">
        <v>3317</v>
      </c>
      <c r="B414" s="219" t="s">
        <v>756</v>
      </c>
      <c r="C414" s="923"/>
      <c r="D414" s="923"/>
      <c r="E414" s="923"/>
      <c r="F414" s="444"/>
      <c r="G414" s="472"/>
    </row>
    <row r="415" spans="1:7" ht="11.25">
      <c r="A415" s="388"/>
      <c r="B415" s="389" t="s">
        <v>328</v>
      </c>
      <c r="C415" s="924"/>
      <c r="D415" s="924"/>
      <c r="E415" s="924"/>
      <c r="F415" s="444"/>
      <c r="G415" s="472"/>
    </row>
    <row r="416" spans="1:7" ht="12">
      <c r="A416" s="388"/>
      <c r="B416" s="190" t="s">
        <v>530</v>
      </c>
      <c r="C416" s="924"/>
      <c r="D416" s="924"/>
      <c r="E416" s="924"/>
      <c r="F416" s="444"/>
      <c r="G416" s="514"/>
    </row>
    <row r="417" spans="1:7" ht="12">
      <c r="A417" s="388"/>
      <c r="B417" s="390" t="s">
        <v>513</v>
      </c>
      <c r="C417" s="924">
        <v>1700</v>
      </c>
      <c r="D417" s="924">
        <v>2200</v>
      </c>
      <c r="E417" s="924">
        <v>2098</v>
      </c>
      <c r="F417" s="1384">
        <f>SUM(E417/D417)</f>
        <v>0.9536363636363636</v>
      </c>
      <c r="G417" s="615"/>
    </row>
    <row r="418" spans="1:7" ht="11.25">
      <c r="A418" s="388"/>
      <c r="B418" s="308" t="s">
        <v>334</v>
      </c>
      <c r="C418" s="924">
        <v>68300</v>
      </c>
      <c r="D418" s="924">
        <v>106800</v>
      </c>
      <c r="E418" s="924">
        <v>102189</v>
      </c>
      <c r="F418" s="1384">
        <f>SUM(E418/D418)</f>
        <v>0.9568258426966292</v>
      </c>
      <c r="G418" s="472"/>
    </row>
    <row r="419" spans="1:7" ht="11.25">
      <c r="A419" s="388"/>
      <c r="B419" s="308" t="s">
        <v>523</v>
      </c>
      <c r="C419" s="930"/>
      <c r="D419" s="930"/>
      <c r="E419" s="930"/>
      <c r="F419" s="444"/>
      <c r="G419" s="472"/>
    </row>
    <row r="420" spans="1:7" ht="12" thickBot="1">
      <c r="A420" s="388"/>
      <c r="B420" s="456" t="s">
        <v>300</v>
      </c>
      <c r="C420" s="925"/>
      <c r="D420" s="925"/>
      <c r="E420" s="925"/>
      <c r="F420" s="1381"/>
      <c r="G420" s="491"/>
    </row>
    <row r="421" spans="1:7" ht="12" thickBot="1">
      <c r="A421" s="400"/>
      <c r="B421" s="460" t="s">
        <v>358</v>
      </c>
      <c r="C421" s="927">
        <f>SUM(C415:C420)</f>
        <v>70000</v>
      </c>
      <c r="D421" s="927">
        <f>SUM(D415:D420)</f>
        <v>109000</v>
      </c>
      <c r="E421" s="927">
        <f>SUM(E415:E420)</f>
        <v>104287</v>
      </c>
      <c r="F421" s="1382">
        <f>SUM(E421/D421)</f>
        <v>0.9567614678899082</v>
      </c>
      <c r="G421" s="476"/>
    </row>
    <row r="422" spans="1:7" ht="12" customHeight="1">
      <c r="A422" s="77">
        <v>3318</v>
      </c>
      <c r="B422" s="483" t="s">
        <v>800</v>
      </c>
      <c r="C422" s="923"/>
      <c r="D422" s="923"/>
      <c r="E422" s="923"/>
      <c r="F422" s="444"/>
      <c r="G422" s="472"/>
    </row>
    <row r="423" spans="1:7" ht="12" customHeight="1">
      <c r="A423" s="388"/>
      <c r="B423" s="389" t="s">
        <v>328</v>
      </c>
      <c r="C423" s="924"/>
      <c r="D423" s="924"/>
      <c r="E423" s="924"/>
      <c r="F423" s="444"/>
      <c r="G423" s="472"/>
    </row>
    <row r="424" spans="1:7" ht="12" customHeight="1">
      <c r="A424" s="388"/>
      <c r="B424" s="190" t="s">
        <v>530</v>
      </c>
      <c r="C424" s="924"/>
      <c r="D424" s="924"/>
      <c r="E424" s="924"/>
      <c r="F424" s="444"/>
      <c r="G424" s="472"/>
    </row>
    <row r="425" spans="1:7" ht="12" customHeight="1">
      <c r="A425" s="388"/>
      <c r="B425" s="390" t="s">
        <v>513</v>
      </c>
      <c r="C425" s="924"/>
      <c r="D425" s="924"/>
      <c r="E425" s="924"/>
      <c r="F425" s="444"/>
      <c r="G425" s="615"/>
    </row>
    <row r="426" spans="1:7" ht="12" customHeight="1">
      <c r="A426" s="388"/>
      <c r="B426" s="308" t="s">
        <v>334</v>
      </c>
      <c r="C426" s="924">
        <v>800</v>
      </c>
      <c r="D426" s="924">
        <v>1534</v>
      </c>
      <c r="E426" s="924">
        <v>862</v>
      </c>
      <c r="F426" s="1384">
        <f>SUM(E426/D426)</f>
        <v>0.5619295958279009</v>
      </c>
      <c r="G426" s="620"/>
    </row>
    <row r="427" spans="1:7" ht="12" customHeight="1">
      <c r="A427" s="388"/>
      <c r="B427" s="308" t="s">
        <v>523</v>
      </c>
      <c r="C427" s="930"/>
      <c r="D427" s="930"/>
      <c r="E427" s="930"/>
      <c r="F427" s="444"/>
      <c r="G427" s="614"/>
    </row>
    <row r="428" spans="1:7" ht="12" customHeight="1">
      <c r="A428" s="388"/>
      <c r="B428" s="308" t="s">
        <v>334</v>
      </c>
      <c r="C428" s="924"/>
      <c r="D428" s="924"/>
      <c r="E428" s="924"/>
      <c r="F428" s="444"/>
      <c r="G428" s="615"/>
    </row>
    <row r="429" spans="1:7" ht="12" customHeight="1" thickBot="1">
      <c r="A429" s="388"/>
      <c r="B429" s="456" t="s">
        <v>300</v>
      </c>
      <c r="C429" s="925"/>
      <c r="D429" s="925"/>
      <c r="E429" s="925"/>
      <c r="F429" s="1381"/>
      <c r="G429" s="491"/>
    </row>
    <row r="430" spans="1:7" ht="12" customHeight="1" thickBot="1">
      <c r="A430" s="400"/>
      <c r="B430" s="460" t="s">
        <v>358</v>
      </c>
      <c r="C430" s="927">
        <f>SUM(C423:C429)</f>
        <v>800</v>
      </c>
      <c r="D430" s="395">
        <f>SUM(D423:D429)</f>
        <v>1534</v>
      </c>
      <c r="E430" s="395">
        <f>SUM(E423:E429)</f>
        <v>862</v>
      </c>
      <c r="F430" s="1382">
        <f>SUM(E430/D430)</f>
        <v>0.5619295958279009</v>
      </c>
      <c r="G430" s="476"/>
    </row>
    <row r="431" spans="1:7" ht="12" customHeight="1">
      <c r="A431" s="77">
        <v>3319</v>
      </c>
      <c r="B431" s="483" t="s">
        <v>215</v>
      </c>
      <c r="C431" s="923"/>
      <c r="D431" s="923"/>
      <c r="E431" s="923"/>
      <c r="F431" s="444"/>
      <c r="G431" s="472"/>
    </row>
    <row r="432" spans="1:7" ht="12" customHeight="1">
      <c r="A432" s="388"/>
      <c r="B432" s="389" t="s">
        <v>328</v>
      </c>
      <c r="C432" s="924"/>
      <c r="D432" s="924"/>
      <c r="E432" s="924"/>
      <c r="F432" s="444"/>
      <c r="G432" s="472"/>
    </row>
    <row r="433" spans="1:7" ht="12" customHeight="1">
      <c r="A433" s="388"/>
      <c r="B433" s="190" t="s">
        <v>530</v>
      </c>
      <c r="C433" s="924"/>
      <c r="D433" s="924"/>
      <c r="E433" s="924"/>
      <c r="F433" s="444"/>
      <c r="G433" s="472"/>
    </row>
    <row r="434" spans="1:7" ht="12" customHeight="1">
      <c r="A434" s="388"/>
      <c r="B434" s="390" t="s">
        <v>513</v>
      </c>
      <c r="C434" s="924">
        <v>800</v>
      </c>
      <c r="D434" s="924">
        <v>637</v>
      </c>
      <c r="E434" s="924">
        <v>494</v>
      </c>
      <c r="F434" s="1384">
        <f>SUM(E434/D434)</f>
        <v>0.7755102040816326</v>
      </c>
      <c r="G434" s="615"/>
    </row>
    <row r="435" spans="1:7" ht="12" customHeight="1">
      <c r="A435" s="388"/>
      <c r="B435" s="308" t="s">
        <v>334</v>
      </c>
      <c r="C435" s="924"/>
      <c r="D435" s="924">
        <v>7530</v>
      </c>
      <c r="E435" s="924">
        <v>7472</v>
      </c>
      <c r="F435" s="1384">
        <f>SUM(E435/D435)</f>
        <v>0.9922974767596282</v>
      </c>
      <c r="G435" s="620"/>
    </row>
    <row r="436" spans="1:7" ht="12" customHeight="1">
      <c r="A436" s="388"/>
      <c r="B436" s="308" t="s">
        <v>523</v>
      </c>
      <c r="C436" s="930"/>
      <c r="D436" s="930"/>
      <c r="E436" s="930"/>
      <c r="F436" s="444"/>
      <c r="G436" s="614"/>
    </row>
    <row r="437" spans="1:7" ht="12" customHeight="1">
      <c r="A437" s="388"/>
      <c r="B437" s="308" t="s">
        <v>334</v>
      </c>
      <c r="C437" s="924"/>
      <c r="D437" s="924"/>
      <c r="E437" s="924"/>
      <c r="F437" s="444"/>
      <c r="G437" s="615"/>
    </row>
    <row r="438" spans="1:7" ht="12" customHeight="1" thickBot="1">
      <c r="A438" s="388"/>
      <c r="B438" s="456" t="s">
        <v>300</v>
      </c>
      <c r="C438" s="925"/>
      <c r="D438" s="925"/>
      <c r="E438" s="925"/>
      <c r="F438" s="1381"/>
      <c r="G438" s="491"/>
    </row>
    <row r="439" spans="1:7" ht="12" customHeight="1" thickBot="1">
      <c r="A439" s="400"/>
      <c r="B439" s="460" t="s">
        <v>358</v>
      </c>
      <c r="C439" s="927">
        <f>SUM(C432:C438)</f>
        <v>800</v>
      </c>
      <c r="D439" s="395">
        <f>SUM(D432:D438)</f>
        <v>8167</v>
      </c>
      <c r="E439" s="395">
        <f>SUM(E432:E438)</f>
        <v>7966</v>
      </c>
      <c r="F439" s="1382">
        <f>SUM(E439/D439)</f>
        <v>0.9753887596424635</v>
      </c>
      <c r="G439" s="476"/>
    </row>
    <row r="440" spans="1:7" ht="12" customHeight="1">
      <c r="A440" s="77">
        <v>3320</v>
      </c>
      <c r="B440" s="219" t="s">
        <v>393</v>
      </c>
      <c r="C440" s="923"/>
      <c r="D440" s="923"/>
      <c r="E440" s="923"/>
      <c r="F440" s="444"/>
      <c r="G440" s="472"/>
    </row>
    <row r="441" spans="1:7" ht="12" customHeight="1">
      <c r="A441" s="388"/>
      <c r="B441" s="389" t="s">
        <v>328</v>
      </c>
      <c r="C441" s="924"/>
      <c r="D441" s="924"/>
      <c r="E441" s="924"/>
      <c r="F441" s="444"/>
      <c r="G441" s="472"/>
    </row>
    <row r="442" spans="1:7" ht="12" customHeight="1">
      <c r="A442" s="388"/>
      <c r="B442" s="190" t="s">
        <v>530</v>
      </c>
      <c r="C442" s="924"/>
      <c r="D442" s="924"/>
      <c r="E442" s="924"/>
      <c r="F442" s="444"/>
      <c r="G442" s="472"/>
    </row>
    <row r="443" spans="1:7" ht="12" customHeight="1">
      <c r="A443" s="388"/>
      <c r="B443" s="390" t="s">
        <v>513</v>
      </c>
      <c r="C443" s="924"/>
      <c r="D443" s="924"/>
      <c r="E443" s="924"/>
      <c r="F443" s="444"/>
      <c r="G443" s="615"/>
    </row>
    <row r="444" spans="1:7" ht="12" customHeight="1">
      <c r="A444" s="388"/>
      <c r="B444" s="308" t="s">
        <v>334</v>
      </c>
      <c r="C444" s="924">
        <v>6000</v>
      </c>
      <c r="D444" s="924">
        <v>6000</v>
      </c>
      <c r="E444" s="924">
        <v>41</v>
      </c>
      <c r="F444" s="1384">
        <f>SUM(E444/D444)</f>
        <v>0.006833333333333334</v>
      </c>
      <c r="G444" s="621"/>
    </row>
    <row r="445" spans="1:7" ht="12" customHeight="1">
      <c r="A445" s="388"/>
      <c r="B445" s="308" t="s">
        <v>523</v>
      </c>
      <c r="C445" s="930"/>
      <c r="D445" s="930"/>
      <c r="E445" s="930"/>
      <c r="F445" s="444"/>
      <c r="G445" s="614"/>
    </row>
    <row r="446" spans="1:7" ht="12" customHeight="1">
      <c r="A446" s="388"/>
      <c r="B446" s="308" t="s">
        <v>334</v>
      </c>
      <c r="C446" s="924"/>
      <c r="D446" s="924"/>
      <c r="E446" s="924"/>
      <c r="F446" s="444"/>
      <c r="G446" s="514"/>
    </row>
    <row r="447" spans="1:7" ht="12" customHeight="1" thickBot="1">
      <c r="A447" s="388"/>
      <c r="B447" s="456" t="s">
        <v>300</v>
      </c>
      <c r="C447" s="925"/>
      <c r="D447" s="925"/>
      <c r="E447" s="925"/>
      <c r="F447" s="1381"/>
      <c r="G447" s="491"/>
    </row>
    <row r="448" spans="1:7" ht="12" customHeight="1" thickBot="1">
      <c r="A448" s="400"/>
      <c r="B448" s="460" t="s">
        <v>358</v>
      </c>
      <c r="C448" s="926">
        <f>SUM(C441:C447)</f>
        <v>6000</v>
      </c>
      <c r="D448" s="1031">
        <f>SUM(D441:D447)</f>
        <v>6000</v>
      </c>
      <c r="E448" s="1031">
        <f>SUM(E441:E447)</f>
        <v>41</v>
      </c>
      <c r="F448" s="1382">
        <f>SUM(E448/D448)</f>
        <v>0.006833333333333334</v>
      </c>
      <c r="G448" s="476"/>
    </row>
    <row r="449" spans="1:7" ht="12" customHeight="1">
      <c r="A449" s="77">
        <v>3322</v>
      </c>
      <c r="B449" s="219" t="s">
        <v>801</v>
      </c>
      <c r="C449" s="923"/>
      <c r="D449" s="923"/>
      <c r="E449" s="923"/>
      <c r="F449" s="444"/>
      <c r="G449" s="472"/>
    </row>
    <row r="450" spans="1:7" ht="12" customHeight="1">
      <c r="A450" s="388"/>
      <c r="B450" s="389" t="s">
        <v>328</v>
      </c>
      <c r="C450" s="924"/>
      <c r="D450" s="924"/>
      <c r="E450" s="924"/>
      <c r="F450" s="444"/>
      <c r="G450" s="472"/>
    </row>
    <row r="451" spans="1:7" ht="12" customHeight="1">
      <c r="A451" s="388"/>
      <c r="B451" s="190" t="s">
        <v>530</v>
      </c>
      <c r="C451" s="924"/>
      <c r="D451" s="924"/>
      <c r="E451" s="924"/>
      <c r="F451" s="444"/>
      <c r="G451" s="615"/>
    </row>
    <row r="452" spans="1:7" ht="12" customHeight="1">
      <c r="A452" s="388"/>
      <c r="B452" s="390" t="s">
        <v>513</v>
      </c>
      <c r="C452" s="924">
        <v>300</v>
      </c>
      <c r="D452" s="924">
        <v>300</v>
      </c>
      <c r="E452" s="924">
        <v>280</v>
      </c>
      <c r="F452" s="1384">
        <f>SUM(E452/D452)</f>
        <v>0.9333333333333333</v>
      </c>
      <c r="G452" s="472"/>
    </row>
    <row r="453" spans="1:7" ht="12" customHeight="1">
      <c r="A453" s="388"/>
      <c r="B453" s="308" t="s">
        <v>334</v>
      </c>
      <c r="C453" s="924">
        <v>9200</v>
      </c>
      <c r="D453" s="924">
        <v>9200</v>
      </c>
      <c r="E453" s="924">
        <v>7232</v>
      </c>
      <c r="F453" s="1384">
        <f>SUM(E453/D453)</f>
        <v>0.7860869565217391</v>
      </c>
      <c r="G453" s="520"/>
    </row>
    <row r="454" spans="1:7" ht="12" customHeight="1">
      <c r="A454" s="388"/>
      <c r="B454" s="308" t="s">
        <v>523</v>
      </c>
      <c r="C454" s="930"/>
      <c r="D454" s="930"/>
      <c r="E454" s="930"/>
      <c r="F454" s="444"/>
      <c r="G454" s="514"/>
    </row>
    <row r="455" spans="1:7" ht="12" customHeight="1" thickBot="1">
      <c r="A455" s="388"/>
      <c r="B455" s="456" t="s">
        <v>300</v>
      </c>
      <c r="C455" s="925"/>
      <c r="D455" s="925"/>
      <c r="E455" s="925"/>
      <c r="F455" s="1381"/>
      <c r="G455" s="521"/>
    </row>
    <row r="456" spans="1:7" ht="12" customHeight="1" thickBot="1">
      <c r="A456" s="400"/>
      <c r="B456" s="460" t="s">
        <v>358</v>
      </c>
      <c r="C456" s="926">
        <f>SUM(C450:C455)</f>
        <v>9500</v>
      </c>
      <c r="D456" s="926">
        <f>SUM(D450:D455)</f>
        <v>9500</v>
      </c>
      <c r="E456" s="926">
        <f>SUM(E450:E455)</f>
        <v>7512</v>
      </c>
      <c r="F456" s="1382">
        <f>SUM(E456/D456)</f>
        <v>0.7907368421052632</v>
      </c>
      <c r="G456" s="476"/>
    </row>
    <row r="457" spans="1:7" ht="12" customHeight="1">
      <c r="A457" s="77">
        <v>3323</v>
      </c>
      <c r="B457" s="219" t="s">
        <v>596</v>
      </c>
      <c r="C457" s="923"/>
      <c r="D457" s="923"/>
      <c r="E457" s="923"/>
      <c r="F457" s="444"/>
      <c r="G457" s="472"/>
    </row>
    <row r="458" spans="1:7" ht="12" customHeight="1">
      <c r="A458" s="388"/>
      <c r="B458" s="389" t="s">
        <v>328</v>
      </c>
      <c r="C458" s="924"/>
      <c r="D458" s="924"/>
      <c r="E458" s="924"/>
      <c r="F458" s="444"/>
      <c r="G458" s="472"/>
    </row>
    <row r="459" spans="1:7" ht="12" customHeight="1">
      <c r="A459" s="388"/>
      <c r="B459" s="190" t="s">
        <v>530</v>
      </c>
      <c r="C459" s="924"/>
      <c r="D459" s="924"/>
      <c r="E459" s="924"/>
      <c r="F459" s="444"/>
      <c r="G459" s="514"/>
    </row>
    <row r="460" spans="1:7" ht="12" customHeight="1">
      <c r="A460" s="388"/>
      <c r="B460" s="390" t="s">
        <v>513</v>
      </c>
      <c r="C460" s="924">
        <v>50</v>
      </c>
      <c r="D460" s="924">
        <v>50</v>
      </c>
      <c r="E460" s="924">
        <v>6</v>
      </c>
      <c r="F460" s="1384">
        <f>SUM(E460/D460)</f>
        <v>0.12</v>
      </c>
      <c r="G460" s="615"/>
    </row>
    <row r="461" spans="1:7" ht="12" customHeight="1">
      <c r="A461" s="388"/>
      <c r="B461" s="308" t="s">
        <v>334</v>
      </c>
      <c r="C461" s="924">
        <v>8950</v>
      </c>
      <c r="D461" s="924">
        <v>7450</v>
      </c>
      <c r="E461" s="924">
        <v>5960</v>
      </c>
      <c r="F461" s="1384">
        <f>SUM(E461/D461)</f>
        <v>0.8</v>
      </c>
      <c r="G461" s="520"/>
    </row>
    <row r="462" spans="1:7" ht="12" customHeight="1">
      <c r="A462" s="388"/>
      <c r="B462" s="308" t="s">
        <v>523</v>
      </c>
      <c r="C462" s="930"/>
      <c r="D462" s="930"/>
      <c r="E462" s="930"/>
      <c r="F462" s="444"/>
      <c r="G462" s="514"/>
    </row>
    <row r="463" spans="1:7" ht="12" customHeight="1" thickBot="1">
      <c r="A463" s="388"/>
      <c r="B463" s="456" t="s">
        <v>300</v>
      </c>
      <c r="C463" s="925"/>
      <c r="D463" s="925"/>
      <c r="E463" s="925"/>
      <c r="F463" s="1381"/>
      <c r="G463" s="521"/>
    </row>
    <row r="464" spans="1:7" ht="12" customHeight="1" thickBot="1">
      <c r="A464" s="400"/>
      <c r="B464" s="460" t="s">
        <v>358</v>
      </c>
      <c r="C464" s="927">
        <f>SUM(C458:C463)</f>
        <v>9000</v>
      </c>
      <c r="D464" s="395">
        <f>SUM(D458:D463)</f>
        <v>7500</v>
      </c>
      <c r="E464" s="395">
        <f>SUM(E458:E463)</f>
        <v>5966</v>
      </c>
      <c r="F464" s="1382">
        <f>SUM(E464/D464)</f>
        <v>0.7954666666666667</v>
      </c>
      <c r="G464" s="476"/>
    </row>
    <row r="465" spans="1:7" ht="12" customHeight="1">
      <c r="A465" s="522">
        <v>3340</v>
      </c>
      <c r="B465" s="484" t="s">
        <v>82</v>
      </c>
      <c r="C465" s="923"/>
      <c r="D465" s="923"/>
      <c r="E465" s="923"/>
      <c r="F465" s="444"/>
      <c r="G465" s="472"/>
    </row>
    <row r="466" spans="1:7" ht="12" customHeight="1">
      <c r="A466" s="77"/>
      <c r="B466" s="389" t="s">
        <v>328</v>
      </c>
      <c r="C466" s="923"/>
      <c r="D466" s="923"/>
      <c r="E466" s="923"/>
      <c r="F466" s="444"/>
      <c r="G466" s="472"/>
    </row>
    <row r="467" spans="1:7" ht="12" customHeight="1">
      <c r="A467" s="77"/>
      <c r="B467" s="190" t="s">
        <v>530</v>
      </c>
      <c r="C467" s="923"/>
      <c r="D467" s="923"/>
      <c r="E467" s="923"/>
      <c r="F467" s="444"/>
      <c r="G467" s="615"/>
    </row>
    <row r="468" spans="1:7" ht="12" customHeight="1">
      <c r="A468" s="377"/>
      <c r="B468" s="390" t="s">
        <v>513</v>
      </c>
      <c r="C468" s="930">
        <v>7000</v>
      </c>
      <c r="D468" s="930">
        <v>13028</v>
      </c>
      <c r="E468" s="930">
        <v>5428</v>
      </c>
      <c r="F468" s="1384">
        <f>SUM(E468/D468)</f>
        <v>0.4166410807491557</v>
      </c>
      <c r="G468" s="794"/>
    </row>
    <row r="469" spans="1:7" ht="12" customHeight="1">
      <c r="A469" s="377"/>
      <c r="B469" s="308" t="s">
        <v>334</v>
      </c>
      <c r="C469" s="930"/>
      <c r="D469" s="930"/>
      <c r="E469" s="930"/>
      <c r="F469" s="444"/>
      <c r="G469" s="519"/>
    </row>
    <row r="470" spans="1:7" ht="12" customHeight="1">
      <c r="A470" s="77"/>
      <c r="B470" s="308" t="s">
        <v>523</v>
      </c>
      <c r="C470" s="930"/>
      <c r="D470" s="930"/>
      <c r="E470" s="930"/>
      <c r="F470" s="444"/>
      <c r="G470" s="472"/>
    </row>
    <row r="471" spans="1:7" ht="12" customHeight="1" thickBot="1">
      <c r="A471" s="77"/>
      <c r="B471" s="456" t="s">
        <v>300</v>
      </c>
      <c r="C471" s="931"/>
      <c r="D471" s="931"/>
      <c r="E471" s="931"/>
      <c r="F471" s="1381"/>
      <c r="G471" s="491"/>
    </row>
    <row r="472" spans="1:7" ht="12" customHeight="1" thickBot="1">
      <c r="A472" s="379"/>
      <c r="B472" s="460" t="s">
        <v>358</v>
      </c>
      <c r="C472" s="927">
        <f>SUM(C466:C471)</f>
        <v>7000</v>
      </c>
      <c r="D472" s="395">
        <f>SUM(D466:D471)</f>
        <v>13028</v>
      </c>
      <c r="E472" s="395">
        <f>SUM(E466:E471)</f>
        <v>5428</v>
      </c>
      <c r="F472" s="1382">
        <f>SUM(E472/D472)</f>
        <v>0.4166410807491557</v>
      </c>
      <c r="G472" s="476"/>
    </row>
    <row r="473" spans="1:7" ht="12" customHeight="1">
      <c r="A473" s="522">
        <v>3341</v>
      </c>
      <c r="B473" s="484" t="s">
        <v>1437</v>
      </c>
      <c r="C473" s="923"/>
      <c r="D473" s="923"/>
      <c r="E473" s="923"/>
      <c r="F473" s="444"/>
      <c r="G473" s="472"/>
    </row>
    <row r="474" spans="1:7" ht="12" customHeight="1">
      <c r="A474" s="77"/>
      <c r="B474" s="389" t="s">
        <v>328</v>
      </c>
      <c r="C474" s="923"/>
      <c r="D474" s="923"/>
      <c r="E474" s="923"/>
      <c r="F474" s="444"/>
      <c r="G474" s="472"/>
    </row>
    <row r="475" spans="1:7" ht="12" customHeight="1">
      <c r="A475" s="77"/>
      <c r="B475" s="190" t="s">
        <v>530</v>
      </c>
      <c r="C475" s="923"/>
      <c r="D475" s="923"/>
      <c r="E475" s="923"/>
      <c r="F475" s="444"/>
      <c r="G475" s="615"/>
    </row>
    <row r="476" spans="1:7" ht="12" customHeight="1">
      <c r="A476" s="377"/>
      <c r="B476" s="390" t="s">
        <v>513</v>
      </c>
      <c r="C476" s="930">
        <v>1500</v>
      </c>
      <c r="D476" s="930">
        <v>1700</v>
      </c>
      <c r="E476" s="930">
        <v>1691</v>
      </c>
      <c r="F476" s="1384">
        <f>SUM(E476/D476)</f>
        <v>0.9947058823529412</v>
      </c>
      <c r="G476" s="620"/>
    </row>
    <row r="477" spans="1:7" ht="12" customHeight="1">
      <c r="A477" s="377"/>
      <c r="B477" s="308" t="s">
        <v>334</v>
      </c>
      <c r="C477" s="930"/>
      <c r="D477" s="930"/>
      <c r="E477" s="930"/>
      <c r="F477" s="444"/>
      <c r="G477" s="519"/>
    </row>
    <row r="478" spans="1:7" ht="12" customHeight="1">
      <c r="A478" s="77"/>
      <c r="B478" s="308" t="s">
        <v>523</v>
      </c>
      <c r="C478" s="923"/>
      <c r="D478" s="923"/>
      <c r="E478" s="923"/>
      <c r="F478" s="444"/>
      <c r="G478" s="472"/>
    </row>
    <row r="479" spans="1:7" ht="12" customHeight="1" thickBot="1">
      <c r="A479" s="77"/>
      <c r="B479" s="456" t="s">
        <v>300</v>
      </c>
      <c r="C479" s="931"/>
      <c r="D479" s="931"/>
      <c r="E479" s="931"/>
      <c r="F479" s="1381"/>
      <c r="G479" s="491"/>
    </row>
    <row r="480" spans="1:7" ht="12" customHeight="1" thickBot="1">
      <c r="A480" s="379"/>
      <c r="B480" s="460" t="s">
        <v>358</v>
      </c>
      <c r="C480" s="927">
        <f>SUM(C474:C479)</f>
        <v>1500</v>
      </c>
      <c r="D480" s="395">
        <f>SUM(D474:D479)</f>
        <v>1700</v>
      </c>
      <c r="E480" s="395">
        <f>SUM(E474:E479)</f>
        <v>1691</v>
      </c>
      <c r="F480" s="1382">
        <f>SUM(E480/D480)</f>
        <v>0.9947058823529412</v>
      </c>
      <c r="G480" s="476"/>
    </row>
    <row r="481" spans="1:7" ht="12" customHeight="1">
      <c r="A481" s="522">
        <v>3342</v>
      </c>
      <c r="B481" s="484" t="s">
        <v>525</v>
      </c>
      <c r="C481" s="923"/>
      <c r="D481" s="923"/>
      <c r="E481" s="923"/>
      <c r="F481" s="444"/>
      <c r="G481" s="472"/>
    </row>
    <row r="482" spans="1:7" ht="12" customHeight="1">
      <c r="A482" s="77"/>
      <c r="B482" s="389" t="s">
        <v>328</v>
      </c>
      <c r="C482" s="923"/>
      <c r="D482" s="923"/>
      <c r="E482" s="923"/>
      <c r="F482" s="444"/>
      <c r="G482" s="472"/>
    </row>
    <row r="483" spans="1:7" ht="12" customHeight="1">
      <c r="A483" s="77"/>
      <c r="B483" s="190" t="s">
        <v>530</v>
      </c>
      <c r="C483" s="923"/>
      <c r="D483" s="923"/>
      <c r="E483" s="923"/>
      <c r="F483" s="444"/>
      <c r="G483" s="472"/>
    </row>
    <row r="484" spans="1:7" ht="12" customHeight="1">
      <c r="A484" s="377"/>
      <c r="B484" s="390" t="s">
        <v>513</v>
      </c>
      <c r="C484" s="930">
        <v>880</v>
      </c>
      <c r="D484" s="930">
        <v>880</v>
      </c>
      <c r="E484" s="930">
        <v>880</v>
      </c>
      <c r="F484" s="1384">
        <f>SUM(E484/D484)</f>
        <v>1</v>
      </c>
      <c r="G484" s="615"/>
    </row>
    <row r="485" spans="1:7" ht="12" customHeight="1">
      <c r="A485" s="377"/>
      <c r="B485" s="308" t="s">
        <v>334</v>
      </c>
      <c r="C485" s="930"/>
      <c r="D485" s="930"/>
      <c r="E485" s="930"/>
      <c r="F485" s="444"/>
      <c r="G485" s="519"/>
    </row>
    <row r="486" spans="1:7" ht="12" customHeight="1">
      <c r="A486" s="77"/>
      <c r="B486" s="308" t="s">
        <v>523</v>
      </c>
      <c r="C486" s="923"/>
      <c r="D486" s="923"/>
      <c r="E486" s="923"/>
      <c r="F486" s="444"/>
      <c r="G486" s="472"/>
    </row>
    <row r="487" spans="1:7" ht="12" customHeight="1">
      <c r="A487" s="77"/>
      <c r="B487" s="308" t="s">
        <v>334</v>
      </c>
      <c r="C487" s="923"/>
      <c r="D487" s="923"/>
      <c r="E487" s="923"/>
      <c r="F487" s="444"/>
      <c r="G487" s="473"/>
    </row>
    <row r="488" spans="1:7" ht="12" customHeight="1" thickBot="1">
      <c r="A488" s="77"/>
      <c r="B488" s="456" t="s">
        <v>300</v>
      </c>
      <c r="C488" s="931"/>
      <c r="D488" s="931"/>
      <c r="E488" s="931"/>
      <c r="F488" s="1381"/>
      <c r="G488" s="491"/>
    </row>
    <row r="489" spans="1:7" ht="12" customHeight="1" thickBot="1">
      <c r="A489" s="379"/>
      <c r="B489" s="460" t="s">
        <v>358</v>
      </c>
      <c r="C489" s="927">
        <f>SUM(C482:C488)</f>
        <v>880</v>
      </c>
      <c r="D489" s="395">
        <f>SUM(D482:D488)</f>
        <v>880</v>
      </c>
      <c r="E489" s="395">
        <f>SUM(E482:E488)</f>
        <v>880</v>
      </c>
      <c r="F489" s="1382">
        <f>SUM(E489/D489)</f>
        <v>1</v>
      </c>
      <c r="G489" s="476"/>
    </row>
    <row r="490" spans="1:7" ht="12" customHeight="1">
      <c r="A490" s="522">
        <v>3343</v>
      </c>
      <c r="B490" s="484" t="s">
        <v>378</v>
      </c>
      <c r="C490" s="923"/>
      <c r="D490" s="923"/>
      <c r="E490" s="923"/>
      <c r="F490" s="444"/>
      <c r="G490" s="472"/>
    </row>
    <row r="491" spans="1:7" ht="12" customHeight="1">
      <c r="A491" s="77"/>
      <c r="B491" s="389" t="s">
        <v>328</v>
      </c>
      <c r="C491" s="923"/>
      <c r="D491" s="923"/>
      <c r="E491" s="923"/>
      <c r="F491" s="444"/>
      <c r="G491" s="472"/>
    </row>
    <row r="492" spans="1:7" ht="12" customHeight="1">
      <c r="A492" s="77"/>
      <c r="B492" s="190" t="s">
        <v>530</v>
      </c>
      <c r="C492" s="923"/>
      <c r="D492" s="923"/>
      <c r="E492" s="923"/>
      <c r="F492" s="444"/>
      <c r="G492" s="615"/>
    </row>
    <row r="493" spans="1:7" ht="12" customHeight="1">
      <c r="A493" s="377"/>
      <c r="B493" s="390" t="s">
        <v>513</v>
      </c>
      <c r="C493" s="930">
        <v>1000</v>
      </c>
      <c r="D493" s="930">
        <v>1000</v>
      </c>
      <c r="E493" s="930">
        <v>1000</v>
      </c>
      <c r="F493" s="1384">
        <f>SUM(E493/D493)</f>
        <v>1</v>
      </c>
      <c r="G493" s="794"/>
    </row>
    <row r="494" spans="1:7" ht="12" customHeight="1">
      <c r="A494" s="377"/>
      <c r="B494" s="308" t="s">
        <v>334</v>
      </c>
      <c r="C494" s="930"/>
      <c r="D494" s="930"/>
      <c r="E494" s="930"/>
      <c r="F494" s="444"/>
      <c r="G494" s="519"/>
    </row>
    <row r="495" spans="1:7" ht="12.75" customHeight="1">
      <c r="A495" s="77"/>
      <c r="B495" s="308" t="s">
        <v>523</v>
      </c>
      <c r="C495" s="923"/>
      <c r="D495" s="923"/>
      <c r="E495" s="923"/>
      <c r="F495" s="444"/>
      <c r="G495" s="472"/>
    </row>
    <row r="496" spans="1:7" ht="12" customHeight="1" thickBot="1">
      <c r="A496" s="77"/>
      <c r="B496" s="456" t="s">
        <v>300</v>
      </c>
      <c r="C496" s="931"/>
      <c r="D496" s="931"/>
      <c r="E496" s="931"/>
      <c r="F496" s="1381"/>
      <c r="G496" s="491"/>
    </row>
    <row r="497" spans="1:7" ht="12" customHeight="1" thickBot="1">
      <c r="A497" s="379"/>
      <c r="B497" s="460" t="s">
        <v>358</v>
      </c>
      <c r="C497" s="927">
        <f>SUM(C491:C496)</f>
        <v>1000</v>
      </c>
      <c r="D497" s="395">
        <f>SUM(D491:D496)</f>
        <v>1000</v>
      </c>
      <c r="E497" s="395">
        <f>SUM(E491:E496)</f>
        <v>1000</v>
      </c>
      <c r="F497" s="1382">
        <f>SUM(E497/D497)</f>
        <v>1</v>
      </c>
      <c r="G497" s="476"/>
    </row>
    <row r="498" spans="1:7" ht="12" customHeight="1">
      <c r="A498" s="77">
        <v>3344</v>
      </c>
      <c r="B498" s="387" t="s">
        <v>501</v>
      </c>
      <c r="C498" s="923"/>
      <c r="D498" s="923"/>
      <c r="E498" s="923"/>
      <c r="F498" s="444"/>
      <c r="G498" s="472"/>
    </row>
    <row r="499" spans="1:7" ht="12" customHeight="1">
      <c r="A499" s="77"/>
      <c r="B499" s="76" t="s">
        <v>328</v>
      </c>
      <c r="C499" s="923"/>
      <c r="D499" s="923"/>
      <c r="E499" s="923"/>
      <c r="F499" s="444"/>
      <c r="G499" s="472"/>
    </row>
    <row r="500" spans="1:7" ht="12" customHeight="1">
      <c r="A500" s="77"/>
      <c r="B500" s="190" t="s">
        <v>530</v>
      </c>
      <c r="C500" s="923"/>
      <c r="D500" s="923"/>
      <c r="E500" s="923"/>
      <c r="F500" s="444"/>
      <c r="G500" s="615"/>
    </row>
    <row r="501" spans="1:7" ht="12" customHeight="1">
      <c r="A501" s="77"/>
      <c r="B501" s="76" t="s">
        <v>513</v>
      </c>
      <c r="C501" s="930">
        <v>1027</v>
      </c>
      <c r="D501" s="930">
        <v>1027</v>
      </c>
      <c r="E501" s="930">
        <v>1027</v>
      </c>
      <c r="F501" s="1384">
        <f>SUM(E501/D501)</f>
        <v>1</v>
      </c>
      <c r="G501" s="620"/>
    </row>
    <row r="502" spans="1:7" ht="12" customHeight="1">
      <c r="A502" s="77"/>
      <c r="B502" s="190" t="s">
        <v>334</v>
      </c>
      <c r="C502" s="930"/>
      <c r="D502" s="930"/>
      <c r="E502" s="930"/>
      <c r="F502" s="444"/>
      <c r="G502" s="519"/>
    </row>
    <row r="503" spans="1:7" ht="12" customHeight="1">
      <c r="A503" s="77"/>
      <c r="B503" s="308" t="s">
        <v>523</v>
      </c>
      <c r="C503" s="923"/>
      <c r="D503" s="923"/>
      <c r="E503" s="923"/>
      <c r="F503" s="444"/>
      <c r="G503" s="472"/>
    </row>
    <row r="504" spans="1:7" ht="12" customHeight="1" thickBot="1">
      <c r="A504" s="77"/>
      <c r="B504" s="456" t="s">
        <v>300</v>
      </c>
      <c r="C504" s="931"/>
      <c r="D504" s="931"/>
      <c r="E504" s="931"/>
      <c r="F504" s="1381"/>
      <c r="G504" s="474"/>
    </row>
    <row r="505" spans="1:7" ht="12" customHeight="1" thickBot="1">
      <c r="A505" s="400"/>
      <c r="B505" s="460" t="s">
        <v>358</v>
      </c>
      <c r="C505" s="926">
        <f>SUM(C499:C504)</f>
        <v>1027</v>
      </c>
      <c r="D505" s="1031">
        <f>SUM(D499:D504)</f>
        <v>1027</v>
      </c>
      <c r="E505" s="1031">
        <f>SUM(E499:E504)</f>
        <v>1027</v>
      </c>
      <c r="F505" s="1382">
        <f>SUM(E505/D505)</f>
        <v>1</v>
      </c>
      <c r="G505" s="491"/>
    </row>
    <row r="506" spans="1:7" ht="12" customHeight="1">
      <c r="A506" s="77">
        <v>3345</v>
      </c>
      <c r="B506" s="399" t="s">
        <v>379</v>
      </c>
      <c r="C506" s="923"/>
      <c r="D506" s="923"/>
      <c r="E506" s="923"/>
      <c r="F506" s="444"/>
      <c r="G506" s="471"/>
    </row>
    <row r="507" spans="1:7" ht="12" customHeight="1">
      <c r="A507" s="77"/>
      <c r="B507" s="389" t="s">
        <v>328</v>
      </c>
      <c r="C507" s="923"/>
      <c r="D507" s="923"/>
      <c r="E507" s="923"/>
      <c r="F507" s="444"/>
      <c r="G507" s="445"/>
    </row>
    <row r="508" spans="1:7" ht="12" customHeight="1">
      <c r="A508" s="77"/>
      <c r="B508" s="190" t="s">
        <v>530</v>
      </c>
      <c r="C508" s="923"/>
      <c r="D508" s="923"/>
      <c r="E508" s="923"/>
      <c r="F508" s="444"/>
      <c r="G508" s="445"/>
    </row>
    <row r="509" spans="1:7" ht="12" customHeight="1">
      <c r="A509" s="77"/>
      <c r="B509" s="390" t="s">
        <v>513</v>
      </c>
      <c r="C509" s="930">
        <v>300</v>
      </c>
      <c r="D509" s="930">
        <v>300</v>
      </c>
      <c r="E509" s="930">
        <v>300</v>
      </c>
      <c r="F509" s="1384">
        <f>SUM(E509/D509)</f>
        <v>1</v>
      </c>
      <c r="G509" s="615"/>
    </row>
    <row r="510" spans="1:7" ht="12" customHeight="1">
      <c r="A510" s="77"/>
      <c r="B510" s="308" t="s">
        <v>334</v>
      </c>
      <c r="C510" s="930"/>
      <c r="D510" s="930"/>
      <c r="E510" s="930"/>
      <c r="F510" s="444"/>
      <c r="G510" s="514"/>
    </row>
    <row r="511" spans="1:7" ht="12" customHeight="1">
      <c r="A511" s="77"/>
      <c r="B511" s="308" t="s">
        <v>523</v>
      </c>
      <c r="C511" s="923"/>
      <c r="D511" s="923"/>
      <c r="E511" s="923"/>
      <c r="F511" s="444"/>
      <c r="G511" s="445"/>
    </row>
    <row r="512" spans="1:7" ht="12" customHeight="1" thickBot="1">
      <c r="A512" s="77"/>
      <c r="B512" s="456" t="s">
        <v>300</v>
      </c>
      <c r="C512" s="931"/>
      <c r="D512" s="1032"/>
      <c r="E512" s="1032"/>
      <c r="F512" s="1381"/>
      <c r="G512" s="491"/>
    </row>
    <row r="513" spans="1:7" ht="13.5" customHeight="1" thickBot="1">
      <c r="A513" s="400"/>
      <c r="B513" s="460" t="s">
        <v>358</v>
      </c>
      <c r="C513" s="926">
        <f>SUM(C509:C512)</f>
        <v>300</v>
      </c>
      <c r="D513" s="1031">
        <f>SUM(D509:D512)</f>
        <v>300</v>
      </c>
      <c r="E513" s="1031">
        <f>SUM(E509:E512)</f>
        <v>300</v>
      </c>
      <c r="F513" s="1382">
        <f>SUM(E513/D513)</f>
        <v>1</v>
      </c>
      <c r="G513" s="476"/>
    </row>
    <row r="514" spans="1:7" ht="12" customHeight="1">
      <c r="A514" s="77">
        <v>3346</v>
      </c>
      <c r="B514" s="483" t="s">
        <v>331</v>
      </c>
      <c r="C514" s="923"/>
      <c r="D514" s="923"/>
      <c r="E514" s="923"/>
      <c r="F514" s="444"/>
      <c r="G514" s="472"/>
    </row>
    <row r="515" spans="1:7" ht="12" customHeight="1">
      <c r="A515" s="388"/>
      <c r="B515" s="389" t="s">
        <v>328</v>
      </c>
      <c r="C515" s="923"/>
      <c r="D515" s="923"/>
      <c r="E515" s="923"/>
      <c r="F515" s="444"/>
      <c r="G515" s="472"/>
    </row>
    <row r="516" spans="1:7" ht="12" customHeight="1">
      <c r="A516" s="388"/>
      <c r="B516" s="190" t="s">
        <v>530</v>
      </c>
      <c r="C516" s="923"/>
      <c r="D516" s="923"/>
      <c r="E516" s="923"/>
      <c r="F516" s="444"/>
      <c r="G516" s="472"/>
    </row>
    <row r="517" spans="1:7" ht="12" customHeight="1">
      <c r="A517" s="388"/>
      <c r="B517" s="390" t="s">
        <v>513</v>
      </c>
      <c r="C517" s="930">
        <v>3733</v>
      </c>
      <c r="D517" s="930">
        <v>4050</v>
      </c>
      <c r="E517" s="930">
        <v>4050</v>
      </c>
      <c r="F517" s="1384">
        <f>SUM(E517/D517)</f>
        <v>1</v>
      </c>
      <c r="G517" s="615"/>
    </row>
    <row r="518" spans="1:7" ht="12" customHeight="1">
      <c r="A518" s="388"/>
      <c r="B518" s="308" t="s">
        <v>334</v>
      </c>
      <c r="C518" s="930"/>
      <c r="D518" s="930"/>
      <c r="E518" s="930"/>
      <c r="F518" s="444"/>
      <c r="G518" s="519"/>
    </row>
    <row r="519" spans="1:7" ht="12" customHeight="1">
      <c r="A519" s="388"/>
      <c r="B519" s="308" t="s">
        <v>523</v>
      </c>
      <c r="C519" s="923"/>
      <c r="D519" s="923"/>
      <c r="E519" s="923"/>
      <c r="F519" s="444"/>
      <c r="G519" s="472"/>
    </row>
    <row r="520" spans="1:7" ht="12" customHeight="1" thickBot="1">
      <c r="A520" s="388"/>
      <c r="B520" s="456" t="s">
        <v>300</v>
      </c>
      <c r="C520" s="931"/>
      <c r="D520" s="931"/>
      <c r="E520" s="931"/>
      <c r="F520" s="1381"/>
      <c r="G520" s="491"/>
    </row>
    <row r="521" spans="1:7" ht="12" customHeight="1" thickBot="1">
      <c r="A521" s="400"/>
      <c r="B521" s="460" t="s">
        <v>358</v>
      </c>
      <c r="C521" s="927">
        <f>SUM(C517:C520)</f>
        <v>3733</v>
      </c>
      <c r="D521" s="395">
        <f>SUM(D517:D520)</f>
        <v>4050</v>
      </c>
      <c r="E521" s="395">
        <f>SUM(E517:E520)</f>
        <v>4050</v>
      </c>
      <c r="F521" s="1382">
        <f>SUM(E521/D521)</f>
        <v>1</v>
      </c>
      <c r="G521" s="476"/>
    </row>
    <row r="522" spans="1:7" ht="12" customHeight="1">
      <c r="A522" s="77">
        <v>3347</v>
      </c>
      <c r="B522" s="483" t="s">
        <v>332</v>
      </c>
      <c r="C522" s="923"/>
      <c r="D522" s="923"/>
      <c r="E522" s="923"/>
      <c r="F522" s="444"/>
      <c r="G522" s="472"/>
    </row>
    <row r="523" spans="1:7" ht="12" customHeight="1">
      <c r="A523" s="388"/>
      <c r="B523" s="389" t="s">
        <v>328</v>
      </c>
      <c r="C523" s="923"/>
      <c r="D523" s="923"/>
      <c r="E523" s="923"/>
      <c r="F523" s="444"/>
      <c r="G523" s="472"/>
    </row>
    <row r="524" spans="1:7" ht="12" customHeight="1">
      <c r="A524" s="388"/>
      <c r="B524" s="190" t="s">
        <v>530</v>
      </c>
      <c r="C524" s="923"/>
      <c r="D524" s="923"/>
      <c r="E524" s="923"/>
      <c r="F524" s="444"/>
      <c r="G524" s="472"/>
    </row>
    <row r="525" spans="1:7" ht="12" customHeight="1">
      <c r="A525" s="388"/>
      <c r="B525" s="390" t="s">
        <v>513</v>
      </c>
      <c r="C525" s="930">
        <v>2000</v>
      </c>
      <c r="D525" s="930">
        <v>2000</v>
      </c>
      <c r="E525" s="930">
        <v>2000</v>
      </c>
      <c r="F525" s="1384">
        <f>SUM(E525/D525)</f>
        <v>1</v>
      </c>
      <c r="G525" s="615"/>
    </row>
    <row r="526" spans="1:7" ht="12" customHeight="1">
      <c r="A526" s="388"/>
      <c r="B526" s="308" t="s">
        <v>334</v>
      </c>
      <c r="C526" s="930"/>
      <c r="D526" s="930"/>
      <c r="E526" s="930"/>
      <c r="F526" s="444"/>
      <c r="G526" s="519"/>
    </row>
    <row r="527" spans="1:7" ht="12" customHeight="1">
      <c r="A527" s="388"/>
      <c r="B527" s="308" t="s">
        <v>523</v>
      </c>
      <c r="C527" s="923"/>
      <c r="D527" s="923"/>
      <c r="E527" s="923"/>
      <c r="F527" s="444"/>
      <c r="G527" s="472"/>
    </row>
    <row r="528" spans="1:7" ht="12" customHeight="1" thickBot="1">
      <c r="A528" s="388"/>
      <c r="B528" s="456" t="s">
        <v>300</v>
      </c>
      <c r="C528" s="937"/>
      <c r="D528" s="937"/>
      <c r="E528" s="937"/>
      <c r="F528" s="1381"/>
      <c r="G528" s="491"/>
    </row>
    <row r="529" spans="1:7" ht="12" customHeight="1" thickBot="1">
      <c r="A529" s="400"/>
      <c r="B529" s="460" t="s">
        <v>358</v>
      </c>
      <c r="C529" s="927">
        <f>SUM(C525:C528)</f>
        <v>2000</v>
      </c>
      <c r="D529" s="395">
        <f>SUM(D525:D528)</f>
        <v>2000</v>
      </c>
      <c r="E529" s="395">
        <f>SUM(E525:E528)</f>
        <v>2000</v>
      </c>
      <c r="F529" s="1382">
        <f>SUM(E529/D529)</f>
        <v>1</v>
      </c>
      <c r="G529" s="476"/>
    </row>
    <row r="530" spans="1:7" ht="12" customHeight="1">
      <c r="A530" s="77">
        <v>3348</v>
      </c>
      <c r="B530" s="483" t="s">
        <v>401</v>
      </c>
      <c r="C530" s="923"/>
      <c r="D530" s="923"/>
      <c r="E530" s="923"/>
      <c r="F530" s="444"/>
      <c r="G530" s="472"/>
    </row>
    <row r="531" spans="1:7" ht="12" customHeight="1">
      <c r="A531" s="388"/>
      <c r="B531" s="389" t="s">
        <v>328</v>
      </c>
      <c r="C531" s="923"/>
      <c r="D531" s="923"/>
      <c r="E531" s="923"/>
      <c r="F531" s="444"/>
      <c r="G531" s="472"/>
    </row>
    <row r="532" spans="1:7" ht="12" customHeight="1">
      <c r="A532" s="388"/>
      <c r="B532" s="190" t="s">
        <v>530</v>
      </c>
      <c r="C532" s="923"/>
      <c r="D532" s="923"/>
      <c r="E532" s="923"/>
      <c r="F532" s="444"/>
      <c r="G532" s="472"/>
    </row>
    <row r="533" spans="1:7" ht="12" customHeight="1">
      <c r="A533" s="388"/>
      <c r="B533" s="390" t="s">
        <v>513</v>
      </c>
      <c r="C533" s="930">
        <v>400</v>
      </c>
      <c r="D533" s="930">
        <v>400</v>
      </c>
      <c r="E533" s="930"/>
      <c r="F533" s="444">
        <f>SUM(E533/D533)</f>
        <v>0</v>
      </c>
      <c r="G533" s="615"/>
    </row>
    <row r="534" spans="1:7" ht="12" customHeight="1">
      <c r="A534" s="388"/>
      <c r="B534" s="308" t="s">
        <v>334</v>
      </c>
      <c r="C534" s="930"/>
      <c r="D534" s="930"/>
      <c r="E534" s="930"/>
      <c r="F534" s="444"/>
      <c r="G534" s="519"/>
    </row>
    <row r="535" spans="1:7" ht="12" customHeight="1">
      <c r="A535" s="388"/>
      <c r="B535" s="308" t="s">
        <v>523</v>
      </c>
      <c r="C535" s="923"/>
      <c r="D535" s="923"/>
      <c r="E535" s="923"/>
      <c r="F535" s="444"/>
      <c r="G535" s="472"/>
    </row>
    <row r="536" spans="1:7" ht="12" customHeight="1" thickBot="1">
      <c r="A536" s="388"/>
      <c r="B536" s="456" t="s">
        <v>300</v>
      </c>
      <c r="C536" s="931"/>
      <c r="D536" s="931"/>
      <c r="E536" s="931"/>
      <c r="F536" s="1381"/>
      <c r="G536" s="491"/>
    </row>
    <row r="537" spans="1:7" ht="12" customHeight="1" thickBot="1">
      <c r="A537" s="400"/>
      <c r="B537" s="460" t="s">
        <v>358</v>
      </c>
      <c r="C537" s="927">
        <f>SUM(C533:C536)</f>
        <v>400</v>
      </c>
      <c r="D537" s="395">
        <f>SUM(D533:D536)</f>
        <v>400</v>
      </c>
      <c r="E537" s="395"/>
      <c r="F537" s="1382">
        <f>SUM(E537/D537)</f>
        <v>0</v>
      </c>
      <c r="G537" s="476"/>
    </row>
    <row r="538" spans="1:7" ht="12" customHeight="1">
      <c r="A538" s="77">
        <v>3349</v>
      </c>
      <c r="B538" s="483" t="s">
        <v>614</v>
      </c>
      <c r="C538" s="923"/>
      <c r="D538" s="923"/>
      <c r="E538" s="923"/>
      <c r="F538" s="444"/>
      <c r="G538" s="472"/>
    </row>
    <row r="539" spans="1:7" ht="12" customHeight="1">
      <c r="A539" s="388"/>
      <c r="B539" s="389" t="s">
        <v>328</v>
      </c>
      <c r="C539" s="923"/>
      <c r="D539" s="923"/>
      <c r="E539" s="923"/>
      <c r="F539" s="444"/>
      <c r="G539" s="472"/>
    </row>
    <row r="540" spans="1:7" ht="12" customHeight="1">
      <c r="A540" s="388"/>
      <c r="B540" s="190" t="s">
        <v>530</v>
      </c>
      <c r="C540" s="923"/>
      <c r="D540" s="923"/>
      <c r="E540" s="923"/>
      <c r="F540" s="444"/>
      <c r="G540" s="472"/>
    </row>
    <row r="541" spans="1:7" ht="12" customHeight="1">
      <c r="A541" s="388"/>
      <c r="B541" s="390" t="s">
        <v>513</v>
      </c>
      <c r="C541" s="930">
        <v>2880</v>
      </c>
      <c r="D541" s="930">
        <v>3840</v>
      </c>
      <c r="E541" s="930">
        <v>3120</v>
      </c>
      <c r="F541" s="1384">
        <f>SUM(E541/D541)</f>
        <v>0.8125</v>
      </c>
      <c r="G541" s="615"/>
    </row>
    <row r="542" spans="1:7" ht="12" customHeight="1">
      <c r="A542" s="388"/>
      <c r="B542" s="308" t="s">
        <v>334</v>
      </c>
      <c r="C542" s="930"/>
      <c r="D542" s="930"/>
      <c r="E542" s="930"/>
      <c r="F542" s="444"/>
      <c r="G542" s="519"/>
    </row>
    <row r="543" spans="1:7" ht="12" customHeight="1">
      <c r="A543" s="388"/>
      <c r="B543" s="308" t="s">
        <v>523</v>
      </c>
      <c r="C543" s="923"/>
      <c r="D543" s="923"/>
      <c r="E543" s="923"/>
      <c r="F543" s="444"/>
      <c r="G543" s="472"/>
    </row>
    <row r="544" spans="1:7" ht="12" customHeight="1" thickBot="1">
      <c r="A544" s="388"/>
      <c r="B544" s="456" t="s">
        <v>300</v>
      </c>
      <c r="C544" s="931"/>
      <c r="D544" s="931"/>
      <c r="E544" s="931"/>
      <c r="F544" s="1381"/>
      <c r="G544" s="491"/>
    </row>
    <row r="545" spans="1:7" ht="12" customHeight="1" thickBot="1">
      <c r="A545" s="400"/>
      <c r="B545" s="460" t="s">
        <v>358</v>
      </c>
      <c r="C545" s="927">
        <f>SUM(C541:C544)</f>
        <v>2880</v>
      </c>
      <c r="D545" s="395">
        <f>SUM(D541:D544)</f>
        <v>3840</v>
      </c>
      <c r="E545" s="395">
        <f>SUM(E541:E544)</f>
        <v>3120</v>
      </c>
      <c r="F545" s="1382">
        <f>SUM(E545/D545)</f>
        <v>0.8125</v>
      </c>
      <c r="G545" s="476"/>
    </row>
    <row r="546" spans="1:7" ht="12" customHeight="1">
      <c r="A546" s="401">
        <v>3350</v>
      </c>
      <c r="B546" s="219" t="s">
        <v>524</v>
      </c>
      <c r="C546" s="923"/>
      <c r="D546" s="923"/>
      <c r="E546" s="923"/>
      <c r="F546" s="444"/>
      <c r="G546" s="472"/>
    </row>
    <row r="547" spans="1:7" ht="12" customHeight="1">
      <c r="A547" s="388"/>
      <c r="B547" s="389" t="s">
        <v>328</v>
      </c>
      <c r="C547" s="924"/>
      <c r="D547" s="924"/>
      <c r="E547" s="924"/>
      <c r="F547" s="444"/>
      <c r="G547" s="472"/>
    </row>
    <row r="548" spans="1:7" ht="12" customHeight="1">
      <c r="A548" s="388"/>
      <c r="B548" s="190" t="s">
        <v>530</v>
      </c>
      <c r="C548" s="924"/>
      <c r="D548" s="924"/>
      <c r="E548" s="924"/>
      <c r="F548" s="444"/>
      <c r="G548" s="615"/>
    </row>
    <row r="549" spans="1:7" ht="12" customHeight="1">
      <c r="A549" s="388"/>
      <c r="B549" s="390" t="s">
        <v>513</v>
      </c>
      <c r="C549" s="930">
        <v>1000</v>
      </c>
      <c r="D549" s="930">
        <v>1000</v>
      </c>
      <c r="E549" s="930"/>
      <c r="F549" s="444">
        <f>SUM(E549/D549)</f>
        <v>0</v>
      </c>
      <c r="G549" s="472"/>
    </row>
    <row r="550" spans="1:7" ht="12" customHeight="1">
      <c r="A550" s="388"/>
      <c r="B550" s="308" t="s">
        <v>334</v>
      </c>
      <c r="C550" s="930"/>
      <c r="D550" s="930"/>
      <c r="E550" s="930"/>
      <c r="F550" s="444"/>
      <c r="G550" s="614"/>
    </row>
    <row r="551" spans="1:7" ht="12" customHeight="1">
      <c r="A551" s="388"/>
      <c r="B551" s="308" t="s">
        <v>523</v>
      </c>
      <c r="C551" s="924"/>
      <c r="D551" s="924"/>
      <c r="E551" s="924"/>
      <c r="F551" s="444"/>
      <c r="G551" s="472"/>
    </row>
    <row r="552" spans="1:7" ht="12" customHeight="1" thickBot="1">
      <c r="A552" s="388"/>
      <c r="B552" s="456" t="s">
        <v>300</v>
      </c>
      <c r="C552" s="925"/>
      <c r="D552" s="925"/>
      <c r="E552" s="925"/>
      <c r="F552" s="1381"/>
      <c r="G552" s="491"/>
    </row>
    <row r="553" spans="1:7" ht="12" thickBot="1">
      <c r="A553" s="400"/>
      <c r="B553" s="460" t="s">
        <v>358</v>
      </c>
      <c r="C553" s="927">
        <f>SUM(C547:C552)</f>
        <v>1000</v>
      </c>
      <c r="D553" s="927">
        <f>SUM(D547:D552)</f>
        <v>1000</v>
      </c>
      <c r="E553" s="927"/>
      <c r="F553" s="1382">
        <f>SUM(E553/D553)</f>
        <v>0</v>
      </c>
      <c r="G553" s="476"/>
    </row>
    <row r="554" spans="1:7" ht="11.25">
      <c r="A554" s="401">
        <v>3351</v>
      </c>
      <c r="B554" s="219" t="s">
        <v>804</v>
      </c>
      <c r="C554" s="923"/>
      <c r="D554" s="923"/>
      <c r="E554" s="923"/>
      <c r="F554" s="444"/>
      <c r="G554" s="441"/>
    </row>
    <row r="555" spans="1:7" ht="11.25">
      <c r="A555" s="388"/>
      <c r="B555" s="389" t="s">
        <v>328</v>
      </c>
      <c r="C555" s="924"/>
      <c r="D555" s="924"/>
      <c r="E555" s="924"/>
      <c r="F555" s="444"/>
      <c r="G555" s="445"/>
    </row>
    <row r="556" spans="1:7" ht="11.25">
      <c r="A556" s="388"/>
      <c r="B556" s="190" t="s">
        <v>530</v>
      </c>
      <c r="C556" s="924"/>
      <c r="D556" s="924"/>
      <c r="E556" s="924"/>
      <c r="F556" s="444"/>
      <c r="G556" s="445"/>
    </row>
    <row r="557" spans="1:7" ht="12">
      <c r="A557" s="388"/>
      <c r="B557" s="390" t="s">
        <v>513</v>
      </c>
      <c r="C557" s="930">
        <v>1000</v>
      </c>
      <c r="D557" s="930">
        <v>1166</v>
      </c>
      <c r="E557" s="930">
        <v>1166</v>
      </c>
      <c r="F557" s="1384">
        <f>SUM(E557/D557)</f>
        <v>1</v>
      </c>
      <c r="G557" s="615"/>
    </row>
    <row r="558" spans="1:7" ht="11.25">
      <c r="A558" s="388"/>
      <c r="B558" s="308" t="s">
        <v>334</v>
      </c>
      <c r="C558" s="930">
        <v>19000</v>
      </c>
      <c r="D558" s="930">
        <v>18200</v>
      </c>
      <c r="E558" s="930">
        <v>18120</v>
      </c>
      <c r="F558" s="1384">
        <f>SUM(E558/D558)</f>
        <v>0.9956043956043956</v>
      </c>
      <c r="G558" s="445"/>
    </row>
    <row r="559" spans="1:7" ht="11.25">
      <c r="A559" s="388"/>
      <c r="B559" s="308" t="s">
        <v>523</v>
      </c>
      <c r="C559" s="924"/>
      <c r="D559" s="924"/>
      <c r="E559" s="924"/>
      <c r="F559" s="444"/>
      <c r="G559" s="445"/>
    </row>
    <row r="560" spans="1:7" ht="12" thickBot="1">
      <c r="A560" s="388"/>
      <c r="B560" s="456" t="s">
        <v>300</v>
      </c>
      <c r="C560" s="925"/>
      <c r="D560" s="925"/>
      <c r="E560" s="925"/>
      <c r="F560" s="1381"/>
      <c r="G560" s="474"/>
    </row>
    <row r="561" spans="1:7" ht="12" thickBot="1">
      <c r="A561" s="400"/>
      <c r="B561" s="460" t="s">
        <v>358</v>
      </c>
      <c r="C561" s="927">
        <f>SUM(C555:C560)</f>
        <v>20000</v>
      </c>
      <c r="D561" s="927">
        <f>SUM(D555:D560)</f>
        <v>19366</v>
      </c>
      <c r="E561" s="927">
        <f>SUM(E555:E560)</f>
        <v>19286</v>
      </c>
      <c r="F561" s="1382">
        <f>SUM(E561/D561)</f>
        <v>0.9958690488484974</v>
      </c>
      <c r="G561" s="491"/>
    </row>
    <row r="562" spans="1:7" ht="11.25">
      <c r="A562" s="77">
        <v>3352</v>
      </c>
      <c r="B562" s="483" t="s">
        <v>824</v>
      </c>
      <c r="C562" s="923"/>
      <c r="D562" s="923"/>
      <c r="E562" s="923"/>
      <c r="F562" s="444"/>
      <c r="G562" s="472"/>
    </row>
    <row r="563" spans="1:7" ht="11.25">
      <c r="A563" s="388"/>
      <c r="B563" s="389" t="s">
        <v>328</v>
      </c>
      <c r="C563" s="924"/>
      <c r="D563" s="924"/>
      <c r="E563" s="924"/>
      <c r="F563" s="444"/>
      <c r="G563" s="472"/>
    </row>
    <row r="564" spans="1:7" ht="11.25">
      <c r="A564" s="388"/>
      <c r="B564" s="190" t="s">
        <v>530</v>
      </c>
      <c r="C564" s="924"/>
      <c r="D564" s="924"/>
      <c r="E564" s="924"/>
      <c r="F564" s="444"/>
      <c r="G564" s="472"/>
    </row>
    <row r="565" spans="1:7" ht="12">
      <c r="A565" s="388"/>
      <c r="B565" s="390" t="s">
        <v>513</v>
      </c>
      <c r="C565" s="930"/>
      <c r="D565" s="930"/>
      <c r="E565" s="930"/>
      <c r="F565" s="444"/>
      <c r="G565" s="615"/>
    </row>
    <row r="566" spans="1:7" ht="11.25">
      <c r="A566" s="388"/>
      <c r="B566" s="308" t="s">
        <v>334</v>
      </c>
      <c r="C566" s="930">
        <v>8500</v>
      </c>
      <c r="D566" s="930">
        <v>16035</v>
      </c>
      <c r="E566" s="930">
        <v>9540</v>
      </c>
      <c r="F566" s="1384">
        <f>SUM(E566/D566)</f>
        <v>0.5949485500467727</v>
      </c>
      <c r="G566" s="472"/>
    </row>
    <row r="567" spans="1:7" ht="11.25">
      <c r="A567" s="388"/>
      <c r="B567" s="308" t="s">
        <v>523</v>
      </c>
      <c r="C567" s="930"/>
      <c r="D567" s="930"/>
      <c r="E567" s="930"/>
      <c r="F567" s="444"/>
      <c r="G567" s="472"/>
    </row>
    <row r="568" spans="1:7" ht="11.25">
      <c r="A568" s="388"/>
      <c r="B568" s="308" t="s">
        <v>334</v>
      </c>
      <c r="C568" s="924"/>
      <c r="D568" s="924"/>
      <c r="E568" s="924"/>
      <c r="F568" s="444"/>
      <c r="G568" s="473"/>
    </row>
    <row r="569" spans="1:7" ht="12" thickBot="1">
      <c r="A569" s="388"/>
      <c r="B569" s="456" t="s">
        <v>300</v>
      </c>
      <c r="C569" s="925"/>
      <c r="D569" s="925"/>
      <c r="E569" s="925"/>
      <c r="F569" s="1381"/>
      <c r="G569" s="491"/>
    </row>
    <row r="570" spans="1:7" ht="12" thickBot="1">
      <c r="A570" s="400"/>
      <c r="B570" s="460" t="s">
        <v>358</v>
      </c>
      <c r="C570" s="927">
        <f>SUM(C563:C569)</f>
        <v>8500</v>
      </c>
      <c r="D570" s="927">
        <f>SUM(D563:D569)</f>
        <v>16035</v>
      </c>
      <c r="E570" s="927">
        <f>SUM(E563:E569)</f>
        <v>9540</v>
      </c>
      <c r="F570" s="1382">
        <f>SUM(E570/D570)</f>
        <v>0.5949485500467727</v>
      </c>
      <c r="G570" s="476"/>
    </row>
    <row r="571" spans="1:7" ht="12" customHeight="1">
      <c r="A571" s="77">
        <v>3355</v>
      </c>
      <c r="B571" s="219" t="s">
        <v>244</v>
      </c>
      <c r="C571" s="923"/>
      <c r="D571" s="923"/>
      <c r="E571" s="923"/>
      <c r="F571" s="444"/>
      <c r="G571" s="472"/>
    </row>
    <row r="572" spans="1:7" ht="12" customHeight="1">
      <c r="A572" s="388"/>
      <c r="B572" s="389" t="s">
        <v>328</v>
      </c>
      <c r="C572" s="930">
        <v>650</v>
      </c>
      <c r="D572" s="930">
        <v>1135</v>
      </c>
      <c r="E572" s="930">
        <v>990</v>
      </c>
      <c r="F572" s="1384">
        <f>SUM(E572/D572)</f>
        <v>0.8722466960352423</v>
      </c>
      <c r="G572" s="472"/>
    </row>
    <row r="573" spans="1:7" ht="12" customHeight="1">
      <c r="A573" s="388"/>
      <c r="B573" s="190" t="s">
        <v>530</v>
      </c>
      <c r="C573" s="930">
        <v>300</v>
      </c>
      <c r="D573" s="930">
        <v>803</v>
      </c>
      <c r="E573" s="930">
        <v>360</v>
      </c>
      <c r="F573" s="1384">
        <f>SUM(E573/D573)</f>
        <v>0.44831880448318806</v>
      </c>
      <c r="G573" s="615"/>
    </row>
    <row r="574" spans="1:7" ht="12" customHeight="1">
      <c r="A574" s="388"/>
      <c r="B574" s="390" t="s">
        <v>513</v>
      </c>
      <c r="C574" s="930">
        <v>8050</v>
      </c>
      <c r="D574" s="930">
        <v>9447</v>
      </c>
      <c r="E574" s="930">
        <v>6536</v>
      </c>
      <c r="F574" s="1384">
        <f>SUM(E574/D574)</f>
        <v>0.6918598496877315</v>
      </c>
      <c r="G574" s="472"/>
    </row>
    <row r="575" spans="1:7" ht="12" customHeight="1">
      <c r="A575" s="388"/>
      <c r="B575" s="308" t="s">
        <v>334</v>
      </c>
      <c r="C575" s="930"/>
      <c r="D575" s="930"/>
      <c r="E575" s="930"/>
      <c r="F575" s="1384"/>
      <c r="G575" s="472"/>
    </row>
    <row r="576" spans="1:7" ht="12" customHeight="1">
      <c r="A576" s="388"/>
      <c r="B576" s="308" t="s">
        <v>523</v>
      </c>
      <c r="C576" s="923"/>
      <c r="D576" s="923"/>
      <c r="E576" s="923"/>
      <c r="F576" s="1384"/>
      <c r="G576" s="472"/>
    </row>
    <row r="577" spans="1:7" ht="12" customHeight="1" thickBot="1">
      <c r="A577" s="388"/>
      <c r="B577" s="456" t="s">
        <v>479</v>
      </c>
      <c r="C577" s="931"/>
      <c r="D577" s="932">
        <v>127</v>
      </c>
      <c r="E577" s="932">
        <v>127</v>
      </c>
      <c r="F577" s="1385">
        <f>SUM(E577/D577)</f>
        <v>1</v>
      </c>
      <c r="G577" s="491"/>
    </row>
    <row r="578" spans="1:7" ht="12" customHeight="1" thickBot="1">
      <c r="A578" s="400"/>
      <c r="B578" s="460" t="s">
        <v>358</v>
      </c>
      <c r="C578" s="927">
        <f>SUM(C572:C577)</f>
        <v>9000</v>
      </c>
      <c r="D578" s="927">
        <f>SUM(D572:D577)</f>
        <v>11512</v>
      </c>
      <c r="E578" s="927">
        <f>SUM(E572:E577)</f>
        <v>8013</v>
      </c>
      <c r="F578" s="1382">
        <f>SUM(E578/D578)</f>
        <v>0.6960562890896456</v>
      </c>
      <c r="G578" s="476"/>
    </row>
    <row r="579" spans="1:7" ht="12" customHeight="1">
      <c r="A579" s="77">
        <v>3356</v>
      </c>
      <c r="B579" s="219" t="s">
        <v>225</v>
      </c>
      <c r="C579" s="923"/>
      <c r="D579" s="923"/>
      <c r="E579" s="923"/>
      <c r="F579" s="444"/>
      <c r="G579" s="472"/>
    </row>
    <row r="580" spans="1:7" ht="12" customHeight="1">
      <c r="A580" s="388"/>
      <c r="B580" s="389" t="s">
        <v>328</v>
      </c>
      <c r="C580" s="930"/>
      <c r="D580" s="930"/>
      <c r="E580" s="930"/>
      <c r="F580" s="444"/>
      <c r="G580" s="472"/>
    </row>
    <row r="581" spans="1:7" ht="12" customHeight="1">
      <c r="A581" s="388"/>
      <c r="B581" s="190" t="s">
        <v>530</v>
      </c>
      <c r="C581" s="930"/>
      <c r="D581" s="930"/>
      <c r="E581" s="930"/>
      <c r="F581" s="444"/>
      <c r="G581" s="472"/>
    </row>
    <row r="582" spans="1:7" ht="12" customHeight="1">
      <c r="A582" s="388"/>
      <c r="B582" s="390" t="s">
        <v>513</v>
      </c>
      <c r="C582" s="930"/>
      <c r="D582" s="930"/>
      <c r="E582" s="930"/>
      <c r="F582" s="444"/>
      <c r="G582" s="614"/>
    </row>
    <row r="583" spans="1:7" ht="12" customHeight="1">
      <c r="A583" s="388"/>
      <c r="B583" s="308" t="s">
        <v>334</v>
      </c>
      <c r="C583" s="930"/>
      <c r="D583" s="930"/>
      <c r="E583" s="930"/>
      <c r="F583" s="444"/>
      <c r="G583" s="472"/>
    </row>
    <row r="584" spans="1:7" ht="12" customHeight="1">
      <c r="A584" s="388"/>
      <c r="B584" s="308" t="s">
        <v>523</v>
      </c>
      <c r="C584" s="930">
        <v>25000</v>
      </c>
      <c r="D584" s="930">
        <v>48160</v>
      </c>
      <c r="E584" s="930">
        <v>27983</v>
      </c>
      <c r="F584" s="1384">
        <f>SUM(E584/D584)</f>
        <v>0.5810423588039867</v>
      </c>
      <c r="G584" s="472"/>
    </row>
    <row r="585" spans="1:7" ht="12" customHeight="1" thickBot="1">
      <c r="A585" s="388"/>
      <c r="B585" s="456" t="s">
        <v>300</v>
      </c>
      <c r="C585" s="931"/>
      <c r="D585" s="931"/>
      <c r="E585" s="931"/>
      <c r="F585" s="1381"/>
      <c r="G585" s="491"/>
    </row>
    <row r="586" spans="1:7" ht="12" customHeight="1" thickBot="1">
      <c r="A586" s="400"/>
      <c r="B586" s="460" t="s">
        <v>358</v>
      </c>
      <c r="C586" s="927">
        <f>SUM(C580:C585)</f>
        <v>25000</v>
      </c>
      <c r="D586" s="927">
        <f>SUM(D580:D585)</f>
        <v>48160</v>
      </c>
      <c r="E586" s="927">
        <f>SUM(E580:E585)</f>
        <v>27983</v>
      </c>
      <c r="F586" s="1382">
        <f>SUM(E586/D586)</f>
        <v>0.5810423588039867</v>
      </c>
      <c r="G586" s="476"/>
    </row>
    <row r="587" spans="1:7" ht="12" customHeight="1">
      <c r="A587" s="77">
        <v>3357</v>
      </c>
      <c r="B587" s="219" t="s">
        <v>245</v>
      </c>
      <c r="C587" s="923"/>
      <c r="D587" s="923"/>
      <c r="E587" s="923"/>
      <c r="F587" s="444"/>
      <c r="G587" s="472"/>
    </row>
    <row r="588" spans="1:7" ht="12" customHeight="1">
      <c r="A588" s="388"/>
      <c r="B588" s="389" t="s">
        <v>328</v>
      </c>
      <c r="C588" s="930">
        <v>1200</v>
      </c>
      <c r="D588" s="930">
        <v>749</v>
      </c>
      <c r="E588" s="930">
        <v>654</v>
      </c>
      <c r="F588" s="1384">
        <f>SUM(E588/D588)</f>
        <v>0.8731642189586115</v>
      </c>
      <c r="G588" s="472"/>
    </row>
    <row r="589" spans="1:7" ht="12" customHeight="1">
      <c r="A589" s="388"/>
      <c r="B589" s="190" t="s">
        <v>530</v>
      </c>
      <c r="C589" s="930">
        <v>600</v>
      </c>
      <c r="D589" s="930">
        <v>441</v>
      </c>
      <c r="E589" s="930">
        <v>334</v>
      </c>
      <c r="F589" s="1384">
        <f>SUM(E589/D589)</f>
        <v>0.7573696145124716</v>
      </c>
      <c r="G589" s="472"/>
    </row>
    <row r="590" spans="1:7" ht="12" customHeight="1">
      <c r="A590" s="388"/>
      <c r="B590" s="390" t="s">
        <v>513</v>
      </c>
      <c r="C590" s="930">
        <v>3200</v>
      </c>
      <c r="D590" s="930">
        <v>7264</v>
      </c>
      <c r="E590" s="930">
        <v>5325</v>
      </c>
      <c r="F590" s="1384">
        <f>SUM(E590/D590)</f>
        <v>0.73306718061674</v>
      </c>
      <c r="G590" s="615"/>
    </row>
    <row r="591" spans="1:7" ht="12" customHeight="1">
      <c r="A591" s="388"/>
      <c r="B591" s="308" t="s">
        <v>334</v>
      </c>
      <c r="C591" s="930"/>
      <c r="D591" s="930"/>
      <c r="E591" s="930"/>
      <c r="F591" s="444"/>
      <c r="G591" s="472"/>
    </row>
    <row r="592" spans="1:7" ht="12" customHeight="1">
      <c r="A592" s="388"/>
      <c r="B592" s="308" t="s">
        <v>523</v>
      </c>
      <c r="C592" s="923"/>
      <c r="D592" s="923"/>
      <c r="E592" s="923"/>
      <c r="F592" s="444"/>
      <c r="G592" s="472"/>
    </row>
    <row r="593" spans="1:7" ht="12" customHeight="1" thickBot="1">
      <c r="A593" s="388"/>
      <c r="B593" s="456" t="s">
        <v>300</v>
      </c>
      <c r="C593" s="931"/>
      <c r="D593" s="931"/>
      <c r="E593" s="931"/>
      <c r="F593" s="1381"/>
      <c r="G593" s="491"/>
    </row>
    <row r="594" spans="1:7" ht="12" customHeight="1" thickBot="1">
      <c r="A594" s="400"/>
      <c r="B594" s="460" t="s">
        <v>358</v>
      </c>
      <c r="C594" s="927">
        <f>SUM(C588:C593)</f>
        <v>5000</v>
      </c>
      <c r="D594" s="395">
        <f>SUM(D588:D593)</f>
        <v>8454</v>
      </c>
      <c r="E594" s="395">
        <f>SUM(E588:E593)</f>
        <v>6313</v>
      </c>
      <c r="F594" s="1382">
        <f>SUM(E594/D594)</f>
        <v>0.7467471019635675</v>
      </c>
      <c r="G594" s="476"/>
    </row>
    <row r="595" spans="1:7" ht="12" customHeight="1">
      <c r="A595" s="77">
        <v>3358</v>
      </c>
      <c r="B595" s="219" t="s">
        <v>589</v>
      </c>
      <c r="C595" s="923"/>
      <c r="D595" s="923"/>
      <c r="E595" s="923"/>
      <c r="F595" s="444"/>
      <c r="G595" s="472"/>
    </row>
    <row r="596" spans="1:7" ht="12" customHeight="1">
      <c r="A596" s="388"/>
      <c r="B596" s="389" t="s">
        <v>328</v>
      </c>
      <c r="C596" s="930"/>
      <c r="D596" s="930"/>
      <c r="E596" s="930"/>
      <c r="F596" s="444"/>
      <c r="G596" s="472"/>
    </row>
    <row r="597" spans="1:7" ht="12" customHeight="1">
      <c r="A597" s="388"/>
      <c r="B597" s="190" t="s">
        <v>530</v>
      </c>
      <c r="C597" s="930"/>
      <c r="D597" s="930"/>
      <c r="E597" s="930"/>
      <c r="F597" s="444"/>
      <c r="G597" s="472"/>
    </row>
    <row r="598" spans="1:7" ht="12" customHeight="1">
      <c r="A598" s="388"/>
      <c r="B598" s="390" t="s">
        <v>513</v>
      </c>
      <c r="C598" s="930">
        <v>500</v>
      </c>
      <c r="D598" s="930">
        <v>500</v>
      </c>
      <c r="E598" s="930">
        <v>54</v>
      </c>
      <c r="F598" s="1384">
        <f>SUM(E598/D598)</f>
        <v>0.108</v>
      </c>
      <c r="G598" s="615"/>
    </row>
    <row r="599" spans="1:7" ht="12" customHeight="1">
      <c r="A599" s="388"/>
      <c r="B599" s="308" t="s">
        <v>334</v>
      </c>
      <c r="C599" s="930"/>
      <c r="D599" s="930"/>
      <c r="E599" s="930"/>
      <c r="F599" s="444"/>
      <c r="G599" s="472"/>
    </row>
    <row r="600" spans="1:7" ht="12" customHeight="1">
      <c r="A600" s="388"/>
      <c r="B600" s="308" t="s">
        <v>523</v>
      </c>
      <c r="C600" s="923"/>
      <c r="D600" s="923"/>
      <c r="E600" s="923"/>
      <c r="F600" s="444"/>
      <c r="G600" s="472"/>
    </row>
    <row r="601" spans="1:7" ht="12" customHeight="1" thickBot="1">
      <c r="A601" s="388"/>
      <c r="B601" s="456" t="s">
        <v>300</v>
      </c>
      <c r="C601" s="931"/>
      <c r="D601" s="931"/>
      <c r="E601" s="931"/>
      <c r="F601" s="1381"/>
      <c r="G601" s="491"/>
    </row>
    <row r="602" spans="1:7" ht="12" customHeight="1" thickBot="1">
      <c r="A602" s="400"/>
      <c r="B602" s="460" t="s">
        <v>358</v>
      </c>
      <c r="C602" s="927">
        <f>SUM(C596:C601)</f>
        <v>500</v>
      </c>
      <c r="D602" s="927">
        <f>SUM(D596:D601)</f>
        <v>500</v>
      </c>
      <c r="E602" s="927">
        <f>SUM(E596:E601)</f>
        <v>54</v>
      </c>
      <c r="F602" s="1382">
        <f>SUM(E602/D602)</f>
        <v>0.108</v>
      </c>
      <c r="G602" s="476"/>
    </row>
    <row r="603" spans="1:7" ht="12" customHeight="1">
      <c r="A603" s="77">
        <v>3360</v>
      </c>
      <c r="B603" s="219" t="s">
        <v>764</v>
      </c>
      <c r="C603" s="923"/>
      <c r="D603" s="923"/>
      <c r="E603" s="923"/>
      <c r="F603" s="444"/>
      <c r="G603" s="472"/>
    </row>
    <row r="604" spans="1:7" ht="12" customHeight="1">
      <c r="A604" s="388"/>
      <c r="B604" s="389" t="s">
        <v>328</v>
      </c>
      <c r="C604" s="930"/>
      <c r="D604" s="930"/>
      <c r="E604" s="930"/>
      <c r="F604" s="444"/>
      <c r="G604" s="472"/>
    </row>
    <row r="605" spans="1:7" ht="12" customHeight="1">
      <c r="A605" s="388"/>
      <c r="B605" s="190" t="s">
        <v>530</v>
      </c>
      <c r="C605" s="930"/>
      <c r="D605" s="930"/>
      <c r="E605" s="930"/>
      <c r="F605" s="444"/>
      <c r="G605" s="615"/>
    </row>
    <row r="606" spans="1:7" ht="12" customHeight="1">
      <c r="A606" s="388"/>
      <c r="B606" s="390" t="s">
        <v>513</v>
      </c>
      <c r="C606" s="930">
        <v>1000</v>
      </c>
      <c r="D606" s="930">
        <v>2500</v>
      </c>
      <c r="E606" s="930">
        <v>376</v>
      </c>
      <c r="F606" s="1384">
        <f>SUM(E606/D606)</f>
        <v>0.1504</v>
      </c>
      <c r="G606" s="472"/>
    </row>
    <row r="607" spans="1:7" ht="12" customHeight="1">
      <c r="A607" s="388"/>
      <c r="B607" s="308" t="s">
        <v>334</v>
      </c>
      <c r="C607" s="930"/>
      <c r="D607" s="930"/>
      <c r="E607" s="930"/>
      <c r="F607" s="444"/>
      <c r="G607" s="472"/>
    </row>
    <row r="608" spans="1:7" ht="12" customHeight="1">
      <c r="A608" s="388"/>
      <c r="B608" s="308" t="s">
        <v>523</v>
      </c>
      <c r="C608" s="930"/>
      <c r="D608" s="930">
        <v>1000</v>
      </c>
      <c r="E608" s="930"/>
      <c r="F608" s="444">
        <f>SUM(E608/D608)</f>
        <v>0</v>
      </c>
      <c r="G608" s="472"/>
    </row>
    <row r="609" spans="1:7" ht="12" customHeight="1" thickBot="1">
      <c r="A609" s="388"/>
      <c r="B609" s="456" t="s">
        <v>300</v>
      </c>
      <c r="C609" s="932"/>
      <c r="D609" s="932"/>
      <c r="E609" s="932"/>
      <c r="F609" s="1381"/>
      <c r="G609" s="491"/>
    </row>
    <row r="610" spans="1:7" ht="12" customHeight="1" thickBot="1">
      <c r="A610" s="400"/>
      <c r="B610" s="460" t="s">
        <v>358</v>
      </c>
      <c r="C610" s="927">
        <f>SUM(C606:C609)</f>
        <v>1000</v>
      </c>
      <c r="D610" s="927">
        <f>SUM(D606:D609)</f>
        <v>3500</v>
      </c>
      <c r="E610" s="927">
        <f>SUM(E606:E609)</f>
        <v>376</v>
      </c>
      <c r="F610" s="1382">
        <f>SUM(E610/D610)</f>
        <v>0.10742857142857143</v>
      </c>
      <c r="G610" s="476"/>
    </row>
    <row r="611" spans="1:7" ht="12" customHeight="1">
      <c r="A611" s="77">
        <v>3362</v>
      </c>
      <c r="B611" s="219" t="s">
        <v>81</v>
      </c>
      <c r="C611" s="923"/>
      <c r="D611" s="923"/>
      <c r="E611" s="923"/>
      <c r="F611" s="444"/>
      <c r="G611" s="472"/>
    </row>
    <row r="612" spans="1:7" ht="12" customHeight="1">
      <c r="A612" s="388"/>
      <c r="B612" s="827" t="s">
        <v>328</v>
      </c>
      <c r="C612" s="930">
        <v>100</v>
      </c>
      <c r="D612" s="930">
        <v>121</v>
      </c>
      <c r="E612" s="930">
        <v>83</v>
      </c>
      <c r="F612" s="1384">
        <f>SUM(E612/D612)</f>
        <v>0.6859504132231405</v>
      </c>
      <c r="G612" s="472"/>
    </row>
    <row r="613" spans="1:7" ht="12" customHeight="1">
      <c r="A613" s="388"/>
      <c r="B613" s="190" t="s">
        <v>530</v>
      </c>
      <c r="C613" s="930">
        <v>50</v>
      </c>
      <c r="D613" s="930">
        <v>70</v>
      </c>
      <c r="E613" s="930">
        <v>25</v>
      </c>
      <c r="F613" s="1384">
        <f>SUM(E613/D613)</f>
        <v>0.35714285714285715</v>
      </c>
      <c r="G613" s="472"/>
    </row>
    <row r="614" spans="1:7" ht="12" customHeight="1">
      <c r="A614" s="388"/>
      <c r="B614" s="390" t="s">
        <v>513</v>
      </c>
      <c r="C614" s="930">
        <v>1850</v>
      </c>
      <c r="D614" s="930">
        <v>3526</v>
      </c>
      <c r="E614" s="930">
        <v>2639</v>
      </c>
      <c r="F614" s="1384">
        <f>SUM(E614/D614)</f>
        <v>0.7484401588201929</v>
      </c>
      <c r="G614" s="615"/>
    </row>
    <row r="615" spans="1:7" ht="12" customHeight="1">
      <c r="A615" s="388"/>
      <c r="B615" s="308" t="s">
        <v>334</v>
      </c>
      <c r="C615" s="930"/>
      <c r="D615" s="930"/>
      <c r="E615" s="930"/>
      <c r="F615" s="1384"/>
      <c r="G615" s="472"/>
    </row>
    <row r="616" spans="1:7" ht="12" customHeight="1">
      <c r="A616" s="388"/>
      <c r="B616" s="308" t="s">
        <v>523</v>
      </c>
      <c r="C616" s="930"/>
      <c r="D616" s="930">
        <v>13</v>
      </c>
      <c r="E616" s="930">
        <v>13</v>
      </c>
      <c r="F616" s="1384">
        <f>SUM(E616/D616)</f>
        <v>1</v>
      </c>
      <c r="G616" s="472"/>
    </row>
    <row r="617" spans="1:7" ht="12" customHeight="1" thickBot="1">
      <c r="A617" s="388"/>
      <c r="B617" s="456" t="s">
        <v>500</v>
      </c>
      <c r="C617" s="932">
        <v>1000</v>
      </c>
      <c r="D617" s="932">
        <v>1000</v>
      </c>
      <c r="E617" s="932">
        <v>964</v>
      </c>
      <c r="F617" s="1385">
        <f>SUM(E617/D617)</f>
        <v>0.964</v>
      </c>
      <c r="G617" s="491"/>
    </row>
    <row r="618" spans="1:7" ht="12" customHeight="1" thickBot="1">
      <c r="A618" s="400"/>
      <c r="B618" s="460" t="s">
        <v>358</v>
      </c>
      <c r="C618" s="927">
        <f>SUM(C612:C617)</f>
        <v>3000</v>
      </c>
      <c r="D618" s="395">
        <f>SUM(D612:D617)</f>
        <v>4730</v>
      </c>
      <c r="E618" s="395">
        <f>SUM(E612:E617)</f>
        <v>3724</v>
      </c>
      <c r="F618" s="1382">
        <f>SUM(E618/D618)</f>
        <v>0.7873150105708245</v>
      </c>
      <c r="G618" s="476"/>
    </row>
    <row r="619" spans="1:7" ht="12" customHeight="1" thickBot="1">
      <c r="A619" s="486">
        <v>3400</v>
      </c>
      <c r="B619" s="497" t="s">
        <v>305</v>
      </c>
      <c r="C619" s="927">
        <f>SUM(C620+C661)</f>
        <v>216440</v>
      </c>
      <c r="D619" s="927">
        <f>SUM(D620+D661)</f>
        <v>253299</v>
      </c>
      <c r="E619" s="927">
        <f>SUM(E620+E661)</f>
        <v>187453</v>
      </c>
      <c r="F619" s="1382">
        <f>SUM(E619/D619)</f>
        <v>0.7400463483866893</v>
      </c>
      <c r="G619" s="476"/>
    </row>
    <row r="620" spans="1:7" ht="12" customHeight="1" thickBot="1">
      <c r="A620" s="77">
        <v>3410</v>
      </c>
      <c r="B620" s="407" t="s">
        <v>306</v>
      </c>
      <c r="C620" s="927">
        <f>SUM(C628+C636+C644+C652+C660)</f>
        <v>50000</v>
      </c>
      <c r="D620" s="927">
        <f>SUM(D628+D636+D644+D652+D660)</f>
        <v>47790</v>
      </c>
      <c r="E620" s="927">
        <f>SUM(E628+E636+E644+E652+E660)</f>
        <v>38508</v>
      </c>
      <c r="F620" s="1382">
        <f>SUM(E620/D620)</f>
        <v>0.8057752667922159</v>
      </c>
      <c r="G620" s="476"/>
    </row>
    <row r="621" spans="1:7" s="439" customFormat="1" ht="12" customHeight="1">
      <c r="A621" s="77">
        <v>3412</v>
      </c>
      <c r="B621" s="219" t="s">
        <v>765</v>
      </c>
      <c r="C621" s="923"/>
      <c r="D621" s="923"/>
      <c r="E621" s="923"/>
      <c r="F621" s="444"/>
      <c r="G621" s="471"/>
    </row>
    <row r="622" spans="1:7" ht="12" customHeight="1">
      <c r="A622" s="388"/>
      <c r="B622" s="389" t="s">
        <v>328</v>
      </c>
      <c r="C622" s="924">
        <v>2000</v>
      </c>
      <c r="D622" s="924">
        <v>2000</v>
      </c>
      <c r="E622" s="924">
        <v>687</v>
      </c>
      <c r="F622" s="1384">
        <f>SUM(E622/D622)</f>
        <v>0.3435</v>
      </c>
      <c r="G622" s="472"/>
    </row>
    <row r="623" spans="1:7" ht="12" customHeight="1">
      <c r="A623" s="388"/>
      <c r="B623" s="190" t="s">
        <v>530</v>
      </c>
      <c r="C623" s="924">
        <v>1000</v>
      </c>
      <c r="D623" s="924">
        <v>1000</v>
      </c>
      <c r="E623" s="924">
        <v>273</v>
      </c>
      <c r="F623" s="1384">
        <f>SUM(E623/D623)</f>
        <v>0.273</v>
      </c>
      <c r="G623" s="615"/>
    </row>
    <row r="624" spans="1:7" ht="12" customHeight="1">
      <c r="A624" s="388"/>
      <c r="B624" s="390" t="s">
        <v>513</v>
      </c>
      <c r="C624" s="930">
        <v>6700</v>
      </c>
      <c r="D624" s="930">
        <v>7768</v>
      </c>
      <c r="E624" s="930">
        <v>4752</v>
      </c>
      <c r="F624" s="1384">
        <f>SUM(E624/D624)</f>
        <v>0.611740473738414</v>
      </c>
      <c r="G624" s="472"/>
    </row>
    <row r="625" spans="1:7" ht="12" customHeight="1">
      <c r="A625" s="388"/>
      <c r="B625" s="308" t="s">
        <v>334</v>
      </c>
      <c r="C625" s="930"/>
      <c r="D625" s="930"/>
      <c r="E625" s="930"/>
      <c r="F625" s="444"/>
      <c r="G625" s="472"/>
    </row>
    <row r="626" spans="1:7" ht="11.25">
      <c r="A626" s="388"/>
      <c r="B626" s="308" t="s">
        <v>523</v>
      </c>
      <c r="C626" s="924">
        <v>2300</v>
      </c>
      <c r="D626" s="924">
        <v>2300</v>
      </c>
      <c r="E626" s="924"/>
      <c r="F626" s="444">
        <f>SUM(E626/D626)</f>
        <v>0</v>
      </c>
      <c r="G626" s="473"/>
    </row>
    <row r="627" spans="1:7" ht="12" thickBot="1">
      <c r="A627" s="388"/>
      <c r="B627" s="500" t="s">
        <v>479</v>
      </c>
      <c r="C627" s="936"/>
      <c r="D627" s="929"/>
      <c r="E627" s="929"/>
      <c r="F627" s="1381"/>
      <c r="G627" s="474"/>
    </row>
    <row r="628" spans="1:7" ht="12" customHeight="1" thickBot="1">
      <c r="A628" s="400"/>
      <c r="B628" s="460" t="s">
        <v>358</v>
      </c>
      <c r="C628" s="927">
        <f>SUM(C622:C627)</f>
        <v>12000</v>
      </c>
      <c r="D628" s="1031">
        <f>SUM(D622:D627)</f>
        <v>13068</v>
      </c>
      <c r="E628" s="1031">
        <f>SUM(E622:E627)</f>
        <v>5712</v>
      </c>
      <c r="F628" s="1382">
        <f>SUM(E628/D628)</f>
        <v>0.43709825528007346</v>
      </c>
      <c r="G628" s="515"/>
    </row>
    <row r="629" spans="1:7" ht="12" customHeight="1">
      <c r="A629" s="77">
        <v>3413</v>
      </c>
      <c r="B629" s="483" t="s">
        <v>362</v>
      </c>
      <c r="C629" s="923"/>
      <c r="D629" s="923"/>
      <c r="E629" s="923"/>
      <c r="F629" s="444"/>
      <c r="G629" s="441"/>
    </row>
    <row r="630" spans="1:7" ht="12" customHeight="1">
      <c r="A630" s="388"/>
      <c r="B630" s="389" t="s">
        <v>328</v>
      </c>
      <c r="C630" s="924">
        <v>1000</v>
      </c>
      <c r="D630" s="924">
        <v>1200</v>
      </c>
      <c r="E630" s="924">
        <v>876</v>
      </c>
      <c r="F630" s="1384">
        <f>SUM(E630/D630)</f>
        <v>0.73</v>
      </c>
      <c r="G630" s="472"/>
    </row>
    <row r="631" spans="1:7" ht="12" customHeight="1">
      <c r="A631" s="388"/>
      <c r="B631" s="190" t="s">
        <v>530</v>
      </c>
      <c r="C631" s="924">
        <v>500</v>
      </c>
      <c r="D631" s="924">
        <v>756</v>
      </c>
      <c r="E631" s="924">
        <v>284</v>
      </c>
      <c r="F631" s="1384">
        <f>SUM(E631/D631)</f>
        <v>0.37566137566137564</v>
      </c>
      <c r="G631" s="615"/>
    </row>
    <row r="632" spans="1:7" ht="12" customHeight="1">
      <c r="A632" s="388"/>
      <c r="B632" s="390" t="s">
        <v>513</v>
      </c>
      <c r="C632" s="930">
        <v>3500</v>
      </c>
      <c r="D632" s="930">
        <v>6766</v>
      </c>
      <c r="E632" s="930">
        <v>6051</v>
      </c>
      <c r="F632" s="1384">
        <f>SUM(E632/D632)</f>
        <v>0.8943245639964529</v>
      </c>
      <c r="G632" s="472"/>
    </row>
    <row r="633" spans="1:7" ht="12" customHeight="1">
      <c r="A633" s="388"/>
      <c r="B633" s="308" t="s">
        <v>334</v>
      </c>
      <c r="C633" s="930"/>
      <c r="D633" s="930"/>
      <c r="E633" s="930"/>
      <c r="F633" s="444"/>
      <c r="G633" s="472"/>
    </row>
    <row r="634" spans="1:7" ht="12" customHeight="1">
      <c r="A634" s="388"/>
      <c r="B634" s="308" t="s">
        <v>523</v>
      </c>
      <c r="C634" s="924">
        <v>7000</v>
      </c>
      <c r="D634" s="924"/>
      <c r="E634" s="924"/>
      <c r="F634" s="444"/>
      <c r="G634" s="472"/>
    </row>
    <row r="635" spans="1:7" ht="12" customHeight="1" thickBot="1">
      <c r="A635" s="388"/>
      <c r="B635" s="456" t="s">
        <v>300</v>
      </c>
      <c r="C635" s="936"/>
      <c r="D635" s="925"/>
      <c r="E635" s="925"/>
      <c r="F635" s="1381"/>
      <c r="G635" s="491"/>
    </row>
    <row r="636" spans="1:7" ht="12" customHeight="1" thickBot="1">
      <c r="A636" s="400"/>
      <c r="B636" s="460" t="s">
        <v>358</v>
      </c>
      <c r="C636" s="927">
        <f>SUM(C630:C635)</f>
        <v>12000</v>
      </c>
      <c r="D636" s="1031">
        <f>SUM(D630:D635)</f>
        <v>8722</v>
      </c>
      <c r="E636" s="1031">
        <f>SUM(E630:E635)</f>
        <v>7211</v>
      </c>
      <c r="F636" s="1382">
        <f>SUM(E636/D636)</f>
        <v>0.8267599174501261</v>
      </c>
      <c r="G636" s="515"/>
    </row>
    <row r="637" spans="1:7" ht="12" customHeight="1">
      <c r="A637" s="77">
        <v>3414</v>
      </c>
      <c r="B637" s="483" t="s">
        <v>294</v>
      </c>
      <c r="C637" s="923"/>
      <c r="D637" s="923"/>
      <c r="E637" s="923"/>
      <c r="F637" s="444"/>
      <c r="G637" s="441"/>
    </row>
    <row r="638" spans="1:7" ht="12" customHeight="1">
      <c r="A638" s="388"/>
      <c r="B638" s="389" t="s">
        <v>328</v>
      </c>
      <c r="C638" s="924"/>
      <c r="D638" s="924"/>
      <c r="E638" s="924"/>
      <c r="F638" s="444"/>
      <c r="G638" s="472"/>
    </row>
    <row r="639" spans="1:7" ht="12" customHeight="1">
      <c r="A639" s="388"/>
      <c r="B639" s="190" t="s">
        <v>530</v>
      </c>
      <c r="C639" s="924"/>
      <c r="D639" s="924"/>
      <c r="E639" s="924"/>
      <c r="F639" s="444"/>
      <c r="G639" s="615"/>
    </row>
    <row r="640" spans="1:7" ht="12" customHeight="1">
      <c r="A640" s="388"/>
      <c r="B640" s="390" t="s">
        <v>513</v>
      </c>
      <c r="C640" s="930"/>
      <c r="D640" s="930"/>
      <c r="E640" s="930"/>
      <c r="F640" s="444"/>
      <c r="G640" s="472"/>
    </row>
    <row r="641" spans="1:7" ht="12" customHeight="1">
      <c r="A641" s="388"/>
      <c r="B641" s="308" t="s">
        <v>334</v>
      </c>
      <c r="C641" s="930"/>
      <c r="D641" s="930"/>
      <c r="E641" s="930"/>
      <c r="F641" s="444"/>
      <c r="G641" s="472"/>
    </row>
    <row r="642" spans="1:7" ht="12" customHeight="1">
      <c r="A642" s="388"/>
      <c r="B642" s="308" t="s">
        <v>523</v>
      </c>
      <c r="C642" s="924">
        <v>3000</v>
      </c>
      <c r="D642" s="924">
        <v>3000</v>
      </c>
      <c r="E642" s="924">
        <v>2735</v>
      </c>
      <c r="F642" s="1384">
        <f>SUM(E642/D642)</f>
        <v>0.9116666666666666</v>
      </c>
      <c r="G642" s="472"/>
    </row>
    <row r="643" spans="1:7" ht="12" customHeight="1" thickBot="1">
      <c r="A643" s="388"/>
      <c r="B643" s="456" t="s">
        <v>300</v>
      </c>
      <c r="C643" s="936"/>
      <c r="D643" s="936"/>
      <c r="E643" s="936"/>
      <c r="F643" s="1381"/>
      <c r="G643" s="491"/>
    </row>
    <row r="644" spans="1:7" ht="12" customHeight="1" thickBot="1">
      <c r="A644" s="400"/>
      <c r="B644" s="460" t="s">
        <v>358</v>
      </c>
      <c r="C644" s="927">
        <f>SUM(C638:C643)</f>
        <v>3000</v>
      </c>
      <c r="D644" s="395">
        <f>SUM(D638:D643)</f>
        <v>3000</v>
      </c>
      <c r="E644" s="395">
        <f>SUM(E638:E643)</f>
        <v>2735</v>
      </c>
      <c r="F644" s="1382">
        <f>SUM(E644/D644)</f>
        <v>0.9116666666666666</v>
      </c>
      <c r="G644" s="515"/>
    </row>
    <row r="645" spans="1:7" ht="12" customHeight="1">
      <c r="A645" s="77">
        <v>3415</v>
      </c>
      <c r="B645" s="483" t="s">
        <v>269</v>
      </c>
      <c r="C645" s="923"/>
      <c r="D645" s="923"/>
      <c r="E645" s="923"/>
      <c r="F645" s="444"/>
      <c r="G645" s="441" t="s">
        <v>227</v>
      </c>
    </row>
    <row r="646" spans="1:7" ht="12" customHeight="1">
      <c r="A646" s="388"/>
      <c r="B646" s="389" t="s">
        <v>328</v>
      </c>
      <c r="C646" s="924"/>
      <c r="D646" s="924"/>
      <c r="E646" s="924"/>
      <c r="F646" s="444"/>
      <c r="G646" s="472"/>
    </row>
    <row r="647" spans="1:7" ht="12" customHeight="1">
      <c r="A647" s="388"/>
      <c r="B647" s="190" t="s">
        <v>530</v>
      </c>
      <c r="C647" s="924"/>
      <c r="D647" s="924"/>
      <c r="E647" s="924"/>
      <c r="F647" s="444"/>
      <c r="G647" s="472"/>
    </row>
    <row r="648" spans="1:7" ht="12" customHeight="1">
      <c r="A648" s="388"/>
      <c r="B648" s="390" t="s">
        <v>513</v>
      </c>
      <c r="C648" s="924"/>
      <c r="D648" s="924"/>
      <c r="E648" s="924"/>
      <c r="F648" s="444"/>
      <c r="G648" s="615"/>
    </row>
    <row r="649" spans="1:7" ht="12" customHeight="1">
      <c r="A649" s="388"/>
      <c r="B649" s="308" t="s">
        <v>334</v>
      </c>
      <c r="C649" s="924"/>
      <c r="D649" s="924"/>
      <c r="E649" s="924"/>
      <c r="F649" s="444"/>
      <c r="G649" s="472"/>
    </row>
    <row r="650" spans="1:7" ht="12" customHeight="1">
      <c r="A650" s="388"/>
      <c r="B650" s="308" t="s">
        <v>523</v>
      </c>
      <c r="C650" s="924">
        <v>3000</v>
      </c>
      <c r="D650" s="924">
        <v>3000</v>
      </c>
      <c r="E650" s="924">
        <v>2850</v>
      </c>
      <c r="F650" s="1384">
        <f aca="true" t="shared" si="1" ref="F650:F713">SUM(E650/D650)</f>
        <v>0.95</v>
      </c>
      <c r="G650" s="472"/>
    </row>
    <row r="651" spans="1:7" ht="12" customHeight="1" thickBot="1">
      <c r="A651" s="388"/>
      <c r="B651" s="456" t="s">
        <v>300</v>
      </c>
      <c r="C651" s="925"/>
      <c r="D651" s="925"/>
      <c r="E651" s="925"/>
      <c r="F651" s="1381"/>
      <c r="G651" s="491"/>
    </row>
    <row r="652" spans="1:7" ht="12" customHeight="1" thickBot="1">
      <c r="A652" s="400"/>
      <c r="B652" s="460" t="s">
        <v>358</v>
      </c>
      <c r="C652" s="927">
        <f>SUM(C646:C651)</f>
        <v>3000</v>
      </c>
      <c r="D652" s="395">
        <f>SUM(D646:D651)</f>
        <v>3000</v>
      </c>
      <c r="E652" s="395">
        <f>SUM(E646:E651)</f>
        <v>2850</v>
      </c>
      <c r="F652" s="1382">
        <f t="shared" si="1"/>
        <v>0.95</v>
      </c>
      <c r="G652" s="515"/>
    </row>
    <row r="653" spans="1:7" ht="12" customHeight="1">
      <c r="A653" s="77">
        <v>3416</v>
      </c>
      <c r="B653" s="483" t="s">
        <v>400</v>
      </c>
      <c r="C653" s="923"/>
      <c r="D653" s="923"/>
      <c r="E653" s="923"/>
      <c r="F653" s="444"/>
      <c r="G653" s="441" t="s">
        <v>227</v>
      </c>
    </row>
    <row r="654" spans="1:7" ht="12" customHeight="1">
      <c r="A654" s="388"/>
      <c r="B654" s="389" t="s">
        <v>328</v>
      </c>
      <c r="C654" s="924"/>
      <c r="D654" s="924"/>
      <c r="E654" s="924"/>
      <c r="F654" s="444"/>
      <c r="G654" s="472"/>
    </row>
    <row r="655" spans="1:7" ht="12" customHeight="1">
      <c r="A655" s="388"/>
      <c r="B655" s="190" t="s">
        <v>530</v>
      </c>
      <c r="C655" s="924"/>
      <c r="D655" s="924"/>
      <c r="E655" s="924"/>
      <c r="F655" s="444"/>
      <c r="G655" s="472"/>
    </row>
    <row r="656" spans="1:7" ht="12" customHeight="1">
      <c r="A656" s="388"/>
      <c r="B656" s="390" t="s">
        <v>513</v>
      </c>
      <c r="C656" s="924"/>
      <c r="D656" s="924"/>
      <c r="E656" s="924"/>
      <c r="F656" s="444"/>
      <c r="G656" s="615"/>
    </row>
    <row r="657" spans="1:7" ht="12" customHeight="1">
      <c r="A657" s="388"/>
      <c r="B657" s="308" t="s">
        <v>334</v>
      </c>
      <c r="C657" s="924"/>
      <c r="D657" s="924"/>
      <c r="E657" s="924"/>
      <c r="F657" s="444"/>
      <c r="G657" s="472"/>
    </row>
    <row r="658" spans="1:7" ht="12" customHeight="1">
      <c r="A658" s="388"/>
      <c r="B658" s="308" t="s">
        <v>523</v>
      </c>
      <c r="C658" s="924">
        <v>20000</v>
      </c>
      <c r="D658" s="924">
        <v>20000</v>
      </c>
      <c r="E658" s="924">
        <v>20000</v>
      </c>
      <c r="F658" s="1384">
        <f t="shared" si="1"/>
        <v>1</v>
      </c>
      <c r="G658" s="614"/>
    </row>
    <row r="659" spans="1:7" ht="12" customHeight="1" thickBot="1">
      <c r="A659" s="388"/>
      <c r="B659" s="456" t="s">
        <v>300</v>
      </c>
      <c r="C659" s="936"/>
      <c r="D659" s="936"/>
      <c r="E659" s="925"/>
      <c r="F659" s="1381"/>
      <c r="G659" s="616"/>
    </row>
    <row r="660" spans="1:7" ht="12" customHeight="1" thickBot="1">
      <c r="A660" s="400"/>
      <c r="B660" s="460" t="s">
        <v>358</v>
      </c>
      <c r="C660" s="927">
        <f>SUM(C654:C659)</f>
        <v>20000</v>
      </c>
      <c r="D660" s="927">
        <f>SUM(D654:D659)</f>
        <v>20000</v>
      </c>
      <c r="E660" s="927">
        <f>SUM(E654:E659)</f>
        <v>20000</v>
      </c>
      <c r="F660" s="1382">
        <f t="shared" si="1"/>
        <v>1</v>
      </c>
      <c r="G660" s="515"/>
    </row>
    <row r="661" spans="1:7" ht="12" customHeight="1">
      <c r="A661" s="77">
        <v>3420</v>
      </c>
      <c r="B661" s="407" t="s">
        <v>377</v>
      </c>
      <c r="C661" s="923">
        <f>SUM(C677+C685+C693+C725+C701+C709+C717+C733+C741+C749+C758+C766+C774)</f>
        <v>166440</v>
      </c>
      <c r="D661" s="923">
        <f>SUM(D677+D685+D693+D725+D701+D709+D717+D733+D741+D749+D758+D766+D774)</f>
        <v>205509</v>
      </c>
      <c r="E661" s="923">
        <f>SUM(E677+E685+E693+E725+E701+E709+E717+E733+E741+E749+E758+E766+E774)</f>
        <v>148945</v>
      </c>
      <c r="F661" s="444">
        <f t="shared" si="1"/>
        <v>0.7247614459707361</v>
      </c>
      <c r="G661" s="441"/>
    </row>
    <row r="662" spans="1:7" ht="12" customHeight="1">
      <c r="A662" s="77">
        <v>3421</v>
      </c>
      <c r="B662" s="483" t="s">
        <v>810</v>
      </c>
      <c r="C662" s="923"/>
      <c r="D662" s="923"/>
      <c r="E662" s="923"/>
      <c r="F662" s="444"/>
      <c r="G662" s="471"/>
    </row>
    <row r="663" spans="1:7" ht="12" customHeight="1">
      <c r="A663" s="388"/>
      <c r="B663" s="389" t="s">
        <v>328</v>
      </c>
      <c r="C663" s="924"/>
      <c r="D663" s="924">
        <v>862</v>
      </c>
      <c r="E663" s="924"/>
      <c r="F663" s="444">
        <f t="shared" si="1"/>
        <v>0</v>
      </c>
      <c r="G663" s="614"/>
    </row>
    <row r="664" spans="1:7" ht="12" customHeight="1">
      <c r="A664" s="388"/>
      <c r="B664" s="190" t="s">
        <v>530</v>
      </c>
      <c r="C664" s="924"/>
      <c r="D664" s="924">
        <v>233</v>
      </c>
      <c r="E664" s="924"/>
      <c r="F664" s="444">
        <f t="shared" si="1"/>
        <v>0</v>
      </c>
      <c r="G664" s="614"/>
    </row>
    <row r="665" spans="1:7" ht="12" customHeight="1">
      <c r="A665" s="388"/>
      <c r="B665" s="390" t="s">
        <v>513</v>
      </c>
      <c r="C665" s="924"/>
      <c r="D665" s="924">
        <v>2582</v>
      </c>
      <c r="E665" s="924">
        <v>1677</v>
      </c>
      <c r="F665" s="1384">
        <f t="shared" si="1"/>
        <v>0.6494965143299768</v>
      </c>
      <c r="G665" s="488"/>
    </row>
    <row r="666" spans="1:7" ht="12" customHeight="1">
      <c r="A666" s="388"/>
      <c r="B666" s="308" t="s">
        <v>334</v>
      </c>
      <c r="C666" s="924"/>
      <c r="D666" s="924"/>
      <c r="E666" s="924"/>
      <c r="F666" s="444"/>
      <c r="G666" s="478"/>
    </row>
    <row r="667" spans="1:7" ht="12" customHeight="1">
      <c r="A667" s="388"/>
      <c r="B667" s="308" t="s">
        <v>523</v>
      </c>
      <c r="C667" s="924"/>
      <c r="D667" s="924"/>
      <c r="E667" s="924"/>
      <c r="F667" s="444"/>
      <c r="G667" s="445"/>
    </row>
    <row r="668" spans="1:7" ht="12" customHeight="1" thickBot="1">
      <c r="A668" s="388"/>
      <c r="B668" s="456" t="s">
        <v>300</v>
      </c>
      <c r="C668" s="925"/>
      <c r="D668" s="925"/>
      <c r="E668" s="925"/>
      <c r="F668" s="1381"/>
      <c r="G668" s="491"/>
    </row>
    <row r="669" spans="1:7" ht="12" customHeight="1" thickBot="1">
      <c r="A669" s="400"/>
      <c r="B669" s="460" t="s">
        <v>358</v>
      </c>
      <c r="C669" s="927">
        <f>SUM(C663:C668)</f>
        <v>0</v>
      </c>
      <c r="D669" s="927">
        <f>SUM(D663:D668)</f>
        <v>3677</v>
      </c>
      <c r="E669" s="927">
        <f>SUM(E663:E668)</f>
        <v>1677</v>
      </c>
      <c r="F669" s="1382">
        <f t="shared" si="1"/>
        <v>0.45607832472124016</v>
      </c>
      <c r="G669" s="476"/>
    </row>
    <row r="670" spans="1:7" ht="12" customHeight="1">
      <c r="A670" s="77">
        <v>3422</v>
      </c>
      <c r="B670" s="483" t="s">
        <v>364</v>
      </c>
      <c r="C670" s="923"/>
      <c r="D670" s="923"/>
      <c r="E670" s="923"/>
      <c r="F670" s="444"/>
      <c r="G670" s="471"/>
    </row>
    <row r="671" spans="1:7" ht="12" customHeight="1">
      <c r="A671" s="388"/>
      <c r="B671" s="389" t="s">
        <v>328</v>
      </c>
      <c r="C671" s="924">
        <v>11000</v>
      </c>
      <c r="D671" s="924">
        <v>14973</v>
      </c>
      <c r="E671" s="924">
        <v>12381</v>
      </c>
      <c r="F671" s="1384">
        <f t="shared" si="1"/>
        <v>0.8268883991184132</v>
      </c>
      <c r="G671" s="614"/>
    </row>
    <row r="672" spans="1:7" ht="12" customHeight="1">
      <c r="A672" s="388"/>
      <c r="B672" s="190" t="s">
        <v>530</v>
      </c>
      <c r="C672" s="924">
        <v>4000</v>
      </c>
      <c r="D672" s="924">
        <v>5992</v>
      </c>
      <c r="E672" s="924">
        <v>4505</v>
      </c>
      <c r="F672" s="1384">
        <f t="shared" si="1"/>
        <v>0.7518357810413885</v>
      </c>
      <c r="G672" s="614"/>
    </row>
    <row r="673" spans="1:7" ht="12" customHeight="1">
      <c r="A673" s="388"/>
      <c r="B673" s="390" t="s">
        <v>513</v>
      </c>
      <c r="C673" s="924">
        <v>11000</v>
      </c>
      <c r="D673" s="924">
        <v>17577</v>
      </c>
      <c r="E673" s="924">
        <v>8729</v>
      </c>
      <c r="F673" s="1384">
        <f t="shared" si="1"/>
        <v>0.4966148944643568</v>
      </c>
      <c r="G673" s="488"/>
    </row>
    <row r="674" spans="1:7" ht="12" customHeight="1">
      <c r="A674" s="388"/>
      <c r="B674" s="308" t="s">
        <v>334</v>
      </c>
      <c r="C674" s="924"/>
      <c r="D674" s="924"/>
      <c r="E674" s="924"/>
      <c r="F674" s="1384"/>
      <c r="G674" s="478"/>
    </row>
    <row r="675" spans="1:7" ht="12" customHeight="1">
      <c r="A675" s="388"/>
      <c r="B675" s="308" t="s">
        <v>523</v>
      </c>
      <c r="C675" s="924"/>
      <c r="D675" s="924"/>
      <c r="E675" s="924"/>
      <c r="F675" s="1384"/>
      <c r="G675" s="445"/>
    </row>
    <row r="676" spans="1:7" ht="12" customHeight="1" thickBot="1">
      <c r="A676" s="388"/>
      <c r="B676" s="456" t="s">
        <v>479</v>
      </c>
      <c r="C676" s="925"/>
      <c r="D676" s="925">
        <v>566</v>
      </c>
      <c r="E676" s="925">
        <v>564</v>
      </c>
      <c r="F676" s="1385">
        <f t="shared" si="1"/>
        <v>0.9964664310954063</v>
      </c>
      <c r="G676" s="491"/>
    </row>
    <row r="677" spans="1:7" ht="12" customHeight="1" thickBot="1">
      <c r="A677" s="400"/>
      <c r="B677" s="460" t="s">
        <v>358</v>
      </c>
      <c r="C677" s="927">
        <f>SUM(C671:C676)</f>
        <v>26000</v>
      </c>
      <c r="D677" s="927">
        <f>SUM(D671:D676)</f>
        <v>39108</v>
      </c>
      <c r="E677" s="927">
        <f>SUM(E671:E676)</f>
        <v>26179</v>
      </c>
      <c r="F677" s="1382">
        <f t="shared" si="1"/>
        <v>0.6694026797586171</v>
      </c>
      <c r="G677" s="476"/>
    </row>
    <row r="678" spans="1:7" ht="12" customHeight="1">
      <c r="A678" s="77">
        <v>3423</v>
      </c>
      <c r="B678" s="483" t="s">
        <v>363</v>
      </c>
      <c r="C678" s="923"/>
      <c r="D678" s="923"/>
      <c r="E678" s="923"/>
      <c r="F678" s="444"/>
      <c r="G678" s="472"/>
    </row>
    <row r="679" spans="1:7" ht="12" customHeight="1">
      <c r="A679" s="388"/>
      <c r="B679" s="389" t="s">
        <v>328</v>
      </c>
      <c r="C679" s="924">
        <v>2500</v>
      </c>
      <c r="D679" s="924">
        <v>2669</v>
      </c>
      <c r="E679" s="924">
        <v>1716</v>
      </c>
      <c r="F679" s="1384">
        <f t="shared" si="1"/>
        <v>0.6429374297489696</v>
      </c>
      <c r="G679" s="472"/>
    </row>
    <row r="680" spans="1:7" ht="12" customHeight="1">
      <c r="A680" s="388"/>
      <c r="B680" s="190" t="s">
        <v>530</v>
      </c>
      <c r="C680" s="924">
        <v>1300</v>
      </c>
      <c r="D680" s="924">
        <v>2125</v>
      </c>
      <c r="E680" s="924">
        <v>1151</v>
      </c>
      <c r="F680" s="1384">
        <f t="shared" si="1"/>
        <v>0.5416470588235294</v>
      </c>
      <c r="G680" s="614"/>
    </row>
    <row r="681" spans="1:7" ht="12" customHeight="1">
      <c r="A681" s="388"/>
      <c r="B681" s="390" t="s">
        <v>513</v>
      </c>
      <c r="C681" s="924">
        <v>4200</v>
      </c>
      <c r="D681" s="924">
        <v>6263</v>
      </c>
      <c r="E681" s="924">
        <v>2439</v>
      </c>
      <c r="F681" s="1384">
        <f t="shared" si="1"/>
        <v>0.38942998562988984</v>
      </c>
      <c r="G681" s="614"/>
    </row>
    <row r="682" spans="1:7" ht="12" customHeight="1">
      <c r="A682" s="388"/>
      <c r="B682" s="308" t="s">
        <v>334</v>
      </c>
      <c r="C682" s="924"/>
      <c r="D682" s="924"/>
      <c r="E682" s="924"/>
      <c r="F682" s="1384"/>
      <c r="G682" s="472"/>
    </row>
    <row r="683" spans="1:7" ht="12" customHeight="1">
      <c r="A683" s="388"/>
      <c r="B683" s="308" t="s">
        <v>523</v>
      </c>
      <c r="C683" s="924">
        <v>2000</v>
      </c>
      <c r="D683" s="924">
        <v>2111</v>
      </c>
      <c r="E683" s="924">
        <v>2111</v>
      </c>
      <c r="F683" s="1384">
        <f t="shared" si="1"/>
        <v>1</v>
      </c>
      <c r="G683" s="472"/>
    </row>
    <row r="684" spans="1:7" ht="12" customHeight="1" thickBot="1">
      <c r="A684" s="388"/>
      <c r="B684" s="456" t="s">
        <v>223</v>
      </c>
      <c r="C684" s="936"/>
      <c r="D684" s="936">
        <v>10000</v>
      </c>
      <c r="E684" s="936"/>
      <c r="F684" s="1381">
        <f t="shared" si="1"/>
        <v>0</v>
      </c>
      <c r="G684" s="491"/>
    </row>
    <row r="685" spans="1:7" ht="12.75" customHeight="1" thickBot="1">
      <c r="A685" s="400"/>
      <c r="B685" s="460" t="s">
        <v>358</v>
      </c>
      <c r="C685" s="927">
        <f>SUM(C679:C684)</f>
        <v>10000</v>
      </c>
      <c r="D685" s="927">
        <f>SUM(D679:D684)</f>
        <v>23168</v>
      </c>
      <c r="E685" s="927">
        <f>SUM(E679:E684)</f>
        <v>7417</v>
      </c>
      <c r="F685" s="1382">
        <f t="shared" si="1"/>
        <v>0.32013984806629836</v>
      </c>
      <c r="G685" s="476"/>
    </row>
    <row r="686" spans="1:7" ht="12.75" customHeight="1">
      <c r="A686" s="77">
        <v>3424</v>
      </c>
      <c r="B686" s="483" t="s">
        <v>528</v>
      </c>
      <c r="C686" s="923"/>
      <c r="D686" s="923"/>
      <c r="E686" s="923"/>
      <c r="F686" s="444"/>
      <c r="G686" s="472"/>
    </row>
    <row r="687" spans="1:7" ht="12.75" customHeight="1">
      <c r="A687" s="388"/>
      <c r="B687" s="389" t="s">
        <v>328</v>
      </c>
      <c r="C687" s="924">
        <v>2000</v>
      </c>
      <c r="D687" s="924">
        <v>2705</v>
      </c>
      <c r="E687" s="924">
        <v>1251</v>
      </c>
      <c r="F687" s="1384">
        <f t="shared" si="1"/>
        <v>0.4624768946395564</v>
      </c>
      <c r="G687" s="472"/>
    </row>
    <row r="688" spans="1:7" ht="12.75" customHeight="1">
      <c r="A688" s="388"/>
      <c r="B688" s="190" t="s">
        <v>530</v>
      </c>
      <c r="C688" s="924">
        <v>1000</v>
      </c>
      <c r="D688" s="924">
        <v>1352</v>
      </c>
      <c r="E688" s="924">
        <v>808</v>
      </c>
      <c r="F688" s="1384">
        <f t="shared" si="1"/>
        <v>0.5976331360946746</v>
      </c>
      <c r="G688" s="614"/>
    </row>
    <row r="689" spans="1:7" ht="12.75" customHeight="1">
      <c r="A689" s="388"/>
      <c r="B689" s="390" t="s">
        <v>513</v>
      </c>
      <c r="C689" s="924">
        <v>6000</v>
      </c>
      <c r="D689" s="924">
        <v>10735</v>
      </c>
      <c r="E689" s="924">
        <v>8017</v>
      </c>
      <c r="F689" s="1384">
        <f t="shared" si="1"/>
        <v>0.7468095016301817</v>
      </c>
      <c r="G689" s="614"/>
    </row>
    <row r="690" spans="1:7" ht="12.75" customHeight="1">
      <c r="A690" s="388"/>
      <c r="B690" s="308" t="s">
        <v>334</v>
      </c>
      <c r="C690" s="924"/>
      <c r="D690" s="924"/>
      <c r="E690" s="924"/>
      <c r="F690" s="1384"/>
      <c r="G690" s="472"/>
    </row>
    <row r="691" spans="1:7" ht="12.75" customHeight="1">
      <c r="A691" s="388"/>
      <c r="B691" s="308" t="s">
        <v>523</v>
      </c>
      <c r="C691" s="924"/>
      <c r="D691" s="924"/>
      <c r="E691" s="924"/>
      <c r="F691" s="444"/>
      <c r="G691" s="472"/>
    </row>
    <row r="692" spans="1:7" ht="12.75" customHeight="1" thickBot="1">
      <c r="A692" s="388"/>
      <c r="B692" s="456" t="s">
        <v>300</v>
      </c>
      <c r="C692" s="938"/>
      <c r="D692" s="938"/>
      <c r="E692" s="938"/>
      <c r="F692" s="1381"/>
      <c r="G692" s="491"/>
    </row>
    <row r="693" spans="1:7" ht="12.75" customHeight="1" thickBot="1">
      <c r="A693" s="400"/>
      <c r="B693" s="460" t="s">
        <v>358</v>
      </c>
      <c r="C693" s="927">
        <f>SUM(C687:C692)</f>
        <v>9000</v>
      </c>
      <c r="D693" s="927">
        <f>SUM(D687:D692)</f>
        <v>14792</v>
      </c>
      <c r="E693" s="927">
        <f>SUM(E687:E692)</f>
        <v>10076</v>
      </c>
      <c r="F693" s="1382">
        <f t="shared" si="1"/>
        <v>0.6811790156841536</v>
      </c>
      <c r="G693" s="476"/>
    </row>
    <row r="694" spans="1:7" ht="12.75" customHeight="1">
      <c r="A694" s="470">
        <v>3425</v>
      </c>
      <c r="B694" s="447" t="s">
        <v>247</v>
      </c>
      <c r="C694" s="913"/>
      <c r="D694" s="913"/>
      <c r="E694" s="913"/>
      <c r="F694" s="444"/>
      <c r="G694" s="494"/>
    </row>
    <row r="695" spans="1:7" ht="12.75" customHeight="1">
      <c r="A695" s="466"/>
      <c r="B695" s="451" t="s">
        <v>328</v>
      </c>
      <c r="C695" s="914"/>
      <c r="D695" s="914"/>
      <c r="E695" s="914"/>
      <c r="F695" s="444"/>
      <c r="G695" s="494"/>
    </row>
    <row r="696" spans="1:7" ht="12.75" customHeight="1">
      <c r="A696" s="466"/>
      <c r="B696" s="453" t="s">
        <v>530</v>
      </c>
      <c r="C696" s="914"/>
      <c r="D696" s="914"/>
      <c r="E696" s="914"/>
      <c r="F696" s="444"/>
      <c r="G696" s="614"/>
    </row>
    <row r="697" spans="1:7" ht="12.75" customHeight="1">
      <c r="A697" s="466"/>
      <c r="B697" s="454" t="s">
        <v>513</v>
      </c>
      <c r="C697" s="914">
        <v>5000</v>
      </c>
      <c r="D697" s="914">
        <v>9386</v>
      </c>
      <c r="E697" s="914">
        <v>4386</v>
      </c>
      <c r="F697" s="1384">
        <f t="shared" si="1"/>
        <v>0.46729171105902406</v>
      </c>
      <c r="G697" s="614"/>
    </row>
    <row r="698" spans="1:7" ht="12.75" customHeight="1">
      <c r="A698" s="466"/>
      <c r="B698" s="455" t="s">
        <v>334</v>
      </c>
      <c r="C698" s="914"/>
      <c r="D698" s="914"/>
      <c r="E698" s="914"/>
      <c r="F698" s="444"/>
      <c r="G698" s="614"/>
    </row>
    <row r="699" spans="1:7" ht="12.75" customHeight="1">
      <c r="A699" s="466"/>
      <c r="B699" s="455" t="s">
        <v>523</v>
      </c>
      <c r="C699" s="914"/>
      <c r="D699" s="914"/>
      <c r="E699" s="914"/>
      <c r="F699" s="444"/>
      <c r="G699" s="494"/>
    </row>
    <row r="700" spans="1:7" ht="12.75" customHeight="1" thickBot="1">
      <c r="A700" s="466"/>
      <c r="B700" s="456" t="s">
        <v>300</v>
      </c>
      <c r="C700" s="939"/>
      <c r="D700" s="939"/>
      <c r="E700" s="939"/>
      <c r="F700" s="1381"/>
      <c r="G700" s="523"/>
    </row>
    <row r="701" spans="1:7" ht="12.75" customHeight="1" thickBot="1">
      <c r="A701" s="468"/>
      <c r="B701" s="460" t="s">
        <v>358</v>
      </c>
      <c r="C701" s="918">
        <f>SUM(C695:C700)</f>
        <v>5000</v>
      </c>
      <c r="D701" s="918">
        <f>SUM(D695:D700)</f>
        <v>9386</v>
      </c>
      <c r="E701" s="918">
        <f>SUM(E695:E700)</f>
        <v>4386</v>
      </c>
      <c r="F701" s="1382">
        <f t="shared" si="1"/>
        <v>0.46729171105902406</v>
      </c>
      <c r="G701" s="524"/>
    </row>
    <row r="702" spans="1:7" ht="12.75" customHeight="1">
      <c r="A702" s="470">
        <v>3426</v>
      </c>
      <c r="B702" s="447" t="s">
        <v>598</v>
      </c>
      <c r="C702" s="913"/>
      <c r="D702" s="913"/>
      <c r="E702" s="913"/>
      <c r="F702" s="444"/>
      <c r="G702" s="494"/>
    </row>
    <row r="703" spans="1:7" ht="12.75" customHeight="1">
      <c r="A703" s="466"/>
      <c r="B703" s="451" t="s">
        <v>328</v>
      </c>
      <c r="C703" s="914">
        <v>9000</v>
      </c>
      <c r="D703" s="914">
        <v>11000</v>
      </c>
      <c r="E703" s="914">
        <v>9103</v>
      </c>
      <c r="F703" s="1384">
        <f t="shared" si="1"/>
        <v>0.8275454545454546</v>
      </c>
      <c r="G703" s="614"/>
    </row>
    <row r="704" spans="1:7" ht="12.75" customHeight="1">
      <c r="A704" s="466"/>
      <c r="B704" s="453" t="s">
        <v>530</v>
      </c>
      <c r="C704" s="914">
        <v>2500</v>
      </c>
      <c r="D704" s="914">
        <v>3000</v>
      </c>
      <c r="E704" s="914">
        <v>2209</v>
      </c>
      <c r="F704" s="1384">
        <f t="shared" si="1"/>
        <v>0.7363333333333333</v>
      </c>
      <c r="G704" s="614"/>
    </row>
    <row r="705" spans="1:7" ht="12.75" customHeight="1">
      <c r="A705" s="466"/>
      <c r="B705" s="454" t="s">
        <v>513</v>
      </c>
      <c r="C705" s="914">
        <v>61440</v>
      </c>
      <c r="D705" s="914">
        <v>56432</v>
      </c>
      <c r="E705" s="914">
        <v>44229</v>
      </c>
      <c r="F705" s="1384">
        <f t="shared" si="1"/>
        <v>0.783757442585767</v>
      </c>
      <c r="G705" s="622"/>
    </row>
    <row r="706" spans="1:7" ht="12.75" customHeight="1">
      <c r="A706" s="466"/>
      <c r="B706" s="455" t="s">
        <v>334</v>
      </c>
      <c r="C706" s="914"/>
      <c r="D706" s="914"/>
      <c r="E706" s="914"/>
      <c r="F706" s="444"/>
      <c r="G706" s="472"/>
    </row>
    <row r="707" spans="1:7" ht="12.75" customHeight="1">
      <c r="A707" s="466"/>
      <c r="B707" s="455" t="s">
        <v>523</v>
      </c>
      <c r="C707" s="914"/>
      <c r="D707" s="914"/>
      <c r="E707" s="914"/>
      <c r="F707" s="444"/>
      <c r="G707" s="494"/>
    </row>
    <row r="708" spans="1:7" ht="12.75" customHeight="1" thickBot="1">
      <c r="A708" s="466"/>
      <c r="B708" s="456" t="s">
        <v>300</v>
      </c>
      <c r="C708" s="939"/>
      <c r="D708" s="939"/>
      <c r="E708" s="939"/>
      <c r="F708" s="1381"/>
      <c r="G708" s="525"/>
    </row>
    <row r="709" spans="1:7" ht="12.75" customHeight="1" thickBot="1">
      <c r="A709" s="468"/>
      <c r="B709" s="460" t="s">
        <v>358</v>
      </c>
      <c r="C709" s="918">
        <f>SUM(C703:C708)</f>
        <v>72940</v>
      </c>
      <c r="D709" s="918">
        <f>SUM(D703:D708)</f>
        <v>70432</v>
      </c>
      <c r="E709" s="918">
        <f>SUM(E703:E708)</f>
        <v>55541</v>
      </c>
      <c r="F709" s="1382">
        <f t="shared" si="1"/>
        <v>0.7885762153566561</v>
      </c>
      <c r="G709" s="524"/>
    </row>
    <row r="710" spans="1:7" ht="12.75" customHeight="1">
      <c r="A710" s="470">
        <v>3427</v>
      </c>
      <c r="B710" s="447" t="s">
        <v>248</v>
      </c>
      <c r="C710" s="913"/>
      <c r="D710" s="913"/>
      <c r="E710" s="913"/>
      <c r="F710" s="444"/>
      <c r="G710" s="494"/>
    </row>
    <row r="711" spans="1:7" ht="12.75" customHeight="1">
      <c r="A711" s="466"/>
      <c r="B711" s="451" t="s">
        <v>328</v>
      </c>
      <c r="C711" s="914">
        <v>5520</v>
      </c>
      <c r="D711" s="914">
        <v>6120</v>
      </c>
      <c r="E711" s="914">
        <v>5524</v>
      </c>
      <c r="F711" s="1384">
        <f t="shared" si="1"/>
        <v>0.9026143790849673</v>
      </c>
      <c r="G711" s="494"/>
    </row>
    <row r="712" spans="1:7" ht="12.75" customHeight="1">
      <c r="A712" s="466"/>
      <c r="B712" s="453" t="s">
        <v>530</v>
      </c>
      <c r="C712" s="914">
        <v>1341</v>
      </c>
      <c r="D712" s="914">
        <v>1591</v>
      </c>
      <c r="E712" s="914">
        <v>1341</v>
      </c>
      <c r="F712" s="1384">
        <f t="shared" si="1"/>
        <v>0.8428661219358894</v>
      </c>
      <c r="G712" s="614"/>
    </row>
    <row r="713" spans="1:7" ht="12.75" customHeight="1">
      <c r="A713" s="466"/>
      <c r="B713" s="454" t="s">
        <v>513</v>
      </c>
      <c r="C713" s="914">
        <v>14139</v>
      </c>
      <c r="D713" s="914">
        <v>15162</v>
      </c>
      <c r="E713" s="914">
        <v>12731</v>
      </c>
      <c r="F713" s="1384">
        <f t="shared" si="1"/>
        <v>0.8396649518533175</v>
      </c>
      <c r="G713" s="614"/>
    </row>
    <row r="714" spans="1:7" ht="12.75" customHeight="1">
      <c r="A714" s="466"/>
      <c r="B714" s="455" t="s">
        <v>334</v>
      </c>
      <c r="C714" s="914"/>
      <c r="D714" s="914"/>
      <c r="E714" s="914"/>
      <c r="F714" s="444"/>
      <c r="G714" s="472"/>
    </row>
    <row r="715" spans="1:7" ht="12.75" customHeight="1">
      <c r="A715" s="466"/>
      <c r="B715" s="455" t="s">
        <v>523</v>
      </c>
      <c r="C715" s="914"/>
      <c r="D715" s="914"/>
      <c r="E715" s="914"/>
      <c r="F715" s="444"/>
      <c r="G715" s="494"/>
    </row>
    <row r="716" spans="1:7" ht="12.75" customHeight="1" thickBot="1">
      <c r="A716" s="466"/>
      <c r="B716" s="456" t="s">
        <v>300</v>
      </c>
      <c r="C716" s="939"/>
      <c r="D716" s="939"/>
      <c r="E716" s="939"/>
      <c r="F716" s="1381"/>
      <c r="G716" s="523"/>
    </row>
    <row r="717" spans="1:7" ht="12.75" customHeight="1" thickBot="1">
      <c r="A717" s="468"/>
      <c r="B717" s="460" t="s">
        <v>358</v>
      </c>
      <c r="C717" s="918">
        <f>SUM(C711:C716)</f>
        <v>21000</v>
      </c>
      <c r="D717" s="1029">
        <f>SUM(D711:D716)</f>
        <v>22873</v>
      </c>
      <c r="E717" s="1029">
        <f>SUM(E711:E716)</f>
        <v>19596</v>
      </c>
      <c r="F717" s="1382">
        <f>SUM(E717/D717)</f>
        <v>0.8567306431163381</v>
      </c>
      <c r="G717" s="524"/>
    </row>
    <row r="718" spans="1:7" ht="12.75" customHeight="1">
      <c r="A718" s="77">
        <v>3428</v>
      </c>
      <c r="B718" s="483" t="s">
        <v>99</v>
      </c>
      <c r="C718" s="923"/>
      <c r="D718" s="923"/>
      <c r="E718" s="923"/>
      <c r="F718" s="444"/>
      <c r="G718" s="472"/>
    </row>
    <row r="719" spans="1:7" ht="12.75" customHeight="1">
      <c r="A719" s="388"/>
      <c r="B719" s="389" t="s">
        <v>328</v>
      </c>
      <c r="C719" s="924"/>
      <c r="D719" s="924"/>
      <c r="E719" s="924"/>
      <c r="F719" s="444"/>
      <c r="G719" s="472"/>
    </row>
    <row r="720" spans="1:7" ht="12.75" customHeight="1">
      <c r="A720" s="388"/>
      <c r="B720" s="190" t="s">
        <v>530</v>
      </c>
      <c r="C720" s="924"/>
      <c r="D720" s="924"/>
      <c r="E720" s="924"/>
      <c r="F720" s="444"/>
      <c r="G720" s="472"/>
    </row>
    <row r="721" spans="1:7" ht="12.75" customHeight="1">
      <c r="A721" s="388"/>
      <c r="B721" s="390" t="s">
        <v>513</v>
      </c>
      <c r="C721" s="924">
        <v>3000</v>
      </c>
      <c r="D721" s="924">
        <v>3750</v>
      </c>
      <c r="E721" s="924">
        <v>3750</v>
      </c>
      <c r="F721" s="1384">
        <f>SUM(E721/D721)</f>
        <v>1</v>
      </c>
      <c r="G721" s="614"/>
    </row>
    <row r="722" spans="1:7" ht="12.75" customHeight="1">
      <c r="A722" s="388"/>
      <c r="B722" s="308" t="s">
        <v>334</v>
      </c>
      <c r="C722" s="924"/>
      <c r="D722" s="924"/>
      <c r="E722" s="924"/>
      <c r="F722" s="444"/>
      <c r="G722" s="614"/>
    </row>
    <row r="723" spans="1:7" ht="12.75" customHeight="1">
      <c r="A723" s="388"/>
      <c r="B723" s="308" t="s">
        <v>523</v>
      </c>
      <c r="C723" s="924"/>
      <c r="D723" s="924"/>
      <c r="E723" s="924"/>
      <c r="F723" s="444"/>
      <c r="G723" s="472"/>
    </row>
    <row r="724" spans="1:7" ht="12.75" customHeight="1" thickBot="1">
      <c r="A724" s="388"/>
      <c r="B724" s="456" t="s">
        <v>300</v>
      </c>
      <c r="C724" s="936"/>
      <c r="D724" s="936"/>
      <c r="E724" s="936"/>
      <c r="F724" s="1381"/>
      <c r="G724" s="491"/>
    </row>
    <row r="725" spans="1:7" ht="12.75" customHeight="1" thickBot="1">
      <c r="A725" s="400"/>
      <c r="B725" s="460" t="s">
        <v>358</v>
      </c>
      <c r="C725" s="927">
        <f>SUM(C719:C724)</f>
        <v>3000</v>
      </c>
      <c r="D725" s="395">
        <f>SUM(D719:D724)</f>
        <v>3750</v>
      </c>
      <c r="E725" s="395">
        <f>SUM(E719:E724)</f>
        <v>3750</v>
      </c>
      <c r="F725" s="1382">
        <f>SUM(E725/D725)</f>
        <v>1</v>
      </c>
      <c r="G725" s="476"/>
    </row>
    <row r="726" spans="1:7" ht="12.75" customHeight="1">
      <c r="A726" s="470">
        <v>3429</v>
      </c>
      <c r="B726" s="447" t="s">
        <v>234</v>
      </c>
      <c r="C726" s="913"/>
      <c r="D726" s="913"/>
      <c r="E726" s="913"/>
      <c r="F726" s="444"/>
      <c r="G726" s="494"/>
    </row>
    <row r="727" spans="1:7" ht="12.75" customHeight="1">
      <c r="A727" s="466"/>
      <c r="B727" s="451" t="s">
        <v>328</v>
      </c>
      <c r="C727" s="914"/>
      <c r="D727" s="914"/>
      <c r="E727" s="914"/>
      <c r="F727" s="444"/>
      <c r="G727" s="494"/>
    </row>
    <row r="728" spans="1:7" ht="12.75" customHeight="1">
      <c r="A728" s="466"/>
      <c r="B728" s="453" t="s">
        <v>530</v>
      </c>
      <c r="C728" s="914"/>
      <c r="D728" s="914"/>
      <c r="E728" s="914"/>
      <c r="F728" s="444"/>
      <c r="G728" s="494"/>
    </row>
    <row r="729" spans="1:7" ht="12.75" customHeight="1">
      <c r="A729" s="466"/>
      <c r="B729" s="454" t="s">
        <v>513</v>
      </c>
      <c r="C729" s="914">
        <v>2000</v>
      </c>
      <c r="D729" s="914">
        <v>2000</v>
      </c>
      <c r="E729" s="914">
        <v>2000</v>
      </c>
      <c r="F729" s="1384">
        <f>SUM(E729/D729)</f>
        <v>1</v>
      </c>
      <c r="G729" s="615"/>
    </row>
    <row r="730" spans="1:7" ht="12.75" customHeight="1">
      <c r="A730" s="466"/>
      <c r="B730" s="455" t="s">
        <v>334</v>
      </c>
      <c r="C730" s="914"/>
      <c r="D730" s="914"/>
      <c r="E730" s="914"/>
      <c r="F730" s="444"/>
      <c r="G730" s="472"/>
    </row>
    <row r="731" spans="1:7" ht="12.75" customHeight="1">
      <c r="A731" s="466"/>
      <c r="B731" s="455" t="s">
        <v>523</v>
      </c>
      <c r="C731" s="914"/>
      <c r="D731" s="914"/>
      <c r="E731" s="914"/>
      <c r="F731" s="444"/>
      <c r="G731" s="494"/>
    </row>
    <row r="732" spans="1:7" ht="12.75" customHeight="1" thickBot="1">
      <c r="A732" s="466"/>
      <c r="B732" s="456" t="s">
        <v>300</v>
      </c>
      <c r="C732" s="939"/>
      <c r="D732" s="939"/>
      <c r="E732" s="939"/>
      <c r="F732" s="1381"/>
      <c r="G732" s="523"/>
    </row>
    <row r="733" spans="1:7" ht="12.75" customHeight="1" thickBot="1">
      <c r="A733" s="468"/>
      <c r="B733" s="460" t="s">
        <v>358</v>
      </c>
      <c r="C733" s="918">
        <f>SUM(C727:C732)</f>
        <v>2000</v>
      </c>
      <c r="D733" s="1029">
        <f>SUM(D727:D732)</f>
        <v>2000</v>
      </c>
      <c r="E733" s="1029">
        <f>SUM(E727:E732)</f>
        <v>2000</v>
      </c>
      <c r="F733" s="1382">
        <f>SUM(E733/D733)</f>
        <v>1</v>
      </c>
      <c r="G733" s="524"/>
    </row>
    <row r="734" spans="1:7" ht="12.75" customHeight="1">
      <c r="A734" s="470">
        <v>3431</v>
      </c>
      <c r="B734" s="447" t="s">
        <v>398</v>
      </c>
      <c r="C734" s="913"/>
      <c r="D734" s="913"/>
      <c r="E734" s="913"/>
      <c r="F734" s="444"/>
      <c r="G734" s="494"/>
    </row>
    <row r="735" spans="1:7" ht="12.75" customHeight="1">
      <c r="A735" s="466"/>
      <c r="B735" s="451" t="s">
        <v>328</v>
      </c>
      <c r="C735" s="914"/>
      <c r="D735" s="914"/>
      <c r="E735" s="914"/>
      <c r="F735" s="444"/>
      <c r="G735" s="494"/>
    </row>
    <row r="736" spans="1:7" ht="12.75" customHeight="1">
      <c r="A736" s="466"/>
      <c r="B736" s="453" t="s">
        <v>530</v>
      </c>
      <c r="C736" s="914"/>
      <c r="D736" s="914"/>
      <c r="E736" s="914"/>
      <c r="F736" s="444"/>
      <c r="G736" s="494"/>
    </row>
    <row r="737" spans="1:7" ht="12.75" customHeight="1">
      <c r="A737" s="466"/>
      <c r="B737" s="454" t="s">
        <v>513</v>
      </c>
      <c r="C737" s="914">
        <v>5000</v>
      </c>
      <c r="D737" s="914">
        <v>7500</v>
      </c>
      <c r="E737" s="914">
        <v>7500</v>
      </c>
      <c r="F737" s="1384">
        <f>SUM(E737/D737)</f>
        <v>1</v>
      </c>
      <c r="G737" s="615"/>
    </row>
    <row r="738" spans="1:7" ht="12.75" customHeight="1">
      <c r="A738" s="466"/>
      <c r="B738" s="455" t="s">
        <v>334</v>
      </c>
      <c r="C738" s="914"/>
      <c r="D738" s="914"/>
      <c r="E738" s="914"/>
      <c r="F738" s="444"/>
      <c r="G738" s="494"/>
    </row>
    <row r="739" spans="1:7" ht="12.75" customHeight="1">
      <c r="A739" s="466"/>
      <c r="B739" s="455" t="s">
        <v>523</v>
      </c>
      <c r="C739" s="914"/>
      <c r="D739" s="914"/>
      <c r="E739" s="914"/>
      <c r="F739" s="444"/>
      <c r="G739" s="494"/>
    </row>
    <row r="740" spans="1:7" ht="12.75" customHeight="1" thickBot="1">
      <c r="A740" s="466"/>
      <c r="B740" s="456" t="s">
        <v>300</v>
      </c>
      <c r="C740" s="939"/>
      <c r="D740" s="939"/>
      <c r="E740" s="939"/>
      <c r="F740" s="1381"/>
      <c r="G740" s="523"/>
    </row>
    <row r="741" spans="1:7" ht="12.75" customHeight="1" thickBot="1">
      <c r="A741" s="468"/>
      <c r="B741" s="460" t="s">
        <v>358</v>
      </c>
      <c r="C741" s="918">
        <f>SUM(C735:C740)</f>
        <v>5000</v>
      </c>
      <c r="D741" s="1029">
        <f>SUM(D735:D740)</f>
        <v>7500</v>
      </c>
      <c r="E741" s="1029">
        <f>SUM(E735:E740)</f>
        <v>7500</v>
      </c>
      <c r="F741" s="1382">
        <f>SUM(E741/D741)</f>
        <v>1</v>
      </c>
      <c r="G741" s="524"/>
    </row>
    <row r="742" spans="1:7" ht="12.75" customHeight="1">
      <c r="A742" s="470">
        <v>3432</v>
      </c>
      <c r="B742" s="447" t="s">
        <v>621</v>
      </c>
      <c r="C742" s="913"/>
      <c r="D742" s="913"/>
      <c r="E742" s="913"/>
      <c r="F742" s="444"/>
      <c r="G742" s="494"/>
    </row>
    <row r="743" spans="1:7" ht="12.75" customHeight="1">
      <c r="A743" s="466"/>
      <c r="B743" s="451" t="s">
        <v>328</v>
      </c>
      <c r="C743" s="914"/>
      <c r="D743" s="914"/>
      <c r="E743" s="914"/>
      <c r="F743" s="444"/>
      <c r="G743" s="494"/>
    </row>
    <row r="744" spans="1:7" ht="12.75" customHeight="1">
      <c r="A744" s="466"/>
      <c r="B744" s="453" t="s">
        <v>530</v>
      </c>
      <c r="C744" s="914"/>
      <c r="D744" s="914"/>
      <c r="E744" s="914"/>
      <c r="F744" s="444"/>
      <c r="G744" s="615"/>
    </row>
    <row r="745" spans="1:7" ht="12.75" customHeight="1">
      <c r="A745" s="466"/>
      <c r="B745" s="454" t="s">
        <v>513</v>
      </c>
      <c r="C745" s="914">
        <v>5000</v>
      </c>
      <c r="D745" s="914">
        <v>5000</v>
      </c>
      <c r="E745" s="914">
        <v>5000</v>
      </c>
      <c r="F745" s="1384">
        <f>SUM(E745/D745)</f>
        <v>1</v>
      </c>
      <c r="G745" s="472"/>
    </row>
    <row r="746" spans="1:7" ht="12.75" customHeight="1">
      <c r="A746" s="466"/>
      <c r="B746" s="455" t="s">
        <v>334</v>
      </c>
      <c r="C746" s="914"/>
      <c r="D746" s="914"/>
      <c r="E746" s="914"/>
      <c r="F746" s="444"/>
      <c r="G746" s="472"/>
    </row>
    <row r="747" spans="1:7" ht="12.75" customHeight="1">
      <c r="A747" s="466"/>
      <c r="B747" s="455" t="s">
        <v>523</v>
      </c>
      <c r="C747" s="914"/>
      <c r="D747" s="914"/>
      <c r="E747" s="914"/>
      <c r="F747" s="444"/>
      <c r="G747" s="494"/>
    </row>
    <row r="748" spans="1:7" ht="12.75" customHeight="1" thickBot="1">
      <c r="A748" s="466"/>
      <c r="B748" s="456" t="s">
        <v>300</v>
      </c>
      <c r="C748" s="939"/>
      <c r="D748" s="939"/>
      <c r="E748" s="939"/>
      <c r="F748" s="1381"/>
      <c r="G748" s="523"/>
    </row>
    <row r="749" spans="1:7" ht="12.75" customHeight="1" thickBot="1">
      <c r="A749" s="468"/>
      <c r="B749" s="460" t="s">
        <v>358</v>
      </c>
      <c r="C749" s="918">
        <f>SUM(C743:C748)</f>
        <v>5000</v>
      </c>
      <c r="D749" s="1029">
        <f>SUM(D743:D748)</f>
        <v>5000</v>
      </c>
      <c r="E749" s="1029">
        <f>SUM(E743:E748)</f>
        <v>5000</v>
      </c>
      <c r="F749" s="1382">
        <f>SUM(E749/D749)</f>
        <v>1</v>
      </c>
      <c r="G749" s="524"/>
    </row>
    <row r="750" spans="1:7" ht="12.75" customHeight="1">
      <c r="A750" s="470">
        <v>3433</v>
      </c>
      <c r="B750" s="447" t="s">
        <v>85</v>
      </c>
      <c r="C750" s="913"/>
      <c r="D750" s="913"/>
      <c r="E750" s="913"/>
      <c r="F750" s="444"/>
      <c r="G750" s="494"/>
    </row>
    <row r="751" spans="1:7" ht="12.75" customHeight="1">
      <c r="A751" s="466"/>
      <c r="B751" s="451" t="s">
        <v>328</v>
      </c>
      <c r="C751" s="914"/>
      <c r="D751" s="914"/>
      <c r="E751" s="914"/>
      <c r="F751" s="444"/>
      <c r="G751" s="494"/>
    </row>
    <row r="752" spans="1:7" ht="12.75" customHeight="1">
      <c r="A752" s="466"/>
      <c r="B752" s="453" t="s">
        <v>530</v>
      </c>
      <c r="C752" s="914"/>
      <c r="D752" s="914"/>
      <c r="E752" s="914"/>
      <c r="F752" s="444"/>
      <c r="G752" s="494"/>
    </row>
    <row r="753" spans="1:7" ht="12.75" customHeight="1">
      <c r="A753" s="466"/>
      <c r="B753" s="454" t="s">
        <v>513</v>
      </c>
      <c r="C753" s="914">
        <v>3000</v>
      </c>
      <c r="D753" s="914">
        <v>3000</v>
      </c>
      <c r="E753" s="914">
        <v>3000</v>
      </c>
      <c r="F753" s="1384">
        <f>SUM(E753/D753)</f>
        <v>1</v>
      </c>
      <c r="G753" s="615"/>
    </row>
    <row r="754" spans="1:7" ht="12.75" customHeight="1">
      <c r="A754" s="466"/>
      <c r="B754" s="455" t="s">
        <v>334</v>
      </c>
      <c r="C754" s="914"/>
      <c r="D754" s="914"/>
      <c r="E754" s="914"/>
      <c r="F754" s="444"/>
      <c r="G754" s="472"/>
    </row>
    <row r="755" spans="1:7" ht="12.75" customHeight="1">
      <c r="A755" s="466"/>
      <c r="B755" s="455" t="s">
        <v>523</v>
      </c>
      <c r="C755" s="914"/>
      <c r="D755" s="914"/>
      <c r="E755" s="914"/>
      <c r="F755" s="444"/>
      <c r="G755" s="494"/>
    </row>
    <row r="756" spans="1:7" ht="12.75" customHeight="1">
      <c r="A756" s="466"/>
      <c r="B756" s="455" t="s">
        <v>334</v>
      </c>
      <c r="C756" s="914"/>
      <c r="D756" s="914"/>
      <c r="E756" s="914"/>
      <c r="F756" s="444"/>
      <c r="G756" s="506"/>
    </row>
    <row r="757" spans="1:7" ht="12.75" customHeight="1" thickBot="1">
      <c r="A757" s="466"/>
      <c r="B757" s="456" t="s">
        <v>300</v>
      </c>
      <c r="C757" s="939"/>
      <c r="D757" s="939"/>
      <c r="E757" s="939"/>
      <c r="F757" s="1381"/>
      <c r="G757" s="523"/>
    </row>
    <row r="758" spans="1:7" ht="12.75" customHeight="1" thickBot="1">
      <c r="A758" s="468"/>
      <c r="B758" s="460" t="s">
        <v>358</v>
      </c>
      <c r="C758" s="918">
        <f>SUM(C751:C757)</f>
        <v>3000</v>
      </c>
      <c r="D758" s="1029">
        <f>SUM(D751:D757)</f>
        <v>3000</v>
      </c>
      <c r="E758" s="1029">
        <f>SUM(E751:E757)</f>
        <v>3000</v>
      </c>
      <c r="F758" s="1383">
        <f>SUM(E758/D758)</f>
        <v>1</v>
      </c>
      <c r="G758" s="524"/>
    </row>
    <row r="759" spans="1:7" ht="12.75" customHeight="1">
      <c r="A759" s="470">
        <v>3434</v>
      </c>
      <c r="B759" s="447" t="s">
        <v>622</v>
      </c>
      <c r="C759" s="913"/>
      <c r="D759" s="913"/>
      <c r="E759" s="913"/>
      <c r="F759" s="444"/>
      <c r="G759" s="494"/>
    </row>
    <row r="760" spans="1:7" ht="12.75" customHeight="1">
      <c r="A760" s="466"/>
      <c r="B760" s="451" t="s">
        <v>328</v>
      </c>
      <c r="C760" s="914"/>
      <c r="D760" s="914"/>
      <c r="E760" s="914"/>
      <c r="F760" s="444"/>
      <c r="G760" s="494"/>
    </row>
    <row r="761" spans="1:7" ht="12.75" customHeight="1">
      <c r="A761" s="466"/>
      <c r="B761" s="453" t="s">
        <v>530</v>
      </c>
      <c r="C761" s="914"/>
      <c r="D761" s="914"/>
      <c r="E761" s="914"/>
      <c r="F761" s="444"/>
      <c r="G761" s="615"/>
    </row>
    <row r="762" spans="1:7" ht="12.75" customHeight="1">
      <c r="A762" s="466"/>
      <c r="B762" s="454" t="s">
        <v>513</v>
      </c>
      <c r="C762" s="914">
        <v>3000</v>
      </c>
      <c r="D762" s="914">
        <v>3000</v>
      </c>
      <c r="E762" s="914">
        <v>3000</v>
      </c>
      <c r="F762" s="1384">
        <f>SUM(E762/D762)</f>
        <v>1</v>
      </c>
      <c r="G762" s="472"/>
    </row>
    <row r="763" spans="1:7" ht="12.75" customHeight="1">
      <c r="A763" s="466"/>
      <c r="B763" s="455" t="s">
        <v>334</v>
      </c>
      <c r="C763" s="914"/>
      <c r="D763" s="914"/>
      <c r="E763" s="914"/>
      <c r="F763" s="444"/>
      <c r="G763" s="472"/>
    </row>
    <row r="764" spans="1:7" ht="12.75" customHeight="1">
      <c r="A764" s="466"/>
      <c r="B764" s="455" t="s">
        <v>523</v>
      </c>
      <c r="C764" s="914"/>
      <c r="D764" s="914"/>
      <c r="E764" s="914"/>
      <c r="F764" s="444"/>
      <c r="G764" s="494"/>
    </row>
    <row r="765" spans="1:7" ht="12.75" customHeight="1" thickBot="1">
      <c r="A765" s="466"/>
      <c r="B765" s="456" t="s">
        <v>300</v>
      </c>
      <c r="C765" s="939"/>
      <c r="D765" s="939"/>
      <c r="E765" s="939"/>
      <c r="F765" s="1381"/>
      <c r="G765" s="523"/>
    </row>
    <row r="766" spans="1:7" ht="12.75" customHeight="1" thickBot="1">
      <c r="A766" s="468"/>
      <c r="B766" s="460" t="s">
        <v>358</v>
      </c>
      <c r="C766" s="918">
        <f>SUM(C760:C765)</f>
        <v>3000</v>
      </c>
      <c r="D766" s="1029">
        <f>SUM(D760:D765)</f>
        <v>3000</v>
      </c>
      <c r="E766" s="1029">
        <f>SUM(E760:E765)</f>
        <v>3000</v>
      </c>
      <c r="F766" s="1382">
        <f>SUM(E766/D766)</f>
        <v>1</v>
      </c>
      <c r="G766" s="524"/>
    </row>
    <row r="767" spans="1:7" ht="12" customHeight="1">
      <c r="A767" s="470">
        <v>3435</v>
      </c>
      <c r="B767" s="480" t="s">
        <v>623</v>
      </c>
      <c r="C767" s="913"/>
      <c r="D767" s="913"/>
      <c r="E767" s="913"/>
      <c r="F767" s="444"/>
      <c r="G767" s="526"/>
    </row>
    <row r="768" spans="1:7" ht="12.75" customHeight="1">
      <c r="A768" s="470"/>
      <c r="B768" s="451" t="s">
        <v>328</v>
      </c>
      <c r="C768" s="913"/>
      <c r="D768" s="913"/>
      <c r="E768" s="913"/>
      <c r="F768" s="444"/>
      <c r="G768" s="527"/>
    </row>
    <row r="769" spans="1:7" ht="12.75" customHeight="1">
      <c r="A769" s="470"/>
      <c r="B769" s="453" t="s">
        <v>530</v>
      </c>
      <c r="C769" s="913"/>
      <c r="D769" s="913"/>
      <c r="E769" s="913"/>
      <c r="F769" s="444"/>
      <c r="G769" s="615"/>
    </row>
    <row r="770" spans="1:7" ht="12.75" customHeight="1">
      <c r="A770" s="470"/>
      <c r="B770" s="454" t="s">
        <v>513</v>
      </c>
      <c r="C770" s="914">
        <v>1500</v>
      </c>
      <c r="D770" s="914">
        <v>1500</v>
      </c>
      <c r="E770" s="914">
        <v>1500</v>
      </c>
      <c r="F770" s="1384">
        <f>SUM(E770/D770)</f>
        <v>1</v>
      </c>
      <c r="G770" s="527"/>
    </row>
    <row r="771" spans="1:7" ht="12.75" customHeight="1">
      <c r="A771" s="470"/>
      <c r="B771" s="455" t="s">
        <v>334</v>
      </c>
      <c r="C771" s="914"/>
      <c r="D771" s="914"/>
      <c r="E771" s="914"/>
      <c r="F771" s="444"/>
      <c r="G771" s="506"/>
    </row>
    <row r="772" spans="1:7" ht="12.75" customHeight="1">
      <c r="A772" s="470"/>
      <c r="B772" s="455" t="s">
        <v>523</v>
      </c>
      <c r="C772" s="913"/>
      <c r="D772" s="913"/>
      <c r="E772" s="913"/>
      <c r="F772" s="444"/>
      <c r="G772" s="527"/>
    </row>
    <row r="773" spans="1:7" ht="14.25" customHeight="1" thickBot="1">
      <c r="A773" s="470"/>
      <c r="B773" s="456" t="s">
        <v>300</v>
      </c>
      <c r="C773" s="940"/>
      <c r="D773" s="940"/>
      <c r="E773" s="940"/>
      <c r="F773" s="1381"/>
      <c r="G773" s="527"/>
    </row>
    <row r="774" spans="1:7" ht="14.25" customHeight="1" thickBot="1">
      <c r="A774" s="468"/>
      <c r="B774" s="460" t="s">
        <v>358</v>
      </c>
      <c r="C774" s="918">
        <f>SUM(C768:C773)</f>
        <v>1500</v>
      </c>
      <c r="D774" s="1029">
        <f>SUM(D768:D773)</f>
        <v>1500</v>
      </c>
      <c r="E774" s="1029">
        <f>SUM(E768:E773)</f>
        <v>1500</v>
      </c>
      <c r="F774" s="1382">
        <f>SUM(E774/D774)</f>
        <v>1</v>
      </c>
      <c r="G774" s="524"/>
    </row>
    <row r="775" spans="1:7" ht="14.25" customHeight="1">
      <c r="A775" s="470">
        <v>3436</v>
      </c>
      <c r="B775" s="1014" t="s">
        <v>823</v>
      </c>
      <c r="C775" s="913"/>
      <c r="D775" s="913"/>
      <c r="E775" s="913"/>
      <c r="F775" s="444"/>
      <c r="G775" s="526"/>
    </row>
    <row r="776" spans="1:7" ht="14.25" customHeight="1">
      <c r="A776" s="470"/>
      <c r="B776" s="451" t="s">
        <v>328</v>
      </c>
      <c r="C776" s="913"/>
      <c r="D776" s="914">
        <v>140</v>
      </c>
      <c r="E776" s="914">
        <v>140</v>
      </c>
      <c r="F776" s="1384">
        <f>SUM(E776/D776)</f>
        <v>1</v>
      </c>
      <c r="G776" s="527"/>
    </row>
    <row r="777" spans="1:7" ht="14.25" customHeight="1">
      <c r="A777" s="470"/>
      <c r="B777" s="453" t="s">
        <v>530</v>
      </c>
      <c r="C777" s="913"/>
      <c r="D777" s="914">
        <v>34</v>
      </c>
      <c r="E777" s="914">
        <v>34</v>
      </c>
      <c r="F777" s="1384">
        <f>SUM(E777/D777)</f>
        <v>1</v>
      </c>
      <c r="G777" s="615"/>
    </row>
    <row r="778" spans="1:7" ht="14.25" customHeight="1">
      <c r="A778" s="470"/>
      <c r="B778" s="454" t="s">
        <v>513</v>
      </c>
      <c r="C778" s="914"/>
      <c r="D778" s="914">
        <v>5626</v>
      </c>
      <c r="E778" s="914">
        <v>4581</v>
      </c>
      <c r="F778" s="1384">
        <f aca="true" t="shared" si="2" ref="F778:F820">SUM(E778/D778)</f>
        <v>0.8142552435122645</v>
      </c>
      <c r="G778" s="527"/>
    </row>
    <row r="779" spans="1:7" ht="14.25" customHeight="1">
      <c r="A779" s="470"/>
      <c r="B779" s="455" t="s">
        <v>334</v>
      </c>
      <c r="C779" s="914"/>
      <c r="D779" s="914"/>
      <c r="E779" s="914"/>
      <c r="F779" s="444"/>
      <c r="G779" s="506"/>
    </row>
    <row r="780" spans="1:7" ht="14.25" customHeight="1">
      <c r="A780" s="470"/>
      <c r="B780" s="455" t="s">
        <v>523</v>
      </c>
      <c r="C780" s="913"/>
      <c r="D780" s="913"/>
      <c r="E780" s="913"/>
      <c r="F780" s="444"/>
      <c r="G780" s="527"/>
    </row>
    <row r="781" spans="1:7" ht="14.25" customHeight="1" thickBot="1">
      <c r="A781" s="470"/>
      <c r="B781" s="456" t="s">
        <v>300</v>
      </c>
      <c r="C781" s="940"/>
      <c r="D781" s="940"/>
      <c r="E781" s="940"/>
      <c r="F781" s="1381"/>
      <c r="G781" s="527"/>
    </row>
    <row r="782" spans="1:7" ht="14.25" customHeight="1" thickBot="1">
      <c r="A782" s="468"/>
      <c r="B782" s="460" t="s">
        <v>358</v>
      </c>
      <c r="C782" s="918">
        <f>SUM(C776:C781)</f>
        <v>0</v>
      </c>
      <c r="D782" s="918">
        <f>SUM(D776:D781)</f>
        <v>5800</v>
      </c>
      <c r="E782" s="918">
        <f>SUM(E776:E781)</f>
        <v>4755</v>
      </c>
      <c r="F782" s="1382">
        <f t="shared" si="2"/>
        <v>0.8198275862068966</v>
      </c>
      <c r="G782" s="524"/>
    </row>
    <row r="783" spans="1:7" ht="14.25" customHeight="1">
      <c r="A783" s="470">
        <v>3437</v>
      </c>
      <c r="B783" s="1014" t="s">
        <v>825</v>
      </c>
      <c r="C783" s="913"/>
      <c r="D783" s="913"/>
      <c r="E783" s="913"/>
      <c r="F783" s="444"/>
      <c r="G783" s="526"/>
    </row>
    <row r="784" spans="1:7" ht="14.25" customHeight="1">
      <c r="A784" s="470"/>
      <c r="B784" s="451" t="s">
        <v>328</v>
      </c>
      <c r="C784" s="913"/>
      <c r="D784" s="914"/>
      <c r="E784" s="914"/>
      <c r="F784" s="444"/>
      <c r="G784" s="527"/>
    </row>
    <row r="785" spans="1:7" ht="14.25" customHeight="1">
      <c r="A785" s="470"/>
      <c r="B785" s="453" t="s">
        <v>530</v>
      </c>
      <c r="C785" s="913"/>
      <c r="D785" s="914">
        <v>987</v>
      </c>
      <c r="E785" s="914">
        <v>987</v>
      </c>
      <c r="F785" s="1384">
        <f t="shared" si="2"/>
        <v>1</v>
      </c>
      <c r="G785" s="615"/>
    </row>
    <row r="786" spans="1:7" ht="14.25" customHeight="1">
      <c r="A786" s="470"/>
      <c r="B786" s="454" t="s">
        <v>513</v>
      </c>
      <c r="C786" s="914"/>
      <c r="D786" s="914"/>
      <c r="E786" s="914"/>
      <c r="F786" s="444"/>
      <c r="G786" s="527"/>
    </row>
    <row r="787" spans="1:7" ht="14.25" customHeight="1">
      <c r="A787" s="470"/>
      <c r="B787" s="455" t="s">
        <v>334</v>
      </c>
      <c r="C787" s="914"/>
      <c r="D787" s="914"/>
      <c r="E787" s="914"/>
      <c r="F787" s="444"/>
      <c r="G787" s="506"/>
    </row>
    <row r="788" spans="1:7" ht="14.25" customHeight="1">
      <c r="A788" s="470"/>
      <c r="B788" s="455" t="s">
        <v>523</v>
      </c>
      <c r="C788" s="913"/>
      <c r="D788" s="913"/>
      <c r="E788" s="913"/>
      <c r="F788" s="444"/>
      <c r="G788" s="527"/>
    </row>
    <row r="789" spans="1:7" ht="14.25" customHeight="1" thickBot="1">
      <c r="A789" s="470"/>
      <c r="B789" s="456" t="s">
        <v>479</v>
      </c>
      <c r="C789" s="940"/>
      <c r="D789" s="1063">
        <v>7143</v>
      </c>
      <c r="E789" s="1063">
        <v>7143</v>
      </c>
      <c r="F789" s="1385">
        <f t="shared" si="2"/>
        <v>1</v>
      </c>
      <c r="G789" s="527"/>
    </row>
    <row r="790" spans="1:7" ht="14.25" customHeight="1" thickBot="1">
      <c r="A790" s="468"/>
      <c r="B790" s="460" t="s">
        <v>358</v>
      </c>
      <c r="C790" s="918">
        <f>SUM(C784:C789)</f>
        <v>0</v>
      </c>
      <c r="D790" s="918">
        <f>SUM(D784:D789)</f>
        <v>8130</v>
      </c>
      <c r="E790" s="918">
        <f>SUM(E784:E789)</f>
        <v>8130</v>
      </c>
      <c r="F790" s="1382">
        <f t="shared" si="2"/>
        <v>1</v>
      </c>
      <c r="G790" s="524"/>
    </row>
    <row r="791" spans="1:7" ht="12.75" customHeight="1">
      <c r="A791" s="470">
        <v>3451</v>
      </c>
      <c r="B791" s="447" t="s">
        <v>1349</v>
      </c>
      <c r="C791" s="913"/>
      <c r="D791" s="913"/>
      <c r="E791" s="913"/>
      <c r="F791" s="444"/>
      <c r="G791" s="506"/>
    </row>
    <row r="792" spans="1:7" ht="12.75" customHeight="1">
      <c r="A792" s="466"/>
      <c r="B792" s="451" t="s">
        <v>328</v>
      </c>
      <c r="C792" s="914"/>
      <c r="D792" s="914"/>
      <c r="E792" s="914"/>
      <c r="F792" s="444"/>
      <c r="G792" s="494"/>
    </row>
    <row r="793" spans="1:7" ht="12.75" customHeight="1">
      <c r="A793" s="466"/>
      <c r="B793" s="453" t="s">
        <v>530</v>
      </c>
      <c r="C793" s="914"/>
      <c r="D793" s="914"/>
      <c r="E793" s="914"/>
      <c r="F793" s="444"/>
      <c r="G793" s="493"/>
    </row>
    <row r="794" spans="1:7" ht="12.75" customHeight="1">
      <c r="A794" s="466"/>
      <c r="B794" s="454" t="s">
        <v>513</v>
      </c>
      <c r="C794" s="914">
        <v>1500</v>
      </c>
      <c r="D794" s="914">
        <v>1611</v>
      </c>
      <c r="E794" s="914">
        <v>425</v>
      </c>
      <c r="F794" s="1384">
        <f t="shared" si="2"/>
        <v>0.2638112973308504</v>
      </c>
      <c r="G794" s="622"/>
    </row>
    <row r="795" spans="1:7" ht="12.75" customHeight="1">
      <c r="A795" s="466"/>
      <c r="B795" s="455" t="s">
        <v>334</v>
      </c>
      <c r="C795" s="914"/>
      <c r="D795" s="914"/>
      <c r="E795" s="914"/>
      <c r="F795" s="444"/>
      <c r="G795" s="622"/>
    </row>
    <row r="796" spans="1:7" ht="12.75" customHeight="1">
      <c r="A796" s="466"/>
      <c r="B796" s="455" t="s">
        <v>523</v>
      </c>
      <c r="C796" s="914"/>
      <c r="D796" s="914"/>
      <c r="E796" s="914"/>
      <c r="F796" s="444"/>
      <c r="G796" s="494"/>
    </row>
    <row r="797" spans="1:7" ht="12.75" customHeight="1" thickBot="1">
      <c r="A797" s="466"/>
      <c r="B797" s="456" t="s">
        <v>300</v>
      </c>
      <c r="C797" s="939"/>
      <c r="D797" s="939"/>
      <c r="E797" s="939"/>
      <c r="F797" s="1381"/>
      <c r="G797" s="523"/>
    </row>
    <row r="798" spans="1:7" ht="12.75" customHeight="1" thickBot="1">
      <c r="A798" s="468"/>
      <c r="B798" s="460" t="s">
        <v>358</v>
      </c>
      <c r="C798" s="918">
        <f>SUM(C792:C797)</f>
        <v>1500</v>
      </c>
      <c r="D798" s="1029">
        <f>SUM(D792:D797)</f>
        <v>1611</v>
      </c>
      <c r="E798" s="1029">
        <f>SUM(E792:E797)</f>
        <v>425</v>
      </c>
      <c r="F798" s="1383">
        <f t="shared" si="2"/>
        <v>0.2638112973308504</v>
      </c>
      <c r="G798" s="524"/>
    </row>
    <row r="799" spans="1:7" ht="12.75" customHeight="1">
      <c r="A799" s="470">
        <v>3452</v>
      </c>
      <c r="B799" s="447" t="s">
        <v>236</v>
      </c>
      <c r="C799" s="913"/>
      <c r="D799" s="913"/>
      <c r="E799" s="913"/>
      <c r="F799" s="444"/>
      <c r="G799" s="494"/>
    </row>
    <row r="800" spans="1:7" ht="12.75" customHeight="1">
      <c r="A800" s="466"/>
      <c r="B800" s="451" t="s">
        <v>328</v>
      </c>
      <c r="C800" s="914"/>
      <c r="D800" s="914"/>
      <c r="E800" s="914"/>
      <c r="F800" s="444"/>
      <c r="G800" s="494"/>
    </row>
    <row r="801" spans="1:7" ht="12.75" customHeight="1">
      <c r="A801" s="466"/>
      <c r="B801" s="453" t="s">
        <v>530</v>
      </c>
      <c r="C801" s="914"/>
      <c r="D801" s="1034"/>
      <c r="E801" s="914"/>
      <c r="F801" s="444"/>
      <c r="G801" s="493"/>
    </row>
    <row r="802" spans="1:7" ht="10.5" customHeight="1">
      <c r="A802" s="466"/>
      <c r="B802" s="454" t="s">
        <v>513</v>
      </c>
      <c r="C802" s="914"/>
      <c r="D802" s="914">
        <v>1300</v>
      </c>
      <c r="E802" s="914">
        <v>1202</v>
      </c>
      <c r="F802" s="1384">
        <f t="shared" si="2"/>
        <v>0.9246153846153846</v>
      </c>
      <c r="G802" s="493"/>
    </row>
    <row r="803" spans="1:7" ht="9.75" customHeight="1">
      <c r="A803" s="466"/>
      <c r="B803" s="455" t="s">
        <v>334</v>
      </c>
      <c r="C803" s="914"/>
      <c r="D803" s="914"/>
      <c r="E803" s="914"/>
      <c r="F803" s="444"/>
      <c r="G803" s="494"/>
    </row>
    <row r="804" spans="1:7" ht="10.5" customHeight="1">
      <c r="A804" s="466"/>
      <c r="B804" s="455" t="s">
        <v>523</v>
      </c>
      <c r="C804" s="914"/>
      <c r="D804" s="914"/>
      <c r="E804" s="914"/>
      <c r="F804" s="444"/>
      <c r="G804" s="494"/>
    </row>
    <row r="805" spans="1:7" ht="12.75" customHeight="1" thickBot="1">
      <c r="A805" s="466"/>
      <c r="B805" s="456" t="s">
        <v>479</v>
      </c>
      <c r="C805" s="939">
        <v>1000</v>
      </c>
      <c r="D805" s="935">
        <v>2284</v>
      </c>
      <c r="E805" s="935">
        <v>1102</v>
      </c>
      <c r="F805" s="1385">
        <f t="shared" si="2"/>
        <v>0.48248686514886163</v>
      </c>
      <c r="G805" s="523"/>
    </row>
    <row r="806" spans="1:7" ht="12.75" customHeight="1" thickBot="1">
      <c r="A806" s="468"/>
      <c r="B806" s="460" t="s">
        <v>358</v>
      </c>
      <c r="C806" s="918">
        <f>SUM(C800:C805)</f>
        <v>1000</v>
      </c>
      <c r="D806" s="1033">
        <f>SUM(D800:D805)</f>
        <v>3584</v>
      </c>
      <c r="E806" s="1033">
        <f>SUM(E800:E805)</f>
        <v>2304</v>
      </c>
      <c r="F806" s="1383">
        <f t="shared" si="2"/>
        <v>0.6428571428571429</v>
      </c>
      <c r="G806" s="524"/>
    </row>
    <row r="807" spans="1:7" ht="12" customHeight="1">
      <c r="A807" s="377">
        <v>3600</v>
      </c>
      <c r="B807" s="483" t="s">
        <v>264</v>
      </c>
      <c r="C807" s="923"/>
      <c r="D807" s="923"/>
      <c r="E807" s="923"/>
      <c r="F807" s="444"/>
      <c r="G807" s="471"/>
    </row>
    <row r="808" spans="1:7" ht="12" customHeight="1">
      <c r="A808" s="377"/>
      <c r="B808" s="408" t="s">
        <v>281</v>
      </c>
      <c r="C808" s="923"/>
      <c r="D808" s="923"/>
      <c r="E808" s="923"/>
      <c r="F808" s="444"/>
      <c r="G808" s="471"/>
    </row>
    <row r="809" spans="1:7" ht="12" customHeight="1">
      <c r="A809" s="301"/>
      <c r="B809" s="389" t="s">
        <v>328</v>
      </c>
      <c r="C809" s="924">
        <f>SUM(C11+C28+C36+C45+C55+C63+C82+C90+C98+C106+C114+C123+C131+C139+C147+C155+C172+C180+C188+C196+C205+C213+C222+C230+C238+C246+C254+C263+C271+C279+C287+C298+C307+C316+C324+C359+C367+C375+C383+C423+C441+C450+C458+C466+C474+C482+C491+C499+C507+C515+C523+C531+C547+C555+C563+C572+C580+C588+C596+C622+C630+C638+C646+C654+C671+C679+C687+C695+C703+C711+C719+C727+C735+C743+C751+C760+C768+C792+C800+C163+C612)</f>
        <v>135688</v>
      </c>
      <c r="D809" s="924">
        <f>SUM(D11+D28+D36+D45+D55+D63+D82+D90+D98+D106+D114+D123+D131+D139+D147+D155+D172+D180+D188+D196+D205+D213+D222+D230+D238+D246+D254+D263+D271+D279+D287+D298+D307+D316+D324+D359+D367+D375+D383+D423+D441+D450+D458+D466+D474+D482+D491+D499+D507+D515+D523+D531+D547+D555+D563+D572+D580+D588+D596+D622+D630+D638+D646+D654+D671+D679+D687+D695+D703+D711+D719+D727+D735+D743+D751+D760+D768+D792+D800+D163+D612+D663+D784+D776)</f>
        <v>173900</v>
      </c>
      <c r="E809" s="924">
        <f>SUM(E11+E28+E36+E45+E55+E63+E82+E90+E98+E106+E114+E123+E131+E139+E147+E155+E172+E180+E188+E196+E205+E213+E222+E230+E238+E246+E254+E263+E271+E279+E287+E298+E307+E316+E324+E359+E367+E375+E383+E423+E441+E450+E458+E466+E474+E482+E491+E499+E507+E515+E523+E531+E547+E555+E563+E572+E580+E588+E596+E622+E630+E638+E646+E654+E671+E679+E687+E695+E703+E711+E719+E727+E735+E743+E751+E760+E768+E792+E800+E163+E612+E663+E784+E776)</f>
        <v>156447</v>
      </c>
      <c r="F809" s="1384">
        <f t="shared" si="2"/>
        <v>0.8996377228292122</v>
      </c>
      <c r="G809" s="445"/>
    </row>
    <row r="810" spans="1:7" ht="12" customHeight="1">
      <c r="A810" s="301"/>
      <c r="B810" s="308" t="s">
        <v>323</v>
      </c>
      <c r="C810" s="924">
        <f>SUM(C12+C29+C37+C46+C56+C64+C83+C91+C99+C107+C115+C124+C132+C140+C148+C156+C173+C181+C189+C197+C206+C214+C223+C231+C239+C247+C255+C264+C272+C280+C288+C299+C308+C317+C325+C360+C368+C376+C384+C424+C442+C451+C459+C467+C475+C483+C492+C500+C508+C516+C524+C532+C548+C556+C564+C573+C581+C589+C597+C623+C631+C639+C647+C655+C672+C680+C688+C696+C704+C712+C720+C728+C736+C744+C752+C761+C769+C793+C801+C164+C613)</f>
        <v>40293</v>
      </c>
      <c r="D810" s="924">
        <f>SUM(D12+D29+D37+D46+D56+D64+D83+D91+D99+D107+D115+D124+D132+D140+D148+D156+D173+D181+D189+D197+D206+D214+D223+D231+D239+D247+D255+D264+D272+D280+D288+D299+D308+D317+D325+D360+D368+D376+D384+D424+D442+D451+D459+D467+D475+D483+D492+D500+D508+D516+D524+D532+D548+D556+D564+D573+D581+D589+D597+D623+D631+D639+D647+D655+D672+D680+D688+D696+D704+D712+D720+D728+D736+D744+D752+D761+D769+D793+D801+D164+D613+D664+D785+D777)</f>
        <v>55937</v>
      </c>
      <c r="E810" s="924">
        <f>SUM(E12+E29+E37+E46+E56+E64+E83+E91+E99+E107+E115+E124+E132+E140+E148+E156+E173+E181+E189+E197+E206+E214+E223+E231+E239+E247+E255+E264+E272+E280+E288+E299+E308+E317+E325+E360+E368+E376+E384+E424+E442+E451+E459+E467+E475+E483+E492+E500+E508+E516+E524+E532+E548+E556+E564+E573+E581+E589+E597+E623+E631+E639+E647+E655+E672+E680+E688+E696+E704+E712+E720+E728+E736+E744+E752+E761+E769+E793+E801+E164+E613+E664+E785+E777)</f>
        <v>44338</v>
      </c>
      <c r="F810" s="1384">
        <f t="shared" si="2"/>
        <v>0.7926417219371793</v>
      </c>
      <c r="G810" s="445"/>
    </row>
    <row r="811" spans="1:7" ht="12" customHeight="1">
      <c r="A811" s="301"/>
      <c r="B811" s="308" t="s">
        <v>527</v>
      </c>
      <c r="C811" s="924">
        <f>SUM(C13+C30+C38+C47+C57+C65+C84+C92+C100+C108+C116+C125+C133+C141+C149+C157+C174+C182+C190+C198+C207+C215+C224+C232+C240+C248+C256+C265+C273+C281+C289+C300+C309+C318+C326+C361+C369+C377+C385+C425+C443+C452+C460+C468+C476+C484+C493+C501+C509+C517+C525+C533+C549+C557+C565+C574+C582+C590+C598+C624+C632+C640+C648+C656+C673+C681+C689+C697+C705+C713+C721+C729+C737+C745+C753+C762+C770+C794+C802+C541+C606+C614+C401+C393+C417+C165+C343+C434+C21+C74)</f>
        <v>2814988</v>
      </c>
      <c r="D811" s="924">
        <f>SUM(D13+D30+D38+D47+D57+D65+D84+D92+D100+D108+D116+D125+D133+D141+D149+D157+D174+D182+D190+D198+D207+D215+D224+D232+D240+D248+D256+D265+D273+D281+D289+D300+D309+D318+D326+D361+D369+D377+D385+D425+D443+D452+D460+D468+D476+D484+D493+D501+D509+D517+D525+D533+D549+D557+D565+D574+D582+D590+D598+D624+D632+D640+D648+D656+D673+D681+D689+D697+D705+D713+D721+D729+D737+D745+D753+D762+D770+D794+D802+D541+D606+D614+D401+D393+D417+D165+D343+D434+D21+D74+D665+D778+D786)</f>
        <v>3065957</v>
      </c>
      <c r="E811" s="924">
        <f>SUM(E13+E30+E38+E47+E57+E65+E84+E92+E100+E108+E116+E125+E133+E141+E149+E157+E174+E182+E190+E198+E207+E215+E224+E232+E240+E248+E256+E265+E273+E281+E289+E300+E309+E318+E326+E361+E369+E377+E385+E425+E443+E452+E460+E468+E476+E484+E493+E501+E509+E517+E525+E533+E549+E557+E565+E574+E582+E590+E598+E624+E632+E640+E648+E656+E673+E681+E689+E697+E705+E713+E721+E729+E737+E745+E753+E762+E770+E794+E802+E541+E606+E614+E401+E393+E417+E165+E343+E434+E21+E74+E665+E778+E786)</f>
        <v>2657462</v>
      </c>
      <c r="F811" s="1384">
        <f t="shared" si="2"/>
        <v>0.8667642762113102</v>
      </c>
      <c r="G811" s="518"/>
    </row>
    <row r="812" spans="1:7" ht="12" customHeight="1">
      <c r="A812" s="301"/>
      <c r="B812" s="190" t="s">
        <v>334</v>
      </c>
      <c r="C812" s="924">
        <f>SUM(C14+C31+C39+C48+C58+C66+C85+C93+C101+C109+C117+C126+C134+C142+C150+C158+C175+C183+C191+C199+C208+C216+C225+C233+C241+C249+C257+C266+C274+C282+C290+C301+C310+C319+C327+C362+C370+C378+C386+C426+C444+C453+C461+C469+C477+C485+C494+C502+C510+C518+C526+C534+C550+C558+C566+C575+C583+C591+C599+C625+C633+C641+C649+C657+C674+C682+C690+C698+C706+C714+C722+C730+C738+C746+C754+C763+C771+C795+C803+C335+C344+C353+C402+C394+C410+C418+C435)</f>
        <v>220705</v>
      </c>
      <c r="D812" s="924">
        <f>SUM(D14+D31+D39+D48+D58+D66+D85+D93+D101+D109+D117+D126+D134+D142+D150+D158+D175+D183+D191+D199+D208+D216+D225+D233+D241+D249+D257+D266+D274+D282+D290+D301+D310+D319+D327+D362+D370+D378+D386+D426+D444+D453+D461+D469+D477+D485+D494+D502+D510+D518+D526+D534+D550+D558+D566+D575+D583+D591+D599+D625+D633+D641+D649+D657+D674+D682+D690+D698+D706+D714+D722+D730+D738+D746+D754+D763+D771+D795+D803+D335+D344+D353+D402+D394+D410+D418+D435)</f>
        <v>266401</v>
      </c>
      <c r="E812" s="924">
        <f>SUM(E14+E31+E39+E48+E58+E66+E85+E93+E101+E109+E117+E126+E134+E142+E150+E158+E175+E183+E191+E199+E208+E216+E225+E233+E241+E249+E257+E266+E274+E282+E290+E301+E310+E319+E327+E362+E370+E378+E386+E426+E444+E453+E461+E469+E477+E485+E494+E502+E510+E518+E526+E534+E550+E558+E566+E575+E583+E591+E599+E625+E633+E641+E649+E657+E674+E682+E690+E698+E706+E714+E722+E730+E738+E746+E754+E763+E771+E795+E803+E335+E344+E353+E402+E394+E410+E418+E435)</f>
        <v>232981</v>
      </c>
      <c r="F812" s="1384">
        <f t="shared" si="2"/>
        <v>0.8745500204578812</v>
      </c>
      <c r="G812" s="518"/>
    </row>
    <row r="813" spans="1:7" ht="12" customHeight="1" thickBot="1">
      <c r="A813" s="301"/>
      <c r="B813" s="528" t="s">
        <v>523</v>
      </c>
      <c r="C813" s="925">
        <f>SUM(C15+C32+C40+C49+C59+C67+C86+C94+C102+C110+C118+C127+C135+C143+C151+C159+C176+C184+C192+C200+C209+C217+C226+C234+C242+C250+C258+C267+C275+C283+C311+C320+C328+C354+C363+C371+C379+C387+C427+C445+C454+C462+C470+C478+C486+C495+C503+C511+C519+C527+C535+C551+C559+C567+C576+C584+C592+C600+C626+C634+C642+C650+C658+C675+C683+C691+C699+C707+C715+C723+C731+C739+C747+C755+C764+C772+C796+C804+C167+C608+C616)</f>
        <v>117750</v>
      </c>
      <c r="D813" s="925">
        <f>SUM(D15+D32+D40+D49+D59+D67+D86+D94+D102+D110+D118+D127+D135+D143+D151+D159+D176+D184+D192+D200+D209+D217+D226+D234+D242+D250+D258+D267+D275+D283+D311+D320+D328+D354+D363+D371+D379+D387+D427+D445+D454+D462+D470+D478+D486+D495+D503+D511+D519+D527+D535+D551+D559+D567+D576+D584+D592+D600+D626+D634+D642+D650+D658+D675+D683+D691+D699+D707+D715+D723+D731+D739+D747+D755+D764+D772+D796+D804+D167+D608+D616)</f>
        <v>135837</v>
      </c>
      <c r="E813" s="925">
        <f>SUM(E15+E32+E40+E49+E59+E67+E86+E94+E102+E110+E118+E127+E135+E143+E151+E159+E176+E184+E192+E200+E209+E217+E226+E234+E242+E250+E258+E267+E275+E283+E311+E320+E328+E354+E363+E371+E379+E387+E427+E445+E454+E462+E470+E478+E486+E495+E503+E511+E519+E527+E535+E551+E559+E567+E576+E584+E592+E600+E626+E634+E642+E650+E658+E675+E683+E691+E699+E707+E715+E723+E731+E739+E747+E755+E764+E772+E796+E804+E167+E608+E616)</f>
        <v>104224</v>
      </c>
      <c r="F813" s="1385">
        <f t="shared" si="2"/>
        <v>0.767272539882359</v>
      </c>
      <c r="G813" s="474"/>
    </row>
    <row r="814" spans="1:7" ht="12" customHeight="1" thickBot="1">
      <c r="A814" s="301"/>
      <c r="B814" s="529" t="s">
        <v>271</v>
      </c>
      <c r="C814" s="941">
        <f>SUM(C809:C813)</f>
        <v>3329424</v>
      </c>
      <c r="D814" s="941">
        <f>SUM(D809:D813)</f>
        <v>3698032</v>
      </c>
      <c r="E814" s="941">
        <f>SUM(E809:E813)</f>
        <v>3195452</v>
      </c>
      <c r="F814" s="1383">
        <f t="shared" si="2"/>
        <v>0.8640952809494348</v>
      </c>
      <c r="G814" s="491"/>
    </row>
    <row r="815" spans="1:7" ht="12" customHeight="1">
      <c r="A815" s="301"/>
      <c r="B815" s="530" t="s">
        <v>282</v>
      </c>
      <c r="C815" s="924"/>
      <c r="D815" s="924"/>
      <c r="E815" s="924"/>
      <c r="F815" s="444"/>
      <c r="G815" s="471"/>
    </row>
    <row r="816" spans="1:7" ht="12" customHeight="1">
      <c r="A816" s="301"/>
      <c r="B816" s="308" t="s">
        <v>474</v>
      </c>
      <c r="C816" s="924">
        <f>SUM(C201+C292+C805+C33+C185+C627+C303+C312+C136+C676+C259+C77)</f>
        <v>276764</v>
      </c>
      <c r="D816" s="924">
        <f>SUM(D201+D292+D805+D33+D185+D627+D303+D312+D676+D77+D168+D577+D68+D789)</f>
        <v>158017</v>
      </c>
      <c r="E816" s="924">
        <f>SUM(E201+E292+E805+E33+E185+E627+E303+E312+E676+E77+E168+E577+E68+E789)</f>
        <v>140246</v>
      </c>
      <c r="F816" s="1384">
        <f t="shared" si="2"/>
        <v>0.8875374168602113</v>
      </c>
      <c r="G816" s="471"/>
    </row>
    <row r="817" spans="1:7" ht="12" customHeight="1">
      <c r="A817" s="301"/>
      <c r="B817" s="308" t="s">
        <v>475</v>
      </c>
      <c r="C817" s="924">
        <f>SUM(C78)</f>
        <v>4000</v>
      </c>
      <c r="D817" s="924">
        <f>SUM(D78+D69)</f>
        <v>4248</v>
      </c>
      <c r="E817" s="924">
        <f>SUM(E78+E69)</f>
        <v>3945</v>
      </c>
      <c r="F817" s="1384">
        <f t="shared" si="2"/>
        <v>0.9286723163841808</v>
      </c>
      <c r="G817" s="445"/>
    </row>
    <row r="818" spans="1:7" ht="12" customHeight="1" thickBot="1">
      <c r="A818" s="301"/>
      <c r="B818" s="528" t="s">
        <v>556</v>
      </c>
      <c r="C818" s="925">
        <f>SUM(C60+C193+C202+C251+C144+C321+C609+C617)</f>
        <v>652500</v>
      </c>
      <c r="D818" s="925">
        <f>SUM(D60+D193+D202+D251+D144+D321+D609+D617+D219+D259+D684+D136)</f>
        <v>859945</v>
      </c>
      <c r="E818" s="925">
        <f>SUM(E60+E193+E202+E251+E144+E321+E609+E617+E219+E259+E684+E136)</f>
        <v>626173</v>
      </c>
      <c r="F818" s="1385">
        <f t="shared" si="2"/>
        <v>0.7281547075685073</v>
      </c>
      <c r="G818" s="491"/>
    </row>
    <row r="819" spans="1:7" ht="12" customHeight="1" thickBot="1">
      <c r="A819" s="301"/>
      <c r="B819" s="529" t="s">
        <v>277</v>
      </c>
      <c r="C819" s="941">
        <f>SUM(C816:C818)</f>
        <v>933264</v>
      </c>
      <c r="D819" s="941">
        <f>SUM(D816:D818)</f>
        <v>1022210</v>
      </c>
      <c r="E819" s="941">
        <f>SUM(E816:E818)</f>
        <v>770364</v>
      </c>
      <c r="F819" s="1383">
        <f t="shared" si="2"/>
        <v>0.7536259672669999</v>
      </c>
      <c r="G819" s="491"/>
    </row>
    <row r="820" spans="1:7" ht="10.5" customHeight="1" thickBot="1">
      <c r="A820" s="379"/>
      <c r="B820" s="394" t="s">
        <v>483</v>
      </c>
      <c r="C820" s="942">
        <f>SUM(C819+C814)</f>
        <v>4262688</v>
      </c>
      <c r="D820" s="942">
        <f>SUM(D819+D814)</f>
        <v>4720242</v>
      </c>
      <c r="E820" s="942">
        <f>SUM(E819+E814)</f>
        <v>3965816</v>
      </c>
      <c r="F820" s="1382">
        <f t="shared" si="2"/>
        <v>0.8401721776129275</v>
      </c>
      <c r="G820" s="476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" right="0" top="0.3937007874015748" bottom="0.1968503937007874" header="0.1968503937007874" footer="0"/>
  <pageSetup firstPageNumber="25" useFirstPageNumber="1" horizontalDpi="600" verticalDpi="600" orientation="landscape" paperSize="9" scale="82" r:id="rId1"/>
  <headerFooter alignWithMargins="0">
    <oddFooter>&amp;C&amp;P. oldal</oddFooter>
  </headerFooter>
  <rowBreaks count="18" manualBreakCount="18">
    <brk id="51" max="255" man="1"/>
    <brk id="96" max="255" man="1"/>
    <brk id="145" max="255" man="1"/>
    <brk id="194" max="255" man="1"/>
    <brk id="236" max="255" man="1"/>
    <brk id="285" max="255" man="1"/>
    <brk id="330" max="255" man="1"/>
    <brk id="373" max="255" man="1"/>
    <brk id="421" max="255" man="1"/>
    <brk id="464" max="255" man="1"/>
    <brk id="505" max="255" man="1"/>
    <brk id="553" max="255" man="1"/>
    <brk id="602" max="255" man="1"/>
    <brk id="644" max="255" man="1"/>
    <brk id="685" max="255" man="1"/>
    <brk id="725" max="255" man="1"/>
    <brk id="766" max="255" man="1"/>
    <brk id="8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Zeros="0" zoomScale="95" zoomScaleNormal="95" workbookViewId="0" topLeftCell="A10">
      <selection activeCell="B61" sqref="B61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50390625" style="10" customWidth="1"/>
    <col min="7" max="7" width="50.875" style="9" customWidth="1"/>
    <col min="8" max="16384" width="9.125" style="9" customWidth="1"/>
  </cols>
  <sheetData>
    <row r="1" spans="1:8" ht="12.75" customHeight="1">
      <c r="A1" s="1543" t="s">
        <v>529</v>
      </c>
      <c r="B1" s="1542"/>
      <c r="C1" s="1542"/>
      <c r="D1" s="1542"/>
      <c r="E1" s="1542"/>
      <c r="F1" s="1542"/>
      <c r="G1" s="1542"/>
      <c r="H1" s="85"/>
    </row>
    <row r="2" spans="1:8" ht="12.75" customHeight="1">
      <c r="A2" s="1541" t="s">
        <v>749</v>
      </c>
      <c r="B2" s="1542"/>
      <c r="C2" s="1542"/>
      <c r="D2" s="1542"/>
      <c r="E2" s="1542"/>
      <c r="F2" s="1542"/>
      <c r="G2" s="1542"/>
      <c r="H2" s="64"/>
    </row>
    <row r="3" spans="3:7" ht="12" customHeight="1">
      <c r="C3" s="70"/>
      <c r="D3" s="70"/>
      <c r="E3" s="70"/>
      <c r="F3" s="70"/>
      <c r="G3" s="82" t="s">
        <v>410</v>
      </c>
    </row>
    <row r="4" spans="1:7" ht="12.75" customHeight="1">
      <c r="A4" s="48"/>
      <c r="B4" s="49"/>
      <c r="C4" s="1486" t="s">
        <v>803</v>
      </c>
      <c r="D4" s="1486" t="s">
        <v>847</v>
      </c>
      <c r="E4" s="1507" t="s">
        <v>1356</v>
      </c>
      <c r="F4" s="1486" t="s">
        <v>1289</v>
      </c>
      <c r="G4" s="92" t="s">
        <v>367</v>
      </c>
    </row>
    <row r="5" spans="1:7" ht="12.75">
      <c r="A5" s="50" t="s">
        <v>507</v>
      </c>
      <c r="B5" s="91" t="s">
        <v>366</v>
      </c>
      <c r="C5" s="1505"/>
      <c r="D5" s="1505"/>
      <c r="E5" s="1508"/>
      <c r="F5" s="1539"/>
      <c r="G5" s="51" t="s">
        <v>368</v>
      </c>
    </row>
    <row r="6" spans="1:7" ht="13.5" thickBot="1">
      <c r="A6" s="52"/>
      <c r="B6" s="53"/>
      <c r="C6" s="1506"/>
      <c r="D6" s="1506"/>
      <c r="E6" s="1509"/>
      <c r="F6" s="1540"/>
      <c r="G6" s="54"/>
    </row>
    <row r="7" spans="1:7" ht="15" customHeight="1">
      <c r="A7" s="203" t="s">
        <v>388</v>
      </c>
      <c r="B7" s="204" t="s">
        <v>389</v>
      </c>
      <c r="C7" s="205" t="s">
        <v>390</v>
      </c>
      <c r="D7" s="205" t="s">
        <v>391</v>
      </c>
      <c r="E7" s="205" t="s">
        <v>392</v>
      </c>
      <c r="F7" s="205" t="s">
        <v>251</v>
      </c>
      <c r="G7" s="205" t="s">
        <v>605</v>
      </c>
    </row>
    <row r="8" spans="1:7" ht="12.75" customHeight="1">
      <c r="A8" s="107"/>
      <c r="B8" s="89" t="s">
        <v>490</v>
      </c>
      <c r="C8" s="750"/>
      <c r="D8" s="750"/>
      <c r="E8" s="750"/>
      <c r="F8" s="784"/>
      <c r="G8" s="785"/>
    </row>
    <row r="9" spans="1:7" ht="12.75" customHeight="1" thickBot="1">
      <c r="A9" s="42">
        <v>3911</v>
      </c>
      <c r="B9" s="35" t="s">
        <v>415</v>
      </c>
      <c r="C9" s="944">
        <v>15000</v>
      </c>
      <c r="D9" s="944">
        <v>15000</v>
      </c>
      <c r="E9" s="944">
        <v>13125</v>
      </c>
      <c r="F9" s="1044">
        <f>SUM(E9/D9)</f>
        <v>0.875</v>
      </c>
      <c r="G9" s="751"/>
    </row>
    <row r="10" spans="1:7" ht="12.75" customHeight="1" thickBot="1">
      <c r="A10" s="63">
        <v>3910</v>
      </c>
      <c r="B10" s="36" t="s">
        <v>405</v>
      </c>
      <c r="C10" s="943">
        <f>SUM(C9:C9)</f>
        <v>15000</v>
      </c>
      <c r="D10" s="943">
        <f>SUM(D9:D9)</f>
        <v>15000</v>
      </c>
      <c r="E10" s="943">
        <f>SUM(E9:E9)</f>
        <v>13125</v>
      </c>
      <c r="F10" s="1045">
        <f aca="true" t="shared" si="0" ref="F10:F62">SUM(E10/D10)</f>
        <v>0.875</v>
      </c>
      <c r="G10" s="751"/>
    </row>
    <row r="11" spans="1:7" s="13" customFormat="1" ht="12.75" customHeight="1">
      <c r="A11" s="11"/>
      <c r="B11" s="38" t="s">
        <v>489</v>
      </c>
      <c r="C11" s="961"/>
      <c r="D11" s="1049"/>
      <c r="E11" s="1049"/>
      <c r="F11" s="786"/>
      <c r="G11" s="752"/>
    </row>
    <row r="12" spans="1:7" s="13" customFormat="1" ht="12.75" customHeight="1">
      <c r="A12" s="42">
        <v>3921</v>
      </c>
      <c r="B12" s="35" t="s">
        <v>84</v>
      </c>
      <c r="C12" s="962">
        <v>6000</v>
      </c>
      <c r="D12" s="984">
        <v>6000</v>
      </c>
      <c r="E12" s="984">
        <v>6000</v>
      </c>
      <c r="F12" s="786">
        <f t="shared" si="0"/>
        <v>1</v>
      </c>
      <c r="G12" s="753" t="s">
        <v>624</v>
      </c>
    </row>
    <row r="13" spans="1:7" s="13" customFormat="1" ht="12.75" customHeight="1">
      <c r="A13" s="42">
        <v>3922</v>
      </c>
      <c r="B13" s="35" t="s">
        <v>83</v>
      </c>
      <c r="C13" s="962">
        <v>5000</v>
      </c>
      <c r="D13" s="984">
        <v>5000</v>
      </c>
      <c r="E13" s="984">
        <v>5000</v>
      </c>
      <c r="F13" s="786">
        <f t="shared" si="0"/>
        <v>1</v>
      </c>
      <c r="G13" s="754" t="s">
        <v>179</v>
      </c>
    </row>
    <row r="14" spans="1:7" s="13" customFormat="1" ht="12.75" customHeight="1">
      <c r="A14" s="42">
        <v>3923</v>
      </c>
      <c r="B14" s="35" t="s">
        <v>814</v>
      </c>
      <c r="C14" s="962"/>
      <c r="D14" s="984">
        <v>2000</v>
      </c>
      <c r="E14" s="984">
        <v>2000</v>
      </c>
      <c r="F14" s="786">
        <f t="shared" si="0"/>
        <v>1</v>
      </c>
      <c r="G14" s="754" t="s">
        <v>815</v>
      </c>
    </row>
    <row r="15" spans="1:7" s="13" customFormat="1" ht="12.75" customHeight="1">
      <c r="A15" s="42">
        <v>3924</v>
      </c>
      <c r="B15" s="35" t="s">
        <v>827</v>
      </c>
      <c r="C15" s="962"/>
      <c r="D15" s="984">
        <v>3000</v>
      </c>
      <c r="E15" s="984">
        <v>3000</v>
      </c>
      <c r="F15" s="786">
        <f t="shared" si="0"/>
        <v>1</v>
      </c>
      <c r="G15" s="754"/>
    </row>
    <row r="16" spans="1:7" s="13" customFormat="1" ht="12.75" customHeight="1">
      <c r="A16" s="42">
        <v>3925</v>
      </c>
      <c r="B16" s="35" t="s">
        <v>231</v>
      </c>
      <c r="C16" s="962">
        <v>398000</v>
      </c>
      <c r="D16" s="984">
        <v>400092</v>
      </c>
      <c r="E16" s="984">
        <v>398000</v>
      </c>
      <c r="F16" s="786">
        <f t="shared" si="0"/>
        <v>0.9947712026233966</v>
      </c>
      <c r="G16" s="755"/>
    </row>
    <row r="17" spans="1:7" s="13" customFormat="1" ht="12.75" customHeight="1">
      <c r="A17" s="42">
        <v>3928</v>
      </c>
      <c r="B17" s="35" t="s">
        <v>376</v>
      </c>
      <c r="C17" s="962">
        <v>170000</v>
      </c>
      <c r="D17" s="984">
        <v>300800</v>
      </c>
      <c r="E17" s="984">
        <f>SUM(E18+E21)</f>
        <v>159591</v>
      </c>
      <c r="F17" s="786">
        <f t="shared" si="0"/>
        <v>0.5305551861702128</v>
      </c>
      <c r="G17" s="760" t="s">
        <v>754</v>
      </c>
    </row>
    <row r="18" spans="1:7" s="13" customFormat="1" ht="12.75" customHeight="1">
      <c r="A18" s="42"/>
      <c r="B18" s="198" t="s">
        <v>291</v>
      </c>
      <c r="C18" s="830">
        <v>10000</v>
      </c>
      <c r="D18" s="985">
        <v>10000</v>
      </c>
      <c r="E18" s="985">
        <f>SUM(E19:E20)</f>
        <v>659</v>
      </c>
      <c r="F18" s="786">
        <f t="shared" si="0"/>
        <v>0.0659</v>
      </c>
      <c r="G18" s="755"/>
    </row>
    <row r="19" spans="1:7" s="13" customFormat="1" ht="12.75" customHeight="1">
      <c r="A19" s="42"/>
      <c r="B19" s="198" t="s">
        <v>534</v>
      </c>
      <c r="C19" s="830">
        <v>400</v>
      </c>
      <c r="D19" s="985">
        <v>400</v>
      </c>
      <c r="E19" s="985">
        <v>303</v>
      </c>
      <c r="F19" s="786">
        <f t="shared" si="0"/>
        <v>0.7575</v>
      </c>
      <c r="G19" s="755"/>
    </row>
    <row r="20" spans="1:7" s="13" customFormat="1" ht="12.75" customHeight="1">
      <c r="A20" s="42"/>
      <c r="B20" s="198" t="s">
        <v>472</v>
      </c>
      <c r="C20" s="830">
        <v>9600</v>
      </c>
      <c r="D20" s="985">
        <v>9600</v>
      </c>
      <c r="E20" s="985">
        <v>356</v>
      </c>
      <c r="F20" s="786">
        <f t="shared" si="0"/>
        <v>0.037083333333333336</v>
      </c>
      <c r="G20" s="755"/>
    </row>
    <row r="21" spans="1:7" s="13" customFormat="1" ht="12.75" customHeight="1">
      <c r="A21" s="42"/>
      <c r="B21" s="198" t="s">
        <v>771</v>
      </c>
      <c r="C21" s="830">
        <v>160000</v>
      </c>
      <c r="D21" s="985">
        <v>290800</v>
      </c>
      <c r="E21" s="985">
        <v>158932</v>
      </c>
      <c r="F21" s="786">
        <f t="shared" si="0"/>
        <v>0.5465337001375515</v>
      </c>
      <c r="G21" s="755"/>
    </row>
    <row r="22" spans="1:7" s="13" customFormat="1" ht="12.75" customHeight="1" thickBot="1">
      <c r="A22" s="42">
        <v>3929</v>
      </c>
      <c r="B22" s="56" t="s">
        <v>516</v>
      </c>
      <c r="C22" s="963">
        <v>10000</v>
      </c>
      <c r="D22" s="986">
        <v>20000</v>
      </c>
      <c r="E22" s="986">
        <v>8804</v>
      </c>
      <c r="F22" s="1044">
        <f t="shared" si="0"/>
        <v>0.4402</v>
      </c>
      <c r="G22" s="756" t="s">
        <v>754</v>
      </c>
    </row>
    <row r="23" spans="1:7" s="13" customFormat="1" ht="12.75" customHeight="1" thickBot="1">
      <c r="A23" s="63">
        <v>3920</v>
      </c>
      <c r="B23" s="36" t="s">
        <v>405</v>
      </c>
      <c r="C23" s="943">
        <f>SUM(C12:C17)+C22</f>
        <v>589000</v>
      </c>
      <c r="D23" s="943">
        <f>SUM(D12:D17)+D22</f>
        <v>736892</v>
      </c>
      <c r="E23" s="943">
        <f>SUM(E12:E17)+E22</f>
        <v>582395</v>
      </c>
      <c r="F23" s="1045">
        <f t="shared" si="0"/>
        <v>0.7903396969976605</v>
      </c>
      <c r="G23" s="757"/>
    </row>
    <row r="24" spans="1:7" s="13" customFormat="1" ht="12.75" customHeight="1">
      <c r="A24" s="11"/>
      <c r="B24" s="38" t="s">
        <v>340</v>
      </c>
      <c r="C24" s="961"/>
      <c r="D24" s="1049"/>
      <c r="E24" s="1049"/>
      <c r="F24" s="786"/>
      <c r="G24" s="758"/>
    </row>
    <row r="25" spans="1:7" s="13" customFormat="1" ht="12.75" customHeight="1">
      <c r="A25" s="68">
        <v>3931</v>
      </c>
      <c r="B25" s="90" t="s">
        <v>380</v>
      </c>
      <c r="C25" s="732">
        <v>5000</v>
      </c>
      <c r="D25" s="987">
        <v>5000</v>
      </c>
      <c r="E25" s="987">
        <v>3000</v>
      </c>
      <c r="F25" s="786">
        <f t="shared" si="0"/>
        <v>0.6</v>
      </c>
      <c r="G25" s="759"/>
    </row>
    <row r="26" spans="1:7" s="13" customFormat="1" ht="12.75" customHeight="1" thickBot="1">
      <c r="A26" s="68">
        <v>3932</v>
      </c>
      <c r="B26" s="90" t="s">
        <v>416</v>
      </c>
      <c r="C26" s="963">
        <v>12500</v>
      </c>
      <c r="D26" s="986">
        <v>12500</v>
      </c>
      <c r="E26" s="986">
        <v>12500</v>
      </c>
      <c r="F26" s="1044">
        <f t="shared" si="0"/>
        <v>1</v>
      </c>
      <c r="G26" s="760"/>
    </row>
    <row r="27" spans="1:7" s="13" customFormat="1" ht="12.75" customHeight="1" thickBot="1">
      <c r="A27" s="63">
        <v>3930</v>
      </c>
      <c r="B27" s="36" t="s">
        <v>405</v>
      </c>
      <c r="C27" s="964">
        <f>SUM(C25:C26)</f>
        <v>17500</v>
      </c>
      <c r="D27" s="943">
        <f>SUM(D25:D26)</f>
        <v>17500</v>
      </c>
      <c r="E27" s="943">
        <f>SUM(E25:E26)</f>
        <v>15500</v>
      </c>
      <c r="F27" s="1045">
        <f t="shared" si="0"/>
        <v>0.8857142857142857</v>
      </c>
      <c r="G27" s="761"/>
    </row>
    <row r="28" spans="1:7" ht="12.75" customHeight="1">
      <c r="A28" s="11"/>
      <c r="B28" s="38" t="s">
        <v>266</v>
      </c>
      <c r="C28" s="965"/>
      <c r="D28" s="1050"/>
      <c r="E28" s="1050"/>
      <c r="F28" s="786"/>
      <c r="G28" s="762"/>
    </row>
    <row r="29" spans="1:7" ht="12.75" customHeight="1">
      <c r="A29" s="42">
        <v>3941</v>
      </c>
      <c r="B29" s="35" t="s">
        <v>597</v>
      </c>
      <c r="C29" s="962">
        <v>258800</v>
      </c>
      <c r="D29" s="984">
        <v>263800</v>
      </c>
      <c r="E29" s="984">
        <v>263800</v>
      </c>
      <c r="F29" s="786">
        <f t="shared" si="0"/>
        <v>1</v>
      </c>
      <c r="G29" s="759"/>
    </row>
    <row r="30" spans="1:7" ht="12.75" customHeight="1">
      <c r="A30" s="42">
        <v>3943</v>
      </c>
      <c r="B30" s="35" t="s">
        <v>97</v>
      </c>
      <c r="C30" s="962">
        <v>2000</v>
      </c>
      <c r="D30" s="984">
        <v>2000</v>
      </c>
      <c r="E30" s="984"/>
      <c r="F30" s="786">
        <f t="shared" si="0"/>
        <v>0</v>
      </c>
      <c r="G30" s="754" t="s">
        <v>227</v>
      </c>
    </row>
    <row r="31" spans="1:7" ht="12.75" customHeight="1">
      <c r="A31" s="42"/>
      <c r="B31" s="198" t="s">
        <v>772</v>
      </c>
      <c r="C31" s="830">
        <v>787</v>
      </c>
      <c r="D31" s="985">
        <v>787</v>
      </c>
      <c r="E31" s="985"/>
      <c r="F31" s="786">
        <f t="shared" si="0"/>
        <v>0</v>
      </c>
      <c r="G31" s="754"/>
    </row>
    <row r="32" spans="1:7" ht="12.75" customHeight="1">
      <c r="A32" s="42"/>
      <c r="B32" s="198" t="s">
        <v>773</v>
      </c>
      <c r="C32" s="830">
        <v>213</v>
      </c>
      <c r="D32" s="985">
        <v>213</v>
      </c>
      <c r="E32" s="985"/>
      <c r="F32" s="786">
        <f t="shared" si="0"/>
        <v>0</v>
      </c>
      <c r="G32" s="754"/>
    </row>
    <row r="33" spans="1:7" ht="12.75" customHeight="1" thickBot="1">
      <c r="A33" s="42"/>
      <c r="B33" s="198" t="s">
        <v>771</v>
      </c>
      <c r="C33" s="966">
        <v>1000</v>
      </c>
      <c r="D33" s="1051">
        <v>1000</v>
      </c>
      <c r="E33" s="1051"/>
      <c r="F33" s="1044">
        <f t="shared" si="0"/>
        <v>0</v>
      </c>
      <c r="G33" s="754"/>
    </row>
    <row r="34" spans="1:7" s="13" customFormat="1" ht="12.75" customHeight="1" thickBot="1">
      <c r="A34" s="63">
        <v>3940</v>
      </c>
      <c r="B34" s="36" t="s">
        <v>403</v>
      </c>
      <c r="C34" s="964">
        <f>SUM(C29:C30)</f>
        <v>260800</v>
      </c>
      <c r="D34" s="943">
        <f>SUM(D29:D30)</f>
        <v>265800</v>
      </c>
      <c r="E34" s="943">
        <f>SUM(E29:E30)</f>
        <v>263800</v>
      </c>
      <c r="F34" s="1045">
        <f t="shared" si="0"/>
        <v>0.9924755455229496</v>
      </c>
      <c r="G34" s="763"/>
    </row>
    <row r="35" spans="1:7" s="13" customFormat="1" ht="12.75" customHeight="1">
      <c r="A35" s="208"/>
      <c r="B35" s="209" t="s">
        <v>265</v>
      </c>
      <c r="C35" s="967"/>
      <c r="D35" s="1052"/>
      <c r="E35" s="1052"/>
      <c r="F35" s="786"/>
      <c r="G35" s="764"/>
    </row>
    <row r="36" spans="1:7" s="13" customFormat="1" ht="12.75" customHeight="1">
      <c r="A36" s="66">
        <v>3961</v>
      </c>
      <c r="B36" s="87" t="s">
        <v>790</v>
      </c>
      <c r="C36" s="968">
        <v>135900</v>
      </c>
      <c r="D36" s="988">
        <v>135900</v>
      </c>
      <c r="E36" s="988">
        <v>135900</v>
      </c>
      <c r="F36" s="786">
        <f t="shared" si="0"/>
        <v>1</v>
      </c>
      <c r="G36" s="759"/>
    </row>
    <row r="37" spans="1:7" s="13" customFormat="1" ht="12.75" customHeight="1">
      <c r="A37" s="66">
        <v>3962</v>
      </c>
      <c r="B37" s="299" t="s">
        <v>592</v>
      </c>
      <c r="C37" s="968">
        <v>50000</v>
      </c>
      <c r="D37" s="988">
        <v>50000</v>
      </c>
      <c r="E37" s="988">
        <v>50000</v>
      </c>
      <c r="F37" s="786">
        <f t="shared" si="0"/>
        <v>1</v>
      </c>
      <c r="G37" s="759"/>
    </row>
    <row r="38" spans="1:7" s="13" customFormat="1" ht="12.75" customHeight="1">
      <c r="A38" s="66">
        <v>3972</v>
      </c>
      <c r="B38" s="213" t="s">
        <v>791</v>
      </c>
      <c r="C38" s="563">
        <v>18500</v>
      </c>
      <c r="D38" s="988">
        <f>SUM(D39:D40)</f>
        <v>18500</v>
      </c>
      <c r="E38" s="988">
        <f>SUM(E39:E40)</f>
        <v>17200</v>
      </c>
      <c r="F38" s="786">
        <f t="shared" si="0"/>
        <v>0.9297297297297298</v>
      </c>
      <c r="G38" s="753" t="s">
        <v>624</v>
      </c>
    </row>
    <row r="39" spans="1:7" s="13" customFormat="1" ht="12.75" customHeight="1">
      <c r="A39" s="66"/>
      <c r="B39" s="1020" t="s">
        <v>534</v>
      </c>
      <c r="C39" s="968"/>
      <c r="D39" s="1053">
        <v>1300</v>
      </c>
      <c r="E39" s="1053">
        <v>1300</v>
      </c>
      <c r="F39" s="786">
        <f t="shared" si="0"/>
        <v>1</v>
      </c>
      <c r="G39" s="753"/>
    </row>
    <row r="40" spans="1:7" s="13" customFormat="1" ht="12.75" customHeight="1" thickBot="1">
      <c r="A40" s="66"/>
      <c r="B40" s="1020" t="s">
        <v>313</v>
      </c>
      <c r="C40" s="1019"/>
      <c r="D40" s="1054">
        <v>17200</v>
      </c>
      <c r="E40" s="1054">
        <v>15900</v>
      </c>
      <c r="F40" s="1044">
        <f t="shared" si="0"/>
        <v>0.9244186046511628</v>
      </c>
      <c r="G40" s="753"/>
    </row>
    <row r="41" spans="1:7" s="13" customFormat="1" ht="12.75" customHeight="1" thickBot="1">
      <c r="A41" s="210">
        <v>3970</v>
      </c>
      <c r="B41" s="211" t="s">
        <v>375</v>
      </c>
      <c r="C41" s="969">
        <f>SUM(C36:C38)</f>
        <v>204400</v>
      </c>
      <c r="D41" s="1055">
        <f>SUM(D36:D38)</f>
        <v>204400</v>
      </c>
      <c r="E41" s="1055">
        <f>SUM(E36:E38)</f>
        <v>203100</v>
      </c>
      <c r="F41" s="1045">
        <f t="shared" si="0"/>
        <v>0.9936399217221135</v>
      </c>
      <c r="G41" s="763"/>
    </row>
    <row r="42" spans="1:7" s="13" customFormat="1" ht="12.75" customHeight="1">
      <c r="A42" s="212"/>
      <c r="B42" s="214" t="s">
        <v>488</v>
      </c>
      <c r="C42" s="967"/>
      <c r="D42" s="1052"/>
      <c r="E42" s="1052"/>
      <c r="F42" s="786"/>
      <c r="G42" s="752"/>
    </row>
    <row r="43" spans="1:7" s="13" customFormat="1" ht="12.75" customHeight="1">
      <c r="A43" s="66">
        <v>3988</v>
      </c>
      <c r="B43" s="87" t="s">
        <v>214</v>
      </c>
      <c r="C43" s="968">
        <v>800</v>
      </c>
      <c r="D43" s="988">
        <v>800</v>
      </c>
      <c r="E43" s="988">
        <v>800</v>
      </c>
      <c r="F43" s="786">
        <f t="shared" si="0"/>
        <v>1</v>
      </c>
      <c r="G43" s="765"/>
    </row>
    <row r="44" spans="1:7" s="13" customFormat="1" ht="12.75" customHeight="1">
      <c r="A44" s="66">
        <v>3989</v>
      </c>
      <c r="B44" s="87" t="s">
        <v>594</v>
      </c>
      <c r="C44" s="968">
        <v>6000</v>
      </c>
      <c r="D44" s="988">
        <v>6000</v>
      </c>
      <c r="E44" s="988">
        <v>6000</v>
      </c>
      <c r="F44" s="786">
        <f t="shared" si="0"/>
        <v>1</v>
      </c>
      <c r="G44" s="753" t="s">
        <v>624</v>
      </c>
    </row>
    <row r="45" spans="1:7" s="13" customFormat="1" ht="12.75" customHeight="1">
      <c r="A45" s="68">
        <v>3990</v>
      </c>
      <c r="B45" s="90" t="s">
        <v>541</v>
      </c>
      <c r="C45" s="732">
        <v>1000</v>
      </c>
      <c r="D45" s="987">
        <v>1000</v>
      </c>
      <c r="E45" s="987">
        <v>1000</v>
      </c>
      <c r="F45" s="786">
        <f t="shared" si="0"/>
        <v>1</v>
      </c>
      <c r="G45" s="766"/>
    </row>
    <row r="46" spans="1:7" s="13" customFormat="1" ht="12.75" customHeight="1">
      <c r="A46" s="68">
        <v>3991</v>
      </c>
      <c r="B46" s="90" t="s">
        <v>587</v>
      </c>
      <c r="C46" s="732">
        <v>4820</v>
      </c>
      <c r="D46" s="987">
        <v>4820</v>
      </c>
      <c r="E46" s="987">
        <v>4820</v>
      </c>
      <c r="F46" s="786">
        <f t="shared" si="0"/>
        <v>1</v>
      </c>
      <c r="G46" s="766"/>
    </row>
    <row r="47" spans="1:7" s="13" customFormat="1" ht="12.75" customHeight="1">
      <c r="A47" s="68">
        <v>3992</v>
      </c>
      <c r="B47" s="90" t="s">
        <v>542</v>
      </c>
      <c r="C47" s="732">
        <v>1400</v>
      </c>
      <c r="D47" s="987">
        <v>1400</v>
      </c>
      <c r="E47" s="987">
        <v>1400</v>
      </c>
      <c r="F47" s="786">
        <f t="shared" si="0"/>
        <v>1</v>
      </c>
      <c r="G47" s="766"/>
    </row>
    <row r="48" spans="1:7" s="13" customFormat="1" ht="12.75" customHeight="1">
      <c r="A48" s="68">
        <v>3993</v>
      </c>
      <c r="B48" s="90" t="s">
        <v>543</v>
      </c>
      <c r="C48" s="732">
        <v>900</v>
      </c>
      <c r="D48" s="987">
        <v>900</v>
      </c>
      <c r="E48" s="987">
        <v>900</v>
      </c>
      <c r="F48" s="786">
        <f t="shared" si="0"/>
        <v>1</v>
      </c>
      <c r="G48" s="766"/>
    </row>
    <row r="49" spans="1:7" s="13" customFormat="1" ht="12.75" customHeight="1">
      <c r="A49" s="68">
        <v>3994</v>
      </c>
      <c r="B49" s="90" t="s">
        <v>315</v>
      </c>
      <c r="C49" s="732">
        <v>900</v>
      </c>
      <c r="D49" s="987">
        <v>900</v>
      </c>
      <c r="E49" s="987">
        <v>900</v>
      </c>
      <c r="F49" s="786">
        <f t="shared" si="0"/>
        <v>1</v>
      </c>
      <c r="G49" s="766"/>
    </row>
    <row r="50" spans="1:7" s="13" customFormat="1" ht="12.75" customHeight="1">
      <c r="A50" s="68">
        <v>3995</v>
      </c>
      <c r="B50" s="90" t="s">
        <v>316</v>
      </c>
      <c r="C50" s="732">
        <v>900</v>
      </c>
      <c r="D50" s="987">
        <v>900</v>
      </c>
      <c r="E50" s="987">
        <v>900</v>
      </c>
      <c r="F50" s="786">
        <f t="shared" si="0"/>
        <v>1</v>
      </c>
      <c r="G50" s="766"/>
    </row>
    <row r="51" spans="1:7" s="13" customFormat="1" ht="12.75" customHeight="1">
      <c r="A51" s="68">
        <v>3997</v>
      </c>
      <c r="B51" s="90" t="s">
        <v>317</v>
      </c>
      <c r="C51" s="732">
        <v>900</v>
      </c>
      <c r="D51" s="987">
        <v>900</v>
      </c>
      <c r="E51" s="987">
        <v>900</v>
      </c>
      <c r="F51" s="786">
        <f t="shared" si="0"/>
        <v>1</v>
      </c>
      <c r="G51" s="766"/>
    </row>
    <row r="52" spans="1:7" s="13" customFormat="1" ht="12.75" customHeight="1">
      <c r="A52" s="68">
        <v>3998</v>
      </c>
      <c r="B52" s="90" t="s">
        <v>318</v>
      </c>
      <c r="C52" s="732">
        <v>900</v>
      </c>
      <c r="D52" s="987">
        <v>900</v>
      </c>
      <c r="E52" s="987">
        <v>900</v>
      </c>
      <c r="F52" s="786">
        <f t="shared" si="0"/>
        <v>1</v>
      </c>
      <c r="G52" s="766"/>
    </row>
    <row r="53" spans="1:7" s="13" customFormat="1" ht="12.75" customHeight="1" thickBot="1">
      <c r="A53" s="104">
        <v>3999</v>
      </c>
      <c r="B53" s="90" t="s">
        <v>319</v>
      </c>
      <c r="C53" s="963">
        <v>1000</v>
      </c>
      <c r="D53" s="986">
        <v>1000</v>
      </c>
      <c r="E53" s="986">
        <v>1000</v>
      </c>
      <c r="F53" s="1044">
        <f t="shared" si="0"/>
        <v>1</v>
      </c>
      <c r="G53" s="767"/>
    </row>
    <row r="54" spans="1:7" s="13" customFormat="1" ht="12.75" customHeight="1" thickBot="1">
      <c r="A54" s="63"/>
      <c r="B54" s="36" t="s">
        <v>375</v>
      </c>
      <c r="C54" s="964">
        <f>SUM(C43:C53)</f>
        <v>19520</v>
      </c>
      <c r="D54" s="964">
        <f>SUM(D43:D53)</f>
        <v>19520</v>
      </c>
      <c r="E54" s="964">
        <f>SUM(E43:E53)</f>
        <v>19520</v>
      </c>
      <c r="F54" s="799">
        <f t="shared" si="0"/>
        <v>1</v>
      </c>
      <c r="G54" s="763"/>
    </row>
    <row r="55" spans="1:7" s="13" customFormat="1" ht="12.75" customHeight="1" thickBot="1">
      <c r="A55" s="63">
        <v>3900</v>
      </c>
      <c r="B55" s="36" t="s">
        <v>369</v>
      </c>
      <c r="C55" s="964">
        <f>C34+C23+C10+C27+C41+C54</f>
        <v>1106220</v>
      </c>
      <c r="D55" s="964">
        <f>D34+D23+D10+D27+D41+D54</f>
        <v>1259112</v>
      </c>
      <c r="E55" s="964">
        <f>E34+E23+E10+E27+E41+E54</f>
        <v>1097440</v>
      </c>
      <c r="F55" s="1045">
        <f t="shared" si="0"/>
        <v>0.871598396330112</v>
      </c>
      <c r="G55" s="763"/>
    </row>
    <row r="56" spans="1:7" s="13" customFormat="1" ht="12.75" customHeight="1">
      <c r="A56" s="46"/>
      <c r="B56" s="87" t="s">
        <v>399</v>
      </c>
      <c r="C56" s="732">
        <f aca="true" t="shared" si="1" ref="C56:E57">SUM(C31)</f>
        <v>787</v>
      </c>
      <c r="D56" s="732">
        <f t="shared" si="1"/>
        <v>787</v>
      </c>
      <c r="E56" s="732">
        <f t="shared" si="1"/>
        <v>0</v>
      </c>
      <c r="F56" s="786">
        <f t="shared" si="0"/>
        <v>0</v>
      </c>
      <c r="G56" s="758"/>
    </row>
    <row r="57" spans="1:7" s="13" customFormat="1" ht="12.75" customHeight="1">
      <c r="A57" s="46"/>
      <c r="B57" s="24" t="s">
        <v>323</v>
      </c>
      <c r="C57" s="732">
        <f t="shared" si="1"/>
        <v>213</v>
      </c>
      <c r="D57" s="732">
        <f t="shared" si="1"/>
        <v>213</v>
      </c>
      <c r="E57" s="732">
        <f t="shared" si="1"/>
        <v>0</v>
      </c>
      <c r="F57" s="786">
        <f t="shared" si="0"/>
        <v>0</v>
      </c>
      <c r="G57" s="758"/>
    </row>
    <row r="58" spans="1:7" s="13" customFormat="1" ht="12.75" customHeight="1">
      <c r="A58" s="46"/>
      <c r="B58" s="87" t="s">
        <v>527</v>
      </c>
      <c r="C58" s="732">
        <f>SUM(C19)</f>
        <v>400</v>
      </c>
      <c r="D58" s="732">
        <f>SUM(D19+D39)</f>
        <v>1700</v>
      </c>
      <c r="E58" s="732">
        <f>SUM(E19+E39)</f>
        <v>1603</v>
      </c>
      <c r="F58" s="786">
        <f t="shared" si="0"/>
        <v>0.9429411764705883</v>
      </c>
      <c r="G58" s="758"/>
    </row>
    <row r="59" spans="1:7" s="13" customFormat="1" ht="12.75" customHeight="1">
      <c r="A59" s="45"/>
      <c r="B59" s="24" t="s">
        <v>523</v>
      </c>
      <c r="C59" s="962">
        <f>SUM(C10+C23+C27+C34+C41+C54)-C61-C56-C57-C58-C60</f>
        <v>909220</v>
      </c>
      <c r="D59" s="962">
        <f>SUM(D10+D23+D27+D34+D41+D54)-D61-D56-D57-D58-D60</f>
        <v>918012</v>
      </c>
      <c r="E59" s="962">
        <f>SUM(E10+E23+E27+E34+E41+E54)-E61-E56-E57-E58-E60</f>
        <v>912620</v>
      </c>
      <c r="F59" s="786">
        <f t="shared" si="0"/>
        <v>0.994126438434356</v>
      </c>
      <c r="G59" s="758"/>
    </row>
    <row r="60" spans="1:7" s="13" customFormat="1" ht="12.75" customHeight="1">
      <c r="A60" s="45"/>
      <c r="B60" s="24" t="s">
        <v>479</v>
      </c>
      <c r="C60" s="962">
        <f>SUM(C20)</f>
        <v>9600</v>
      </c>
      <c r="D60" s="962">
        <f>SUM(D20)</f>
        <v>9600</v>
      </c>
      <c r="E60" s="962">
        <f>SUM(E20)</f>
        <v>356</v>
      </c>
      <c r="F60" s="786">
        <f t="shared" si="0"/>
        <v>0.037083333333333336</v>
      </c>
      <c r="G60" s="758"/>
    </row>
    <row r="61" spans="1:7" s="13" customFormat="1" ht="12.75" customHeight="1">
      <c r="A61" s="45"/>
      <c r="B61" s="94" t="s">
        <v>500</v>
      </c>
      <c r="C61" s="962">
        <f>SUM(C9+C22+C21+C33)</f>
        <v>186000</v>
      </c>
      <c r="D61" s="962">
        <f>SUM(D9+D22+D21+D33+D14)</f>
        <v>328800</v>
      </c>
      <c r="E61" s="962">
        <f>SUM(E9+E22+E21+E33+E14)</f>
        <v>182861</v>
      </c>
      <c r="F61" s="786">
        <f t="shared" si="0"/>
        <v>0.5561465936739659</v>
      </c>
      <c r="G61" s="768"/>
    </row>
    <row r="62" spans="1:7" s="13" customFormat="1" ht="12.75" customHeight="1">
      <c r="A62" s="224"/>
      <c r="B62" s="225" t="s">
        <v>845</v>
      </c>
      <c r="C62" s="970">
        <f>SUM(C56:C61)</f>
        <v>1106220</v>
      </c>
      <c r="D62" s="970">
        <f>SUM(D56:D61)</f>
        <v>1259112</v>
      </c>
      <c r="E62" s="970">
        <f>SUM(E56:E61)</f>
        <v>1097440</v>
      </c>
      <c r="F62" s="196">
        <f t="shared" si="0"/>
        <v>0.871598396330112</v>
      </c>
      <c r="G62" s="768"/>
    </row>
    <row r="63" spans="1:7" ht="12.75" customHeight="1">
      <c r="A63" s="40"/>
      <c r="B63" s="41"/>
      <c r="C63" s="18"/>
      <c r="D63" s="18"/>
      <c r="E63" s="18"/>
      <c r="F63" s="18"/>
      <c r="G63" s="41"/>
    </row>
    <row r="64" ht="12.75" customHeight="1">
      <c r="A64" s="55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8"/>
  <sheetViews>
    <sheetView showZeros="0" zoomScalePageLayoutView="0" workbookViewId="0" topLeftCell="A61">
      <selection activeCell="B84" sqref="B84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5" width="12.125" style="47" customWidth="1"/>
    <col min="6" max="6" width="9.875" style="47" customWidth="1"/>
    <col min="7" max="7" width="66.875" style="41" customWidth="1"/>
    <col min="8" max="16384" width="9.125" style="41" customWidth="1"/>
  </cols>
  <sheetData>
    <row r="1" spans="1:7" s="16" customFormat="1" ht="12.75" customHeight="1">
      <c r="A1" s="1546" t="s">
        <v>370</v>
      </c>
      <c r="B1" s="1542"/>
      <c r="C1" s="1542"/>
      <c r="D1" s="1542"/>
      <c r="E1" s="1542"/>
      <c r="F1" s="1542"/>
      <c r="G1" s="1542"/>
    </row>
    <row r="2" spans="1:7" s="16" customFormat="1" ht="12.75" customHeight="1">
      <c r="A2" s="1541" t="s">
        <v>750</v>
      </c>
      <c r="B2" s="1542"/>
      <c r="C2" s="1542"/>
      <c r="D2" s="1542"/>
      <c r="E2" s="1542"/>
      <c r="F2" s="1542"/>
      <c r="G2" s="1542"/>
    </row>
    <row r="3" spans="1:7" s="16" customFormat="1" ht="12.75" customHeight="1">
      <c r="A3" s="64"/>
      <c r="B3" s="64"/>
      <c r="C3" s="1544"/>
      <c r="D3" s="1544"/>
      <c r="E3" s="1544"/>
      <c r="F3" s="1544"/>
      <c r="G3" s="1545"/>
    </row>
    <row r="4" spans="1:7" ht="10.5" customHeight="1">
      <c r="A4" s="372"/>
      <c r="B4" s="369"/>
      <c r="C4" s="532"/>
      <c r="D4" s="532"/>
      <c r="E4" s="532"/>
      <c r="F4" s="532"/>
      <c r="G4" s="533" t="s">
        <v>410</v>
      </c>
    </row>
    <row r="5" spans="1:7" ht="12.75" customHeight="1">
      <c r="A5" s="522"/>
      <c r="B5" s="534"/>
      <c r="C5" s="1507" t="s">
        <v>803</v>
      </c>
      <c r="D5" s="1507" t="s">
        <v>847</v>
      </c>
      <c r="E5" s="1507" t="s">
        <v>1351</v>
      </c>
      <c r="F5" s="1507" t="s">
        <v>1340</v>
      </c>
      <c r="G5" s="535"/>
    </row>
    <row r="6" spans="1:7" ht="12" customHeight="1">
      <c r="A6" s="377" t="s">
        <v>507</v>
      </c>
      <c r="B6" s="536" t="s">
        <v>366</v>
      </c>
      <c r="C6" s="1508"/>
      <c r="D6" s="1508"/>
      <c r="E6" s="1508"/>
      <c r="F6" s="1547"/>
      <c r="G6" s="440" t="s">
        <v>367</v>
      </c>
    </row>
    <row r="7" spans="1:7" ht="12.75" customHeight="1" thickBot="1">
      <c r="A7" s="537"/>
      <c r="B7" s="538"/>
      <c r="C7" s="1509"/>
      <c r="D7" s="1509"/>
      <c r="E7" s="1509"/>
      <c r="F7" s="1548"/>
      <c r="G7" s="400" t="s">
        <v>368</v>
      </c>
    </row>
    <row r="8" spans="1:7" ht="12.75" customHeight="1">
      <c r="A8" s="539" t="s">
        <v>388</v>
      </c>
      <c r="B8" s="382" t="s">
        <v>389</v>
      </c>
      <c r="C8" s="540" t="s">
        <v>390</v>
      </c>
      <c r="D8" s="540" t="s">
        <v>391</v>
      </c>
      <c r="E8" s="540" t="s">
        <v>392</v>
      </c>
      <c r="F8" s="540" t="s">
        <v>251</v>
      </c>
      <c r="G8" s="441" t="s">
        <v>605</v>
      </c>
    </row>
    <row r="9" spans="1:7" ht="16.5" customHeight="1">
      <c r="A9" s="489"/>
      <c r="B9" s="541" t="s">
        <v>495</v>
      </c>
      <c r="C9" s="445"/>
      <c r="D9" s="445"/>
      <c r="E9" s="445"/>
      <c r="F9" s="445"/>
      <c r="G9" s="542"/>
    </row>
    <row r="10" spans="1:7" ht="11.25">
      <c r="A10" s="377"/>
      <c r="B10" s="543" t="s">
        <v>484</v>
      </c>
      <c r="C10" s="544"/>
      <c r="D10" s="544"/>
      <c r="E10" s="544"/>
      <c r="F10" s="544"/>
      <c r="G10" s="392"/>
    </row>
    <row r="11" spans="1:7" ht="11.25">
      <c r="A11" s="567">
        <v>4013</v>
      </c>
      <c r="B11" s="1004" t="s">
        <v>818</v>
      </c>
      <c r="C11" s="544"/>
      <c r="D11" s="989">
        <v>30800</v>
      </c>
      <c r="E11" s="989">
        <v>8641</v>
      </c>
      <c r="F11" s="304">
        <f>SUM(E11/D11)</f>
        <v>0.28055194805194805</v>
      </c>
      <c r="G11" s="392"/>
    </row>
    <row r="12" spans="1:7" ht="12">
      <c r="A12" s="545">
        <v>4014</v>
      </c>
      <c r="B12" s="302" t="s">
        <v>759</v>
      </c>
      <c r="C12" s="546">
        <v>40000</v>
      </c>
      <c r="D12" s="989">
        <f>SUM(D13:D14)</f>
        <v>52750</v>
      </c>
      <c r="E12" s="989">
        <f>SUM(E13:E14)</f>
        <v>28392</v>
      </c>
      <c r="F12" s="304">
        <f aca="true" t="shared" si="0" ref="F12:F74">SUM(E12/D12)</f>
        <v>0.5382369668246445</v>
      </c>
      <c r="G12" s="550"/>
    </row>
    <row r="13" spans="1:7" ht="12">
      <c r="A13" s="545"/>
      <c r="B13" s="548" t="s">
        <v>534</v>
      </c>
      <c r="C13" s="546"/>
      <c r="D13" s="990">
        <v>32021</v>
      </c>
      <c r="E13" s="990">
        <v>7890</v>
      </c>
      <c r="F13" s="304">
        <f t="shared" si="0"/>
        <v>0.2464007994753443</v>
      </c>
      <c r="G13" s="550"/>
    </row>
    <row r="14" spans="1:7" ht="12">
      <c r="A14" s="545"/>
      <c r="B14" s="548" t="s">
        <v>642</v>
      </c>
      <c r="C14" s="546"/>
      <c r="D14" s="990">
        <v>20729</v>
      </c>
      <c r="E14" s="990">
        <v>20502</v>
      </c>
      <c r="F14" s="304">
        <f t="shared" si="0"/>
        <v>0.9890491581841864</v>
      </c>
      <c r="G14" s="550"/>
    </row>
    <row r="15" spans="1:7" ht="12">
      <c r="A15" s="545">
        <v>4015</v>
      </c>
      <c r="B15" s="302" t="s">
        <v>766</v>
      </c>
      <c r="C15" s="546">
        <v>1500</v>
      </c>
      <c r="D15" s="930">
        <v>1500</v>
      </c>
      <c r="E15" s="930"/>
      <c r="F15" s="1388">
        <f t="shared" si="0"/>
        <v>0</v>
      </c>
      <c r="G15" s="550"/>
    </row>
    <row r="16" spans="1:7" s="37" customFormat="1" ht="11.25">
      <c r="A16" s="489">
        <v>4010</v>
      </c>
      <c r="B16" s="551" t="s">
        <v>485</v>
      </c>
      <c r="C16" s="945">
        <f>SUM(C12+C15)</f>
        <v>41500</v>
      </c>
      <c r="D16" s="1013">
        <f>SUM(D11+D12+D15)</f>
        <v>85050</v>
      </c>
      <c r="E16" s="1013">
        <f>SUM(E11+E12+E15)</f>
        <v>37033</v>
      </c>
      <c r="F16" s="1389">
        <f t="shared" si="0"/>
        <v>0.4354262198706643</v>
      </c>
      <c r="G16" s="552"/>
    </row>
    <row r="17" spans="1:7" s="37" customFormat="1" ht="11.25">
      <c r="A17" s="77"/>
      <c r="B17" s="553" t="s">
        <v>486</v>
      </c>
      <c r="C17" s="946"/>
      <c r="D17" s="946"/>
      <c r="E17" s="898"/>
      <c r="F17" s="1388"/>
      <c r="G17" s="388"/>
    </row>
    <row r="18" spans="1:7" s="37" customFormat="1" ht="11.25">
      <c r="A18" s="489">
        <v>4030</v>
      </c>
      <c r="B18" s="551" t="s">
        <v>487</v>
      </c>
      <c r="C18" s="947"/>
      <c r="D18" s="947"/>
      <c r="E18" s="992"/>
      <c r="F18" s="1390"/>
      <c r="G18" s="555"/>
    </row>
    <row r="19" spans="1:7" s="37" customFormat="1" ht="12">
      <c r="A19" s="77"/>
      <c r="B19" s="556" t="s">
        <v>491</v>
      </c>
      <c r="C19" s="557"/>
      <c r="D19" s="1056"/>
      <c r="E19" s="1056"/>
      <c r="F19" s="304"/>
      <c r="G19" s="558"/>
    </row>
    <row r="20" spans="1:7" s="37" customFormat="1" ht="12">
      <c r="A20" s="545">
        <v>4114</v>
      </c>
      <c r="B20" s="559" t="s">
        <v>408</v>
      </c>
      <c r="C20" s="303">
        <v>600000</v>
      </c>
      <c r="D20" s="946">
        <v>1000000</v>
      </c>
      <c r="E20" s="946">
        <v>142482</v>
      </c>
      <c r="F20" s="304">
        <f t="shared" si="0"/>
        <v>0.142482</v>
      </c>
      <c r="G20" s="550"/>
    </row>
    <row r="21" spans="1:7" s="37" customFormat="1" ht="12">
      <c r="A21" s="545">
        <v>4115</v>
      </c>
      <c r="B21" s="559" t="s">
        <v>811</v>
      </c>
      <c r="C21" s="303"/>
      <c r="D21" s="946">
        <v>800000</v>
      </c>
      <c r="E21" s="946"/>
      <c r="F21" s="304">
        <f t="shared" si="0"/>
        <v>0</v>
      </c>
      <c r="G21" s="550"/>
    </row>
    <row r="22" spans="1:7" s="37" customFormat="1" ht="12">
      <c r="A22" s="545">
        <v>4118</v>
      </c>
      <c r="B22" s="559" t="s">
        <v>397</v>
      </c>
      <c r="C22" s="303"/>
      <c r="D22" s="946">
        <v>15701</v>
      </c>
      <c r="E22" s="946"/>
      <c r="F22" s="304">
        <f t="shared" si="0"/>
        <v>0</v>
      </c>
      <c r="G22" s="550"/>
    </row>
    <row r="23" spans="1:7" s="37" customFormat="1" ht="12">
      <c r="A23" s="545">
        <v>4119</v>
      </c>
      <c r="B23" s="559" t="s">
        <v>606</v>
      </c>
      <c r="C23" s="303">
        <v>225000</v>
      </c>
      <c r="D23" s="946">
        <v>340452</v>
      </c>
      <c r="E23" s="946">
        <v>337841</v>
      </c>
      <c r="F23" s="304">
        <f t="shared" si="0"/>
        <v>0.992330783781561</v>
      </c>
      <c r="G23" s="550"/>
    </row>
    <row r="24" spans="1:7" s="34" customFormat="1" ht="12">
      <c r="A24" s="388">
        <v>4121</v>
      </c>
      <c r="B24" s="560" t="s">
        <v>341</v>
      </c>
      <c r="C24" s="393">
        <v>40000</v>
      </c>
      <c r="D24" s="936">
        <f>SUM(D25:D26)</f>
        <v>38858</v>
      </c>
      <c r="E24" s="936">
        <f>SUM(E25:E26)</f>
        <v>26252</v>
      </c>
      <c r="F24" s="304">
        <f t="shared" si="0"/>
        <v>0.6755880384991507</v>
      </c>
      <c r="G24" s="550"/>
    </row>
    <row r="25" spans="1:7" s="34" customFormat="1" ht="12">
      <c r="A25" s="388"/>
      <c r="B25" s="548" t="s">
        <v>560</v>
      </c>
      <c r="C25" s="549">
        <v>5000</v>
      </c>
      <c r="D25" s="990">
        <v>2173</v>
      </c>
      <c r="E25" s="990">
        <v>673</v>
      </c>
      <c r="F25" s="304">
        <f t="shared" si="0"/>
        <v>0.3097100782328578</v>
      </c>
      <c r="G25" s="547"/>
    </row>
    <row r="26" spans="1:7" s="34" customFormat="1" ht="12">
      <c r="A26" s="388"/>
      <c r="B26" s="548" t="s">
        <v>620</v>
      </c>
      <c r="C26" s="549">
        <v>35000</v>
      </c>
      <c r="D26" s="990">
        <v>36685</v>
      </c>
      <c r="E26" s="990">
        <v>25579</v>
      </c>
      <c r="F26" s="304">
        <f t="shared" si="0"/>
        <v>0.6972604606787516</v>
      </c>
      <c r="G26" s="547"/>
    </row>
    <row r="27" spans="1:7" s="34" customFormat="1" ht="12">
      <c r="A27" s="388">
        <v>4122</v>
      </c>
      <c r="B27" s="561" t="s">
        <v>417</v>
      </c>
      <c r="C27" s="303">
        <v>132700</v>
      </c>
      <c r="D27" s="946">
        <v>176674</v>
      </c>
      <c r="E27" s="946">
        <v>142360</v>
      </c>
      <c r="F27" s="304">
        <f t="shared" si="0"/>
        <v>0.805777873371294</v>
      </c>
      <c r="G27" s="550"/>
    </row>
    <row r="28" spans="1:7" s="34" customFormat="1" ht="11.25">
      <c r="A28" s="466">
        <v>4124</v>
      </c>
      <c r="B28" s="559" t="s">
        <v>840</v>
      </c>
      <c r="C28" s="563">
        <v>10000</v>
      </c>
      <c r="D28" s="991">
        <f>SUM(D29:D30)</f>
        <v>135000</v>
      </c>
      <c r="E28" s="991">
        <f>SUM(E29:E30)</f>
        <v>12802</v>
      </c>
      <c r="F28" s="304">
        <f t="shared" si="0"/>
        <v>0.09482962962962962</v>
      </c>
      <c r="G28" s="392"/>
    </row>
    <row r="29" spans="1:7" s="34" customFormat="1" ht="12">
      <c r="A29" s="466"/>
      <c r="B29" s="828" t="s">
        <v>534</v>
      </c>
      <c r="C29" s="563"/>
      <c r="D29" s="1057">
        <v>4953</v>
      </c>
      <c r="E29" s="1057">
        <v>2667</v>
      </c>
      <c r="F29" s="304">
        <f t="shared" si="0"/>
        <v>0.5384615384615384</v>
      </c>
      <c r="G29" s="392"/>
    </row>
    <row r="30" spans="1:7" s="34" customFormat="1" ht="12">
      <c r="A30" s="466"/>
      <c r="B30" s="828" t="s">
        <v>841</v>
      </c>
      <c r="C30" s="563"/>
      <c r="D30" s="1057">
        <v>130047</v>
      </c>
      <c r="E30" s="1057">
        <v>10135</v>
      </c>
      <c r="F30" s="304">
        <f t="shared" si="0"/>
        <v>0.07793336255353833</v>
      </c>
      <c r="G30" s="392"/>
    </row>
    <row r="31" spans="1:7" s="34" customFormat="1" ht="11.25">
      <c r="A31" s="564"/>
      <c r="B31" s="565" t="s">
        <v>371</v>
      </c>
      <c r="C31" s="409">
        <f>C22+C23+C24+C27+C20+C28</f>
        <v>1007700</v>
      </c>
      <c r="D31" s="992">
        <f>D22+D23+D24+D27+D20+D28+D21</f>
        <v>2506685</v>
      </c>
      <c r="E31" s="992">
        <f>E22+E23+E24+E27+E20+E28+E21</f>
        <v>661737</v>
      </c>
      <c r="F31" s="1391">
        <f t="shared" si="0"/>
        <v>0.2639888936982509</v>
      </c>
      <c r="G31" s="389"/>
    </row>
    <row r="32" spans="1:7" s="34" customFormat="1" ht="12">
      <c r="A32" s="388">
        <v>4131</v>
      </c>
      <c r="B32" s="560" t="s">
        <v>517</v>
      </c>
      <c r="C32" s="303">
        <v>50000</v>
      </c>
      <c r="D32" s="946">
        <f>SUM(D33:D36)</f>
        <v>82232</v>
      </c>
      <c r="E32" s="946">
        <f>SUM(E33:E36)</f>
        <v>61023</v>
      </c>
      <c r="F32" s="304">
        <f t="shared" si="0"/>
        <v>0.7420833738690534</v>
      </c>
      <c r="G32" s="550"/>
    </row>
    <row r="33" spans="1:7" s="34" customFormat="1" ht="12">
      <c r="A33" s="388"/>
      <c r="B33" s="828" t="s">
        <v>558</v>
      </c>
      <c r="C33" s="562">
        <v>100</v>
      </c>
      <c r="D33" s="993">
        <v>100</v>
      </c>
      <c r="E33" s="993"/>
      <c r="F33" s="304">
        <f t="shared" si="0"/>
        <v>0</v>
      </c>
      <c r="G33" s="550"/>
    </row>
    <row r="34" spans="1:7" s="34" customFormat="1" ht="12">
      <c r="A34" s="388"/>
      <c r="B34" s="828" t="s">
        <v>775</v>
      </c>
      <c r="C34" s="562">
        <v>27</v>
      </c>
      <c r="D34" s="993">
        <v>27</v>
      </c>
      <c r="E34" s="993"/>
      <c r="F34" s="304">
        <f t="shared" si="0"/>
        <v>0</v>
      </c>
      <c r="G34" s="550"/>
    </row>
    <row r="35" spans="1:7" s="34" customFormat="1" ht="12">
      <c r="A35" s="388"/>
      <c r="B35" s="548" t="s">
        <v>560</v>
      </c>
      <c r="C35" s="562">
        <v>5000</v>
      </c>
      <c r="D35" s="993">
        <v>13290</v>
      </c>
      <c r="E35" s="993">
        <v>10968</v>
      </c>
      <c r="F35" s="304">
        <f t="shared" si="0"/>
        <v>0.8252821670428894</v>
      </c>
      <c r="G35" s="547"/>
    </row>
    <row r="36" spans="1:7" s="34" customFormat="1" ht="12">
      <c r="A36" s="388"/>
      <c r="B36" s="548" t="s">
        <v>620</v>
      </c>
      <c r="C36" s="562">
        <v>44873</v>
      </c>
      <c r="D36" s="993">
        <v>68815</v>
      </c>
      <c r="E36" s="993">
        <v>50055</v>
      </c>
      <c r="F36" s="304">
        <f t="shared" si="0"/>
        <v>0.7273850178013515</v>
      </c>
      <c r="G36" s="547"/>
    </row>
    <row r="37" spans="1:7" s="34" customFormat="1" ht="12" customHeight="1">
      <c r="A37" s="388">
        <v>4132</v>
      </c>
      <c r="B37" s="560" t="s">
        <v>338</v>
      </c>
      <c r="C37" s="303">
        <v>30000</v>
      </c>
      <c r="D37" s="946">
        <v>46175</v>
      </c>
      <c r="E37" s="946">
        <v>24136</v>
      </c>
      <c r="F37" s="304">
        <f t="shared" si="0"/>
        <v>0.5227070925825663</v>
      </c>
      <c r="G37" s="550"/>
    </row>
    <row r="38" spans="1:7" s="34" customFormat="1" ht="12.75" customHeight="1">
      <c r="A38" s="301">
        <v>4133</v>
      </c>
      <c r="B38" s="305" t="s">
        <v>518</v>
      </c>
      <c r="C38" s="303">
        <v>150000</v>
      </c>
      <c r="D38" s="946">
        <v>166511</v>
      </c>
      <c r="E38" s="946">
        <v>85462</v>
      </c>
      <c r="F38" s="304">
        <f t="shared" si="0"/>
        <v>0.513251376785918</v>
      </c>
      <c r="G38" s="550"/>
    </row>
    <row r="39" spans="1:7" s="34" customFormat="1" ht="12">
      <c r="A39" s="301">
        <v>4135</v>
      </c>
      <c r="B39" s="305" t="s">
        <v>519</v>
      </c>
      <c r="C39" s="303">
        <v>120000</v>
      </c>
      <c r="D39" s="946">
        <v>94400</v>
      </c>
      <c r="E39" s="946">
        <v>94346</v>
      </c>
      <c r="F39" s="304">
        <f t="shared" si="0"/>
        <v>0.9994279661016949</v>
      </c>
      <c r="G39" s="550"/>
    </row>
    <row r="40" spans="1:7" s="34" customFormat="1" ht="12">
      <c r="A40" s="301">
        <v>4136</v>
      </c>
      <c r="B40" s="305" t="s">
        <v>794</v>
      </c>
      <c r="C40" s="303">
        <v>62000</v>
      </c>
      <c r="D40" s="946">
        <v>62000</v>
      </c>
      <c r="E40" s="946">
        <v>4336</v>
      </c>
      <c r="F40" s="304">
        <f t="shared" si="0"/>
        <v>0.06993548387096774</v>
      </c>
      <c r="G40" s="550"/>
    </row>
    <row r="41" spans="1:7" s="34" customFormat="1" ht="12">
      <c r="A41" s="301">
        <v>4137</v>
      </c>
      <c r="B41" s="305" t="s">
        <v>828</v>
      </c>
      <c r="C41" s="303"/>
      <c r="D41" s="946">
        <v>4000</v>
      </c>
      <c r="E41" s="946"/>
      <c r="F41" s="304">
        <f t="shared" si="0"/>
        <v>0</v>
      </c>
      <c r="G41" s="550"/>
    </row>
    <row r="42" spans="1:7" s="34" customFormat="1" ht="11.25">
      <c r="A42" s="301">
        <v>4141</v>
      </c>
      <c r="B42" s="302" t="s">
        <v>742</v>
      </c>
      <c r="C42" s="303">
        <v>30000</v>
      </c>
      <c r="D42" s="946">
        <v>30000</v>
      </c>
      <c r="E42" s="946"/>
      <c r="F42" s="304">
        <f t="shared" si="0"/>
        <v>0</v>
      </c>
      <c r="G42" s="305"/>
    </row>
    <row r="43" spans="1:7" s="34" customFormat="1" ht="12">
      <c r="A43" s="301"/>
      <c r="B43" s="548" t="s">
        <v>558</v>
      </c>
      <c r="C43" s="303"/>
      <c r="D43" s="993">
        <v>2559</v>
      </c>
      <c r="E43" s="993"/>
      <c r="F43" s="304">
        <f t="shared" si="0"/>
        <v>0</v>
      </c>
      <c r="G43" s="305"/>
    </row>
    <row r="44" spans="1:7" s="34" customFormat="1" ht="12">
      <c r="A44" s="301"/>
      <c r="B44" s="548" t="s">
        <v>775</v>
      </c>
      <c r="C44" s="303"/>
      <c r="D44" s="993">
        <v>1750</v>
      </c>
      <c r="E44" s="993"/>
      <c r="F44" s="304">
        <f t="shared" si="0"/>
        <v>0</v>
      </c>
      <c r="G44" s="305"/>
    </row>
    <row r="45" spans="1:7" s="34" customFormat="1" ht="12">
      <c r="A45" s="301"/>
      <c r="B45" s="548" t="s">
        <v>620</v>
      </c>
      <c r="C45" s="303"/>
      <c r="D45" s="993">
        <v>25691</v>
      </c>
      <c r="E45" s="877"/>
      <c r="F45" s="1388">
        <f t="shared" si="0"/>
        <v>0</v>
      </c>
      <c r="G45" s="305"/>
    </row>
    <row r="46" spans="1:7" s="34" customFormat="1" ht="11.25">
      <c r="A46" s="1064">
        <v>4100</v>
      </c>
      <c r="B46" s="551" t="s">
        <v>403</v>
      </c>
      <c r="C46" s="948">
        <f>C31+C32+C37+C38+C39+C42+C40</f>
        <v>1449700</v>
      </c>
      <c r="D46" s="948">
        <f>D31+D32+D37+D38+D39+D42+D40+D41</f>
        <v>2992003</v>
      </c>
      <c r="E46" s="948">
        <f>E31+E32+E37+E38+E39+E42+E40+E41</f>
        <v>931040</v>
      </c>
      <c r="F46" s="1390">
        <f t="shared" si="0"/>
        <v>0.3111761585800549</v>
      </c>
      <c r="G46" s="542"/>
    </row>
    <row r="47" spans="1:7" s="34" customFormat="1" ht="11.25">
      <c r="A47" s="522"/>
      <c r="B47" s="566" t="s">
        <v>340</v>
      </c>
      <c r="C47" s="303"/>
      <c r="D47" s="946"/>
      <c r="E47" s="946"/>
      <c r="F47" s="304"/>
      <c r="G47" s="392"/>
    </row>
    <row r="48" spans="1:7" s="34" customFormat="1" ht="11.25">
      <c r="A48" s="545">
        <v>4211</v>
      </c>
      <c r="B48" s="302" t="s">
        <v>342</v>
      </c>
      <c r="C48" s="303"/>
      <c r="D48" s="946">
        <v>2674</v>
      </c>
      <c r="E48" s="946">
        <v>2674</v>
      </c>
      <c r="F48" s="304">
        <f t="shared" si="0"/>
        <v>1</v>
      </c>
      <c r="G48" s="392"/>
    </row>
    <row r="49" spans="1:7" s="34" customFormat="1" ht="11.25">
      <c r="A49" s="545">
        <v>4217</v>
      </c>
      <c r="B49" s="302" t="s">
        <v>249</v>
      </c>
      <c r="C49" s="303"/>
      <c r="D49" s="946">
        <v>9272</v>
      </c>
      <c r="E49" s="946">
        <v>9272</v>
      </c>
      <c r="F49" s="304">
        <f t="shared" si="0"/>
        <v>1</v>
      </c>
      <c r="G49" s="392"/>
    </row>
    <row r="50" spans="1:7" s="34" customFormat="1" ht="11.25">
      <c r="A50" s="545">
        <v>4219</v>
      </c>
      <c r="B50" s="302" t="s">
        <v>344</v>
      </c>
      <c r="C50" s="303"/>
      <c r="D50" s="946">
        <v>11121</v>
      </c>
      <c r="E50" s="946">
        <v>9140</v>
      </c>
      <c r="F50" s="304">
        <f t="shared" si="0"/>
        <v>0.8218685370020682</v>
      </c>
      <c r="G50" s="392"/>
    </row>
    <row r="51" spans="1:7" s="34" customFormat="1" ht="11.25">
      <c r="A51" s="545">
        <v>4221</v>
      </c>
      <c r="B51" s="302" t="s">
        <v>343</v>
      </c>
      <c r="C51" s="303"/>
      <c r="D51" s="946">
        <v>18526</v>
      </c>
      <c r="E51" s="946">
        <v>18526</v>
      </c>
      <c r="F51" s="304">
        <f t="shared" si="0"/>
        <v>1</v>
      </c>
      <c r="G51" s="392"/>
    </row>
    <row r="52" spans="1:7" s="34" customFormat="1" ht="11.25">
      <c r="A52" s="545">
        <v>4223</v>
      </c>
      <c r="B52" s="302" t="s">
        <v>345</v>
      </c>
      <c r="C52" s="303"/>
      <c r="D52" s="946">
        <v>4234</v>
      </c>
      <c r="E52" s="946">
        <v>4234</v>
      </c>
      <c r="F52" s="304">
        <f t="shared" si="0"/>
        <v>1</v>
      </c>
      <c r="G52" s="392"/>
    </row>
    <row r="53" spans="1:7" s="34" customFormat="1" ht="11.25">
      <c r="A53" s="545">
        <v>4225</v>
      </c>
      <c r="B53" s="302" t="s">
        <v>346</v>
      </c>
      <c r="C53" s="303"/>
      <c r="D53" s="946">
        <v>2224</v>
      </c>
      <c r="E53" s="946">
        <v>2224</v>
      </c>
      <c r="F53" s="304">
        <f t="shared" si="0"/>
        <v>1</v>
      </c>
      <c r="G53" s="392"/>
    </row>
    <row r="54" spans="1:7" s="34" customFormat="1" ht="11.25">
      <c r="A54" s="545">
        <v>4227</v>
      </c>
      <c r="B54" s="302" t="s">
        <v>347</v>
      </c>
      <c r="C54" s="303"/>
      <c r="D54" s="946">
        <v>2923</v>
      </c>
      <c r="E54" s="946">
        <v>2923</v>
      </c>
      <c r="F54" s="304">
        <f t="shared" si="0"/>
        <v>1</v>
      </c>
      <c r="G54" s="392"/>
    </row>
    <row r="55" spans="1:7" s="34" customFormat="1" ht="11.25">
      <c r="A55" s="545">
        <v>4231</v>
      </c>
      <c r="B55" s="302" t="s">
        <v>348</v>
      </c>
      <c r="C55" s="303"/>
      <c r="D55" s="946">
        <v>2487</v>
      </c>
      <c r="E55" s="946">
        <v>2487</v>
      </c>
      <c r="F55" s="304">
        <f t="shared" si="0"/>
        <v>1</v>
      </c>
      <c r="G55" s="392"/>
    </row>
    <row r="56" spans="1:7" s="34" customFormat="1" ht="11.25">
      <c r="A56" s="545">
        <v>4235</v>
      </c>
      <c r="B56" s="302" t="s">
        <v>349</v>
      </c>
      <c r="C56" s="303"/>
      <c r="D56" s="946">
        <v>4120</v>
      </c>
      <c r="E56" s="946">
        <v>4120</v>
      </c>
      <c r="F56" s="304">
        <f t="shared" si="0"/>
        <v>1</v>
      </c>
      <c r="G56" s="392"/>
    </row>
    <row r="57" spans="1:7" s="34" customFormat="1" ht="11.25">
      <c r="A57" s="545">
        <v>4237</v>
      </c>
      <c r="B57" s="302" t="s">
        <v>351</v>
      </c>
      <c r="C57" s="303"/>
      <c r="D57" s="946">
        <v>2159</v>
      </c>
      <c r="E57" s="946">
        <v>2159</v>
      </c>
      <c r="F57" s="304">
        <f t="shared" si="0"/>
        <v>1</v>
      </c>
      <c r="G57" s="392"/>
    </row>
    <row r="58" spans="1:7" s="34" customFormat="1" ht="11.25">
      <c r="A58" s="545">
        <v>4241</v>
      </c>
      <c r="B58" s="302" t="s">
        <v>350</v>
      </c>
      <c r="C58" s="303"/>
      <c r="D58" s="946">
        <v>4975</v>
      </c>
      <c r="E58" s="946">
        <v>4975</v>
      </c>
      <c r="F58" s="304">
        <f t="shared" si="0"/>
        <v>1</v>
      </c>
      <c r="G58" s="392"/>
    </row>
    <row r="59" spans="1:7" s="34" customFormat="1" ht="11.25">
      <c r="A59" s="545">
        <v>4243</v>
      </c>
      <c r="B59" s="302" t="s">
        <v>352</v>
      </c>
      <c r="C59" s="303"/>
      <c r="D59" s="946">
        <v>5018</v>
      </c>
      <c r="E59" s="946">
        <v>5018</v>
      </c>
      <c r="F59" s="304">
        <f t="shared" si="0"/>
        <v>1</v>
      </c>
      <c r="G59" s="392"/>
    </row>
    <row r="60" spans="1:7" s="34" customFormat="1" ht="11.25">
      <c r="A60" s="545">
        <v>4251</v>
      </c>
      <c r="B60" s="302" t="s">
        <v>353</v>
      </c>
      <c r="C60" s="303"/>
      <c r="D60" s="946">
        <v>14589</v>
      </c>
      <c r="E60" s="946">
        <v>14589</v>
      </c>
      <c r="F60" s="304">
        <f t="shared" si="0"/>
        <v>1</v>
      </c>
      <c r="G60" s="392"/>
    </row>
    <row r="61" spans="1:7" s="34" customFormat="1" ht="11.25">
      <c r="A61" s="545">
        <v>4253</v>
      </c>
      <c r="B61" s="302" t="s">
        <v>354</v>
      </c>
      <c r="C61" s="303"/>
      <c r="D61" s="946">
        <v>18943</v>
      </c>
      <c r="E61" s="946">
        <v>18943</v>
      </c>
      <c r="F61" s="304">
        <f t="shared" si="0"/>
        <v>1</v>
      </c>
      <c r="G61" s="392"/>
    </row>
    <row r="62" spans="1:7" s="34" customFormat="1" ht="11.25">
      <c r="A62" s="545">
        <v>4255</v>
      </c>
      <c r="B62" s="302" t="s">
        <v>355</v>
      </c>
      <c r="C62" s="303"/>
      <c r="D62" s="946">
        <v>13826</v>
      </c>
      <c r="E62" s="946">
        <v>13826</v>
      </c>
      <c r="F62" s="304">
        <f t="shared" si="0"/>
        <v>1</v>
      </c>
      <c r="G62" s="392"/>
    </row>
    <row r="63" spans="1:7" s="34" customFormat="1" ht="11.25">
      <c r="A63" s="545">
        <v>4257</v>
      </c>
      <c r="B63" s="302" t="s">
        <v>250</v>
      </c>
      <c r="C63" s="303"/>
      <c r="D63" s="946">
        <v>10608</v>
      </c>
      <c r="E63" s="946">
        <v>10608</v>
      </c>
      <c r="F63" s="304">
        <f t="shared" si="0"/>
        <v>1</v>
      </c>
      <c r="G63" s="392"/>
    </row>
    <row r="64" spans="1:7" s="34" customFormat="1" ht="11.25">
      <c r="A64" s="545">
        <v>4261</v>
      </c>
      <c r="B64" s="302" t="s">
        <v>356</v>
      </c>
      <c r="C64" s="303"/>
      <c r="D64" s="946">
        <v>7556</v>
      </c>
      <c r="E64" s="946">
        <v>7556</v>
      </c>
      <c r="F64" s="304">
        <f t="shared" si="0"/>
        <v>1</v>
      </c>
      <c r="G64" s="392"/>
    </row>
    <row r="65" spans="1:7" s="34" customFormat="1" ht="12">
      <c r="A65" s="567">
        <v>4265</v>
      </c>
      <c r="B65" s="568" t="s">
        <v>740</v>
      </c>
      <c r="C65" s="732">
        <v>210602</v>
      </c>
      <c r="D65" s="987">
        <f>SUM(D66:D67)</f>
        <v>35060</v>
      </c>
      <c r="E65" s="987">
        <f>SUM(E66:E67)</f>
        <v>14122</v>
      </c>
      <c r="F65" s="304">
        <f t="shared" si="0"/>
        <v>0.40279520821448944</v>
      </c>
      <c r="G65" s="733"/>
    </row>
    <row r="66" spans="1:7" s="34" customFormat="1" ht="12">
      <c r="A66" s="567"/>
      <c r="B66" s="829" t="s">
        <v>534</v>
      </c>
      <c r="C66" s="830">
        <v>10602</v>
      </c>
      <c r="D66" s="985">
        <v>14729</v>
      </c>
      <c r="E66" s="985">
        <v>14122</v>
      </c>
      <c r="F66" s="304">
        <f t="shared" si="0"/>
        <v>0.9587887840315025</v>
      </c>
      <c r="G66" s="733"/>
    </row>
    <row r="67" spans="1:7" s="34" customFormat="1" ht="12">
      <c r="A67" s="567"/>
      <c r="B67" s="829" t="s">
        <v>642</v>
      </c>
      <c r="C67" s="830">
        <v>200000</v>
      </c>
      <c r="D67" s="985">
        <v>20331</v>
      </c>
      <c r="E67" s="985"/>
      <c r="F67" s="304">
        <f t="shared" si="0"/>
        <v>0</v>
      </c>
      <c r="G67" s="733"/>
    </row>
    <row r="68" spans="1:7" s="34" customFormat="1" ht="11.25">
      <c r="A68" s="569">
        <v>4200</v>
      </c>
      <c r="B68" s="570" t="s">
        <v>492</v>
      </c>
      <c r="C68" s="385">
        <f>SUM(C48:C65)</f>
        <v>210602</v>
      </c>
      <c r="D68" s="923">
        <f>SUM(D48:D65)</f>
        <v>170315</v>
      </c>
      <c r="E68" s="923">
        <f>SUM(E48:E65)</f>
        <v>147396</v>
      </c>
      <c r="F68" s="1391">
        <f t="shared" si="0"/>
        <v>0.8654317000851364</v>
      </c>
      <c r="G68" s="571"/>
    </row>
    <row r="69" spans="1:7" s="37" customFormat="1" ht="11.25">
      <c r="A69" s="77"/>
      <c r="B69" s="566" t="s">
        <v>493</v>
      </c>
      <c r="C69" s="303"/>
      <c r="D69" s="946"/>
      <c r="E69" s="946"/>
      <c r="F69" s="304"/>
      <c r="G69" s="558"/>
    </row>
    <row r="70" spans="1:7" s="34" customFormat="1" ht="12">
      <c r="A70" s="388">
        <v>4310</v>
      </c>
      <c r="B70" s="305" t="s">
        <v>613</v>
      </c>
      <c r="C70" s="303">
        <v>25000</v>
      </c>
      <c r="D70" s="946">
        <v>17000</v>
      </c>
      <c r="E70" s="946">
        <v>5640</v>
      </c>
      <c r="F70" s="304">
        <f t="shared" si="0"/>
        <v>0.33176470588235296</v>
      </c>
      <c r="G70" s="550"/>
    </row>
    <row r="71" spans="1:7" s="34" customFormat="1" ht="12">
      <c r="A71" s="388">
        <v>4321</v>
      </c>
      <c r="B71" s="305" t="s">
        <v>829</v>
      </c>
      <c r="C71" s="303"/>
      <c r="D71" s="946">
        <v>15335</v>
      </c>
      <c r="E71" s="946">
        <v>9735</v>
      </c>
      <c r="F71" s="304">
        <f t="shared" si="0"/>
        <v>0.6348223019237039</v>
      </c>
      <c r="G71" s="550"/>
    </row>
    <row r="72" spans="1:7" s="34" customFormat="1" ht="12">
      <c r="A72" s="388">
        <v>4322</v>
      </c>
      <c r="B72" s="305" t="s">
        <v>830</v>
      </c>
      <c r="C72" s="303"/>
      <c r="D72" s="946">
        <v>29079</v>
      </c>
      <c r="E72" s="946">
        <v>29078</v>
      </c>
      <c r="F72" s="1388">
        <f t="shared" si="0"/>
        <v>0.9999656109219712</v>
      </c>
      <c r="G72" s="550"/>
    </row>
    <row r="73" spans="1:7" s="37" customFormat="1" ht="11.25">
      <c r="A73" s="542">
        <v>4300</v>
      </c>
      <c r="B73" s="566" t="s">
        <v>494</v>
      </c>
      <c r="C73" s="316">
        <f>C70</f>
        <v>25000</v>
      </c>
      <c r="D73" s="906">
        <f>SUM(D70:D72)</f>
        <v>61414</v>
      </c>
      <c r="E73" s="906">
        <f>SUM(E70:E72)</f>
        <v>44453</v>
      </c>
      <c r="F73" s="1389">
        <f t="shared" si="0"/>
        <v>0.723825186439574</v>
      </c>
      <c r="G73" s="484"/>
    </row>
    <row r="74" spans="1:7" s="37" customFormat="1" ht="16.5" customHeight="1">
      <c r="A74" s="542"/>
      <c r="B74" s="541" t="s">
        <v>496</v>
      </c>
      <c r="C74" s="316">
        <f>SUM(C73+C68+C46+C18+C16)</f>
        <v>1726802</v>
      </c>
      <c r="D74" s="316">
        <f>SUM(D73+D68+D46+D18+D16)</f>
        <v>3308782</v>
      </c>
      <c r="E74" s="316">
        <f>SUM(E73+E68+E46+E18+E16)</f>
        <v>1159922</v>
      </c>
      <c r="F74" s="1389">
        <f t="shared" si="0"/>
        <v>0.35055860434443853</v>
      </c>
      <c r="G74" s="484"/>
    </row>
    <row r="75" spans="1:7" s="37" customFormat="1" ht="11.25">
      <c r="A75" s="572"/>
      <c r="B75" s="573" t="s">
        <v>281</v>
      </c>
      <c r="C75" s="544"/>
      <c r="D75" s="544"/>
      <c r="E75" s="544"/>
      <c r="F75" s="304"/>
      <c r="G75" s="558"/>
    </row>
    <row r="76" spans="1:7" s="37" customFormat="1" ht="11.25">
      <c r="A76" s="572"/>
      <c r="B76" s="303" t="s">
        <v>512</v>
      </c>
      <c r="C76" s="546">
        <f>SUM(C33)</f>
        <v>100</v>
      </c>
      <c r="D76" s="546">
        <f>SUM(D33+D43)</f>
        <v>2659</v>
      </c>
      <c r="E76" s="546">
        <f>SUM(E33+E43)</f>
        <v>0</v>
      </c>
      <c r="F76" s="304">
        <f aca="true" t="shared" si="1" ref="F76:F86">SUM(E76/D76)</f>
        <v>0</v>
      </c>
      <c r="G76" s="558"/>
    </row>
    <row r="77" spans="1:7" s="37" customFormat="1" ht="11.25">
      <c r="A77" s="572"/>
      <c r="B77" s="303" t="s">
        <v>235</v>
      </c>
      <c r="C77" s="546">
        <f>SUM(C34)</f>
        <v>27</v>
      </c>
      <c r="D77" s="546">
        <f>SUM(D34+D44)</f>
        <v>1777</v>
      </c>
      <c r="E77" s="546">
        <f>SUM(E34+E44)</f>
        <v>0</v>
      </c>
      <c r="F77" s="304">
        <f t="shared" si="1"/>
        <v>0</v>
      </c>
      <c r="G77" s="558"/>
    </row>
    <row r="78" spans="1:7" s="34" customFormat="1" ht="11.25">
      <c r="A78" s="572"/>
      <c r="B78" s="574" t="s">
        <v>527</v>
      </c>
      <c r="C78" s="546">
        <f>C25+C35+C66</f>
        <v>20602</v>
      </c>
      <c r="D78" s="546">
        <f>D25+D35+D66+D13+D29</f>
        <v>67166</v>
      </c>
      <c r="E78" s="546">
        <f>E25+E35+E66+E13+E29</f>
        <v>36320</v>
      </c>
      <c r="F78" s="304">
        <f t="shared" si="1"/>
        <v>0.540749784116964</v>
      </c>
      <c r="G78" s="392"/>
    </row>
    <row r="79" spans="1:7" ht="12" customHeight="1">
      <c r="A79" s="301"/>
      <c r="B79" s="574" t="s">
        <v>523</v>
      </c>
      <c r="C79" s="303"/>
      <c r="D79" s="303"/>
      <c r="E79" s="303"/>
      <c r="F79" s="304"/>
      <c r="G79" s="392"/>
    </row>
    <row r="80" spans="1:7" ht="12" customHeight="1">
      <c r="A80" s="301"/>
      <c r="B80" s="575" t="s">
        <v>271</v>
      </c>
      <c r="C80" s="575">
        <f>SUM(C76:C79)</f>
        <v>20729</v>
      </c>
      <c r="D80" s="575">
        <f>SUM(D76:D79)</f>
        <v>71602</v>
      </c>
      <c r="E80" s="575">
        <f>SUM(E76:E79)</f>
        <v>36320</v>
      </c>
      <c r="F80" s="1387">
        <f t="shared" si="1"/>
        <v>0.5072484008826569</v>
      </c>
      <c r="G80" s="392"/>
    </row>
    <row r="81" spans="1:7" ht="12" customHeight="1">
      <c r="A81" s="301"/>
      <c r="B81" s="576" t="s">
        <v>282</v>
      </c>
      <c r="C81" s="557"/>
      <c r="D81" s="557"/>
      <c r="E81" s="557"/>
      <c r="F81" s="304"/>
      <c r="G81" s="392"/>
    </row>
    <row r="82" spans="1:7" ht="12" customHeight="1">
      <c r="A82" s="301"/>
      <c r="B82" s="303" t="s">
        <v>474</v>
      </c>
      <c r="C82" s="303"/>
      <c r="D82" s="303"/>
      <c r="E82" s="303"/>
      <c r="F82" s="304"/>
      <c r="G82" s="392"/>
    </row>
    <row r="83" spans="1:7" ht="11.25">
      <c r="A83" s="301"/>
      <c r="B83" s="574" t="s">
        <v>1483</v>
      </c>
      <c r="C83" s="303">
        <f>SUM(C16+C18+C46+C68+C73)-C76-C77-C78-C79-C82-C84</f>
        <v>1676073</v>
      </c>
      <c r="D83" s="303">
        <f>SUM(D16+D18+D46+D68+D73)-D76-D77-D78-D79-D82-D84</f>
        <v>3191005</v>
      </c>
      <c r="E83" s="303">
        <f>SUM(E16+E18+E46+E68+E73)-E76-E77-E78-E79-E82-E84</f>
        <v>1099466</v>
      </c>
      <c r="F83" s="304">
        <f t="shared" si="1"/>
        <v>0.3445516381202787</v>
      </c>
      <c r="G83" s="392"/>
    </row>
    <row r="84" spans="1:7" ht="11.25">
      <c r="A84" s="301"/>
      <c r="B84" s="574" t="s">
        <v>556</v>
      </c>
      <c r="C84" s="303">
        <f>SUM(C37)</f>
        <v>30000</v>
      </c>
      <c r="D84" s="303">
        <f>SUM(D37)</f>
        <v>46175</v>
      </c>
      <c r="E84" s="303">
        <f>SUM(E37)</f>
        <v>24136</v>
      </c>
      <c r="F84" s="304">
        <f t="shared" si="1"/>
        <v>0.5227070925825663</v>
      </c>
      <c r="G84" s="392"/>
    </row>
    <row r="85" spans="1:7" ht="11.25">
      <c r="A85" s="301"/>
      <c r="B85" s="575" t="s">
        <v>277</v>
      </c>
      <c r="C85" s="575">
        <f>SUM(C82:C84)</f>
        <v>1706073</v>
      </c>
      <c r="D85" s="575">
        <f>SUM(D82:D84)</f>
        <v>3237180</v>
      </c>
      <c r="E85" s="575">
        <f>SUM(E82:E84)</f>
        <v>1123602</v>
      </c>
      <c r="F85" s="1387">
        <f t="shared" si="1"/>
        <v>0.3470928400645006</v>
      </c>
      <c r="G85" s="392"/>
    </row>
    <row r="86" spans="1:7" ht="12" customHeight="1">
      <c r="A86" s="577"/>
      <c r="B86" s="571" t="s">
        <v>325</v>
      </c>
      <c r="C86" s="312">
        <f>SUM(C80+C85)</f>
        <v>1726802</v>
      </c>
      <c r="D86" s="312">
        <f>SUM(D80+D85)</f>
        <v>3308782</v>
      </c>
      <c r="E86" s="312">
        <f>SUM(E80+E85)</f>
        <v>1159922</v>
      </c>
      <c r="F86" s="1387">
        <f t="shared" si="1"/>
        <v>0.35055860434443853</v>
      </c>
      <c r="G86" s="389"/>
    </row>
    <row r="87" spans="1:6" ht="11.25">
      <c r="A87" s="33"/>
      <c r="C87" s="282"/>
      <c r="D87" s="282"/>
      <c r="E87" s="282"/>
      <c r="F87" s="281"/>
    </row>
    <row r="88" spans="2:5" ht="11.25">
      <c r="B88" s="41" t="s">
        <v>817</v>
      </c>
      <c r="C88" s="229"/>
      <c r="D88" s="229"/>
      <c r="E88" s="229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0" r:id="rId1"/>
  <headerFooter alignWithMargins="0">
    <oddFooter>&amp;C&amp;P. oldal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2017-05-18T06:57:32Z</cp:lastPrinted>
  <dcterms:created xsi:type="dcterms:W3CDTF">2004-02-02T11:10:51Z</dcterms:created>
  <dcterms:modified xsi:type="dcterms:W3CDTF">2017-05-18T10:51:59Z</dcterms:modified>
  <cp:category/>
  <cp:version/>
  <cp:contentType/>
  <cp:contentStatus/>
</cp:coreProperties>
</file>