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15" tabRatio="664" activeTab="2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d.m. " sheetId="7" r:id="rId7"/>
    <sheet name="3c.m." sheetId="8" r:id="rId8"/>
    <sheet name="4.mell." sheetId="9" r:id="rId9"/>
    <sheet name="5.mell. " sheetId="10" r:id="rId10"/>
    <sheet name="6.mell. " sheetId="11" r:id="rId11"/>
    <sheet name="7.mell" sheetId="12" r:id="rId12"/>
    <sheet name="8mell.  " sheetId="13" r:id="rId13"/>
    <sheet name="9.mell.  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l">#REF!</definedName>
    <definedName name="nem">1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7">'3c.m.'!$4:$8</definedName>
    <definedName name="_xlnm.Print_Titles" localSheetId="6">'3d.m. '!$4:$8</definedName>
    <definedName name="_xlnm.Print_Titles" localSheetId="8">'4.mell.'!$4:$8</definedName>
    <definedName name="_xlnm.Print_Titles" localSheetId="9">'5.mell. '!$6:$10</definedName>
    <definedName name="_xlnm.Print_Area" localSheetId="3">'2.mell'!$A$1:$E$949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<sst xmlns="http://schemas.openxmlformats.org/spreadsheetml/2006/main" count="2732" uniqueCount="715">
  <si>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</si>
  <si>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</si>
  <si>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</si>
  <si>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</si>
  <si>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</si>
  <si>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</si>
  <si>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 xml:space="preserve">Az önkormányzat  költségvetésében szereplő szakfeladatok 2012. évi kiadásai </t>
  </si>
  <si>
    <t>Szálláshely- szolgáltatás, vendéglátás</t>
  </si>
  <si>
    <t>Karaván Művészeti Alapítvány támogatása</t>
  </si>
  <si>
    <t xml:space="preserve">Concerto Szimfónikus zenekar </t>
  </si>
  <si>
    <t>MÁV szimfónikus zenekar</t>
  </si>
  <si>
    <t xml:space="preserve">     Hajléktalanok rehabilitációs program ("Lélek program") NEFMI</t>
  </si>
  <si>
    <t xml:space="preserve">     Munkaadókat terhelő járulékok és szociális hozzájárulási adó</t>
  </si>
  <si>
    <t xml:space="preserve">     Dologi kiadások</t>
  </si>
  <si>
    <t>Működési költségvetés kiadásai</t>
  </si>
  <si>
    <t>Működési költségvetés kiadásai összesen</t>
  </si>
  <si>
    <t>Felhalmozási költségvetés kiadásai</t>
  </si>
  <si>
    <t xml:space="preserve">     Felújítási kiadások</t>
  </si>
  <si>
    <t xml:space="preserve">     Beruházási kiadások</t>
  </si>
  <si>
    <t xml:space="preserve">     Egyéb felhalmozási kiadások</t>
  </si>
  <si>
    <t>Kölcsönök</t>
  </si>
  <si>
    <t>Felhalmozási költségvetés kiadásai összesen</t>
  </si>
  <si>
    <t>Finanszírozási kiadások összesen</t>
  </si>
  <si>
    <t xml:space="preserve">     Egyéb finanszírozás kiadásai</t>
  </si>
  <si>
    <t xml:space="preserve">          Viola u. 52. felújításra</t>
  </si>
  <si>
    <t xml:space="preserve">          Berzenczey u. 30. felújítás</t>
  </si>
  <si>
    <t>Kiadások összesen (pénzforgalmi)</t>
  </si>
  <si>
    <t xml:space="preserve">   Közterületfelügyelet (3/B. sz. melléklet szerint)</t>
  </si>
  <si>
    <r>
      <t xml:space="preserve">  </t>
    </r>
    <r>
      <rPr>
        <b/>
        <sz val="9"/>
        <rFont val="Arial CE"/>
        <family val="0"/>
      </rPr>
      <t xml:space="preserve">Intézmények támogatása összesen </t>
    </r>
    <r>
      <rPr>
        <sz val="9"/>
        <rFont val="Arial CE"/>
        <family val="0"/>
      </rPr>
      <t>-</t>
    </r>
    <r>
      <rPr>
        <sz val="9"/>
        <rFont val="Arial CE"/>
        <family val="2"/>
      </rPr>
      <t>Egyéb működési célú kiadások-</t>
    </r>
  </si>
  <si>
    <t>Az önkormányzat 2012. évi kiadásai</t>
  </si>
  <si>
    <t>Önállóan működő és gazdálkodó és önállóan működő intézmények 2012. évi költségvetése</t>
  </si>
  <si>
    <t>(eFt)</t>
  </si>
  <si>
    <r>
      <t xml:space="preserve">    Kamat kiadás </t>
    </r>
    <r>
      <rPr>
        <sz val="9"/>
        <rFont val="Arial CE"/>
        <family val="0"/>
      </rPr>
      <t>-Dologi kiadások</t>
    </r>
  </si>
  <si>
    <r>
      <t xml:space="preserve">    ÁFA befizetés  </t>
    </r>
    <r>
      <rPr>
        <sz val="9"/>
        <rFont val="Arial CE"/>
        <family val="0"/>
      </rPr>
      <t>- Dologi kiadások</t>
    </r>
  </si>
  <si>
    <r>
      <t xml:space="preserve">    Fővárosi Lakásalapba befizetés </t>
    </r>
    <r>
      <rPr>
        <sz val="9"/>
        <rFont val="Arial CE"/>
        <family val="0"/>
      </rPr>
      <t>-Egyéb felhalmozási kiadások</t>
    </r>
  </si>
  <si>
    <r>
      <t xml:space="preserve">    Előző évi állami támogatás visszafizetése  </t>
    </r>
    <r>
      <rPr>
        <sz val="9"/>
        <rFont val="Arial CE"/>
        <family val="0"/>
      </rPr>
      <t>-Dologi kiadások</t>
    </r>
  </si>
  <si>
    <t>Egyéb befizetések, visszafizetések összesen</t>
  </si>
  <si>
    <r>
      <t xml:space="preserve">Előző évi kiutalatlan intézm. és kisebbs. támogatás kiutalása </t>
    </r>
    <r>
      <rPr>
        <sz val="9"/>
        <rFont val="Arial CE"/>
        <family val="0"/>
      </rPr>
      <t>-Dologi kiadások</t>
    </r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</si>
  <si>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</si>
  <si>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</si>
  <si>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</si>
  <si>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</si>
  <si>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</si>
  <si>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>Kölcsönök nyújtása</t>
  </si>
  <si>
    <t xml:space="preserve">     Személyi juttatások </t>
  </si>
  <si>
    <t>Ferencvárosi Kulturális, Turisztikai és Sport Nonprofit Kft</t>
  </si>
  <si>
    <t xml:space="preserve">    Egyéb működési célú kiadások (Intézmények támogatása nélkül)</t>
  </si>
  <si>
    <t>IX. kerületi Szakrendelő KFt</t>
  </si>
  <si>
    <t>Üdültetés</t>
  </si>
  <si>
    <t>Balatonszéplaki Üdülő</t>
  </si>
  <si>
    <t xml:space="preserve">   Személyi juttatások </t>
  </si>
  <si>
    <t>Közigazgatás,védelem</t>
  </si>
  <si>
    <t>Polgármesteri hivatal igazgatási kiadásai</t>
  </si>
  <si>
    <t>Képviselők juttatásai</t>
  </si>
  <si>
    <t>Toronyház u. 3/b. Közösségi ház</t>
  </si>
  <si>
    <t>Polgári Védelem</t>
  </si>
  <si>
    <t>Egészségügy, szociális ellátás</t>
  </si>
  <si>
    <t>Polgármesteri Hivatal összesen:</t>
  </si>
  <si>
    <t>Mezőgazdaság, vadgazdálkodás, erdőgazdálkodás</t>
  </si>
  <si>
    <t>Férőhely fenntartási díj Magyar Vöröskereszt</t>
  </si>
  <si>
    <t>Fogyatékos személyek nappali ellátása Gond-viselés Kht.</t>
  </si>
  <si>
    <t>Parkfenntartás</t>
  </si>
  <si>
    <t xml:space="preserve">    Szabálysértési bírság</t>
  </si>
  <si>
    <t xml:space="preserve">     Ellátottak pénzbeli juttatásai</t>
  </si>
  <si>
    <t>Iskolatej támogatás</t>
  </si>
  <si>
    <t xml:space="preserve">   Ellátottak pénzbeli juttatásai</t>
  </si>
  <si>
    <t>Szállítást kiegészítő tevékenység</t>
  </si>
  <si>
    <t xml:space="preserve">    Helyi adó, pótlék, bírság</t>
  </si>
  <si>
    <t>Közutak üzemeltetése</t>
  </si>
  <si>
    <t>Ingatlanügyletek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</si>
  <si>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</si>
  <si>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</si>
  <si>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</si>
  <si>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</si>
  <si>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>Ferencváros a korszerű természettudományos oktatásért</t>
  </si>
  <si>
    <t xml:space="preserve">    Ferencváros a korszerű természettudományos oktatásért (TÁMOP-3.1.3-10/1)</t>
  </si>
  <si>
    <t xml:space="preserve">Helyiség megszerzési díj </t>
  </si>
  <si>
    <t>Közigazgatás, védelem</t>
  </si>
  <si>
    <t>Védett értékek fenntartása</t>
  </si>
  <si>
    <t>Oktatás</t>
  </si>
  <si>
    <t>Pályázati támogatás</t>
  </si>
  <si>
    <t>2012. évi</t>
  </si>
  <si>
    <t>Balatonlelle felújítás</t>
  </si>
  <si>
    <t>Lakóház felújítás Ferenc tér 9.</t>
  </si>
  <si>
    <t>Lakóház felújítás Gát u. 3.</t>
  </si>
  <si>
    <t>Lakóház felújítás Márton u. 3/A</t>
  </si>
  <si>
    <t>Lakóház felújítás Márton u. 5/A</t>
  </si>
  <si>
    <t>Lakóház felújítások Balázs Béla 14.,</t>
  </si>
  <si>
    <t xml:space="preserve">Lakóház 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</si>
  <si>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</si>
  <si>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</si>
  <si>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</si>
  <si>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</si>
  <si>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Kúltúra, szórakoztatás támogatás</t>
  </si>
  <si>
    <t>"Manó-lak" Bölcsöde felújítás, kapacitásbővítés</t>
  </si>
  <si>
    <t>Helyi Nemzetiségi Önkormányzatok támogatása</t>
  </si>
  <si>
    <t xml:space="preserve">    Helyi Nemzetiségi Önkormányzatok pályázati kifizetései</t>
  </si>
  <si>
    <t>Méhecske Óvoda felújítás</t>
  </si>
  <si>
    <t>Napfény Óvoda felújítás</t>
  </si>
  <si>
    <t>Ugrifüles Óvoda felújítás</t>
  </si>
  <si>
    <t>Bakáts téri Általános Iskola felújítás</t>
  </si>
  <si>
    <t>Dominó Általános Iskola felújítás</t>
  </si>
  <si>
    <t>Kosztolányi Dezső Általános Iskola felújítás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</si>
  <si>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</si>
  <si>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</si>
  <si>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</si>
  <si>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</si>
  <si>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</si>
  <si>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</si>
  <si>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</si>
  <si>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Erdődy Kamara Zenekar Alapítvány</t>
  </si>
  <si>
    <t>Sport feladatok</t>
  </si>
  <si>
    <t>Tankönyv támogatás</t>
  </si>
  <si>
    <t>Egyéb oktatási feladatok</t>
  </si>
  <si>
    <t>Iskolai nyelvvizsga, jogosítvány megszerzés támogatása</t>
  </si>
  <si>
    <t>Időskorúak járadéka</t>
  </si>
  <si>
    <t>Ápolási díj</t>
  </si>
  <si>
    <t>Lakbértámogatás</t>
  </si>
  <si>
    <t>Átmeneti segélyek</t>
  </si>
  <si>
    <t>Rendkívüli gyermekvédelmi támogatás</t>
  </si>
  <si>
    <t>Közgyógyellátás</t>
  </si>
  <si>
    <t>Adósságkezelési támogatás</t>
  </si>
  <si>
    <t>Karácsonyi segély</t>
  </si>
  <si>
    <t>Hivatásos gondnokok</t>
  </si>
  <si>
    <t>Szennyvíz, hulladékkezelés, településtisztasági szolgáltatás</t>
  </si>
  <si>
    <t>Köztisztasági feladatok</t>
  </si>
  <si>
    <t>Sport és szabadidős rendezvények</t>
  </si>
  <si>
    <t>Diáksport</t>
  </si>
  <si>
    <t>Testvérvárosi kapcsolatok</t>
  </si>
  <si>
    <t>Egyéb rendezvények</t>
  </si>
  <si>
    <t>Egyéb szolgáltatás</t>
  </si>
  <si>
    <t>Köztemetés</t>
  </si>
  <si>
    <t>Szakfeladatok összesen</t>
  </si>
  <si>
    <t>Feladat megnevezése</t>
  </si>
  <si>
    <t>Egészszégügy, szociális ellátás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</si>
  <si>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</si>
  <si>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</si>
  <si>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</si>
  <si>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</si>
  <si>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</si>
  <si>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</si>
  <si>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Építőipar</t>
  </si>
  <si>
    <t>Egészségügyi prevenció</t>
  </si>
  <si>
    <t>Mindösszesen</t>
  </si>
  <si>
    <t>Táboroztatás</t>
  </si>
  <si>
    <t>Saját vagy bérelt ingatlan hasznosítás</t>
  </si>
  <si>
    <t xml:space="preserve">Összesen </t>
  </si>
  <si>
    <t>Társasház felújítási pályázat</t>
  </si>
  <si>
    <t>Várostervezés</t>
  </si>
  <si>
    <t>Fasorok karbantartása</t>
  </si>
  <si>
    <t>Városfejl., Városgazd. és Környezetvédelmi Bizottság</t>
  </si>
  <si>
    <t>Szórakoztatás, sport, kultúra</t>
  </si>
  <si>
    <t>Sport feladatok összesen</t>
  </si>
  <si>
    <t>Kulturális feladatok összesen</t>
  </si>
  <si>
    <t>Gazdasági társaságok</t>
  </si>
  <si>
    <t>SEM IX. Zrt.</t>
  </si>
  <si>
    <t>Európai Uniós Pályázatok</t>
  </si>
  <si>
    <t>Kúltúra, szórakoztatás pályázati úton nyújtott támogatás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</si>
  <si>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</si>
  <si>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</si>
  <si>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</si>
  <si>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</si>
  <si>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</si>
  <si>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</si>
  <si>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 Környezetvédelmi Bizottság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</si>
  <si>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</si>
  <si>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</si>
  <si>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</si>
  <si>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</si>
  <si>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 xml:space="preserve">   Tárgyévi helyesbített pénzmaradvány</t>
  </si>
  <si>
    <t>Megnevezés</t>
  </si>
  <si>
    <t>1.</t>
  </si>
  <si>
    <t>2.</t>
  </si>
  <si>
    <t>3.</t>
  </si>
  <si>
    <t>4.</t>
  </si>
  <si>
    <t>5.</t>
  </si>
  <si>
    <t xml:space="preserve">Ifjú Molnár Ferenc Diákszínjátszó Egyesület  </t>
  </si>
  <si>
    <t>Pedagógiai feladatok</t>
  </si>
  <si>
    <t xml:space="preserve">                  előző évi töblettámogatás  visszafizetése</t>
  </si>
  <si>
    <t>Parkolási Kft</t>
  </si>
  <si>
    <t>Gyermekétkeztetés támogatása (nyári étk. együtt)</t>
  </si>
  <si>
    <t>Idősügyi Tanács</t>
  </si>
  <si>
    <t>Hivatal telefonközpont</t>
  </si>
  <si>
    <t>Kazán, klíma beszerés</t>
  </si>
  <si>
    <t>Hajléktalanok rehabilitációs program</t>
  </si>
  <si>
    <t>ORFK részére kültéri eszköz beszerzés</t>
  </si>
  <si>
    <t xml:space="preserve">   Kölcsön nyújtás (munkáltatói kölcsön)</t>
  </si>
  <si>
    <t xml:space="preserve">   Kölcsön nyújtás</t>
  </si>
  <si>
    <t>Városfejlesztés, üzemeltetés és közbiztonság</t>
  </si>
  <si>
    <t>Vendel tornacsarnok</t>
  </si>
  <si>
    <t xml:space="preserve">    Iparűzési adó pótlék, bírság</t>
  </si>
  <si>
    <t>Intézményi működési bevételek</t>
  </si>
  <si>
    <t xml:space="preserve">    Fővárosi lakás-felújítási pályázat</t>
  </si>
  <si>
    <t xml:space="preserve">   Személyi juttatás</t>
  </si>
  <si>
    <t>Megújuló energiahordozó-felhasználás növelés</t>
  </si>
  <si>
    <t xml:space="preserve">    Építményadó</t>
  </si>
  <si>
    <t>Hivatal költözése</t>
  </si>
  <si>
    <t>Háziorvosi rendelők felújítása</t>
  </si>
  <si>
    <t>Sport Alap</t>
  </si>
  <si>
    <t>Üllői 45. Bérleti díj</t>
  </si>
  <si>
    <t>KÉK Pont</t>
  </si>
  <si>
    <t>Kerületi földutak szilárd burkolattal való ellátása</t>
  </si>
  <si>
    <t>Összesen:</t>
  </si>
  <si>
    <t xml:space="preserve">      - Táboroztatás bevétele</t>
  </si>
  <si>
    <t>Bevételek</t>
  </si>
  <si>
    <t xml:space="preserve">   Pénzeszköz átadás, speciális célú támogatás</t>
  </si>
  <si>
    <t>Általános tartalék</t>
  </si>
  <si>
    <t>Összesen</t>
  </si>
  <si>
    <t>Céltartalék</t>
  </si>
  <si>
    <t xml:space="preserve">      - Bérleti díjak</t>
  </si>
  <si>
    <t xml:space="preserve">    Idegenforgalmi adó</t>
  </si>
  <si>
    <t>Közbiztonsági Közalapítvány</t>
  </si>
  <si>
    <t xml:space="preserve">    Környezetvédelmi bírság</t>
  </si>
  <si>
    <t>Kényszer kiköltöztetés</t>
  </si>
  <si>
    <t>Ingatlanok őrzése</t>
  </si>
  <si>
    <t>1/B. sz. melléklet</t>
  </si>
  <si>
    <t>(eFt-ban)</t>
  </si>
  <si>
    <t xml:space="preserve">    Gépjármű adó</t>
  </si>
  <si>
    <t xml:space="preserve">Park felújítás </t>
  </si>
  <si>
    <t>Polgármester tiszt. Összefüggő egyéb feladatok</t>
  </si>
  <si>
    <t xml:space="preserve">    Iparűzési adó</t>
  </si>
  <si>
    <t>Humán Ügyek Bizottsága</t>
  </si>
  <si>
    <t xml:space="preserve">    Ingatlanok, földterület, telek értékesítése</t>
  </si>
  <si>
    <t xml:space="preserve">    Helyiség értékesítés</t>
  </si>
  <si>
    <t>Sportegyesületek támogatása</t>
  </si>
  <si>
    <t>Csökkent munkaképességűek rendszeres szociális segélye</t>
  </si>
  <si>
    <t>Aktív korúak rendszeres szociális segélye</t>
  </si>
  <si>
    <t>KF - rehabilitáció járulékos költségek</t>
  </si>
  <si>
    <t xml:space="preserve">       Intézmények egyéb támogatása</t>
  </si>
  <si>
    <t>Egyházak támogatása - karitatív tevékenység</t>
  </si>
  <si>
    <t>Társadalmi  szervezetek támogatása</t>
  </si>
  <si>
    <t>Társasházak támogatása</t>
  </si>
  <si>
    <t>Deák ösztöndíj</t>
  </si>
  <si>
    <t>Ingatlanvásárlás</t>
  </si>
  <si>
    <t>Lakás és helyiség felújítás</t>
  </si>
  <si>
    <t xml:space="preserve">    Parkolóhely megváltás</t>
  </si>
  <si>
    <t>Soszám</t>
  </si>
  <si>
    <t>Ingatlanügyekkel kapcsolatos általános feladatok</t>
  </si>
  <si>
    <t>Ingatlanokkal kapcsolatos ügyvédi díjak</t>
  </si>
  <si>
    <t>Ügyvédi díjak</t>
  </si>
  <si>
    <t>Foglalkoztatást helyettesítő támogatás</t>
  </si>
  <si>
    <t>Lakásfenntartási támogatás normatív</t>
  </si>
  <si>
    <t>Lakásfenntartási támogatás helyi</t>
  </si>
  <si>
    <t>Kölcsönök visszatérülése</t>
  </si>
  <si>
    <t>Polgármesteri Hivatalhoz tartozó önállóan működő intézmény</t>
  </si>
  <si>
    <t>Közterületfelügyelet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</si>
  <si>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</si>
  <si>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</si>
  <si>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</si>
  <si>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</si>
  <si>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</si>
  <si>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 xml:space="preserve">     Kölcsön nyújtás</t>
  </si>
  <si>
    <t>Pénzforgalmi kiadások</t>
  </si>
  <si>
    <t>2. sz. melléklet</t>
  </si>
  <si>
    <t>Sorsz.</t>
  </si>
  <si>
    <t xml:space="preserve"> </t>
  </si>
  <si>
    <t xml:space="preserve"> 1.</t>
  </si>
  <si>
    <t xml:space="preserve"> 2.</t>
  </si>
  <si>
    <t xml:space="preserve">   Személyi juttatások</t>
  </si>
  <si>
    <t xml:space="preserve">   Dologi kiadások és egyéb folyó kiadások</t>
  </si>
  <si>
    <t xml:space="preserve">   Felhalmozási kiadások és pénzügyi befektetések</t>
  </si>
  <si>
    <t>Roma koncepció</t>
  </si>
  <si>
    <t xml:space="preserve">    Önkormányzati lakások értékesítése</t>
  </si>
  <si>
    <t>Templom felújítás támogatása</t>
  </si>
  <si>
    <t xml:space="preserve">       Intézmények támogatása</t>
  </si>
  <si>
    <t xml:space="preserve">       Intézmények étkezés támogatása</t>
  </si>
  <si>
    <t>Veszélyelhárítás</t>
  </si>
  <si>
    <t>Veszélyes tűzfalak, kémények vizsgálata, bontása</t>
  </si>
  <si>
    <t>Ingatlanokkal kapcsolatos bontási feladatok</t>
  </si>
  <si>
    <t>Intézmények összesen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</si>
  <si>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</si>
  <si>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</si>
  <si>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</si>
  <si>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</si>
  <si>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Térfigyelőrendszer működtetése</t>
  </si>
  <si>
    <t xml:space="preserve">    Bölcsöde építés KMOP-2009-4.5.2. Szoc. alapszolg. Infrastr.</t>
  </si>
  <si>
    <t>Bölcsöde építés</t>
  </si>
  <si>
    <t xml:space="preserve">    Markusovszky park felújításához fővárosi támogatás</t>
  </si>
  <si>
    <t xml:space="preserve">FESZOFE kiemelkedően közhasznú Non-profit KFT </t>
  </si>
  <si>
    <t xml:space="preserve">    Telekadó</t>
  </si>
  <si>
    <t>Élelmiszerbank költségek</t>
  </si>
  <si>
    <t>VIII. kerület Józsefváros Önkormányzat ellátási szerződés</t>
  </si>
  <si>
    <t>Küldetés Egyesület Ellátási szerződés</t>
  </si>
  <si>
    <t>Bölcsödéztetési támogatás</t>
  </si>
  <si>
    <t>Informatikai működés és fejlesztés</t>
  </si>
  <si>
    <t xml:space="preserve">   Dologi kiadások</t>
  </si>
  <si>
    <t>Börzsöny utcai rendőrörs felújítása</t>
  </si>
  <si>
    <t>Városmarketing</t>
  </si>
  <si>
    <t>3/D. sz. melléklet</t>
  </si>
  <si>
    <t>Ingatlanügyekkel kapcsolatos eseti feladatok</t>
  </si>
  <si>
    <t>Lakóházak takarítása</t>
  </si>
  <si>
    <t xml:space="preserve">Mezőgazdaság </t>
  </si>
  <si>
    <t>Az önkormányzat 2012. évi bevételei</t>
  </si>
  <si>
    <t xml:space="preserve">   Munkaadókat terhelő jár. és szociális hozzájár.adó</t>
  </si>
  <si>
    <t>Év</t>
  </si>
  <si>
    <t>Tőke/      kamat</t>
  </si>
  <si>
    <t>2012.</t>
  </si>
  <si>
    <t>Tőketörl.</t>
  </si>
  <si>
    <t>Kamat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</si>
  <si>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</si>
  <si>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</si>
  <si>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</si>
  <si>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</si>
  <si>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</si>
  <si>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</si>
  <si>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</si>
  <si>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</si>
  <si>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</si>
  <si>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</si>
  <si>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r>
      <t xml:space="preserve">H-14 </t>
    </r>
    <r>
      <rPr>
        <sz val="10"/>
        <rFont val="Times New Roman"/>
        <family val="1"/>
      </rPr>
      <t>(700.000eFt)</t>
    </r>
  </si>
  <si>
    <r>
      <t xml:space="preserve">H-25 </t>
    </r>
    <r>
      <rPr>
        <sz val="10"/>
        <rFont val="Times New Roman"/>
        <family val="1"/>
      </rPr>
      <t>(900.000eFt)</t>
    </r>
  </si>
  <si>
    <r>
      <t xml:space="preserve">H-31 </t>
    </r>
    <r>
      <rPr>
        <sz val="10"/>
        <rFont val="Times New Roman"/>
        <family val="1"/>
      </rPr>
      <t>(900.000eFt)</t>
    </r>
  </si>
  <si>
    <r>
      <t xml:space="preserve">H-18 </t>
    </r>
    <r>
      <rPr>
        <sz val="10"/>
        <rFont val="Times New Roman"/>
        <family val="1"/>
      </rPr>
      <t>(900.000eFt)</t>
    </r>
  </si>
  <si>
    <r>
      <t xml:space="preserve">H-12 </t>
    </r>
    <r>
      <rPr>
        <sz val="10"/>
        <rFont val="Times New Roman"/>
        <family val="1"/>
      </rPr>
      <t>(600.000eFt)  2009. év Raiffeisen</t>
    </r>
  </si>
  <si>
    <r>
      <t xml:space="preserve">H-6 </t>
    </r>
    <r>
      <rPr>
        <sz val="10"/>
        <rFont val="Times New Roman"/>
        <family val="1"/>
      </rPr>
      <t>(300.000eFt) 2009. év Raiffeisen</t>
    </r>
  </si>
  <si>
    <r>
      <t xml:space="preserve">H-17 </t>
    </r>
    <r>
      <rPr>
        <sz val="10"/>
        <rFont val="Times New Roman"/>
        <family val="1"/>
      </rPr>
      <t>(900.000eFt)  2010. év Raiffeisen</t>
    </r>
  </si>
  <si>
    <r>
      <t xml:space="preserve">ONK-0067 </t>
    </r>
    <r>
      <rPr>
        <sz val="10"/>
        <rFont val="Times New Roman"/>
        <family val="1"/>
      </rPr>
      <t>(900.000eFt)   2011. év ERSTE</t>
    </r>
  </si>
  <si>
    <t>8. sz. melléklet</t>
  </si>
  <si>
    <t>Tervezett költségvetési adatok</t>
  </si>
  <si>
    <t>Bevétel</t>
  </si>
  <si>
    <t>Kiadások</t>
  </si>
  <si>
    <t>Személyi juttatások</t>
  </si>
  <si>
    <t>Dologi kiadások</t>
  </si>
  <si>
    <t>Ellátottak juttatásai</t>
  </si>
  <si>
    <t xml:space="preserve">KMOP-2009-4.5.2. Szociális alapszolgáltatások infrastruktúrális fejlesztése </t>
  </si>
  <si>
    <t>TÁMOP-3.1.3-10/1 Ferencváros a korszerű természettudományos oktatásért</t>
  </si>
  <si>
    <t>6.</t>
  </si>
  <si>
    <t>Egyéb működési célú kiadások</t>
  </si>
  <si>
    <t>Ellátottak pénzbeli juttatásai</t>
  </si>
  <si>
    <t>Egyéb felhalmozási kiadások</t>
  </si>
  <si>
    <t>Továbbszámlázott szolgáltatások bevételei</t>
  </si>
  <si>
    <t xml:space="preserve">      - Önkormányzat továbbszámlázott tételek</t>
  </si>
  <si>
    <t xml:space="preserve">       - Önkormányzat ÁFA</t>
  </si>
  <si>
    <t xml:space="preserve">       - Önkormányzat fordított ÁFA</t>
  </si>
  <si>
    <t xml:space="preserve">       - Önkormányzat kamat</t>
  </si>
  <si>
    <t xml:space="preserve">        - Sem IX. Zrt. értékesítés</t>
  </si>
  <si>
    <t xml:space="preserve">        - Önkormányzat értékesítés</t>
  </si>
  <si>
    <t>II. Polgármesteri Hivatal költségvetési bevételei</t>
  </si>
  <si>
    <t>Átengedett központi adók</t>
  </si>
  <si>
    <t>IV. Intézmények bevételei</t>
  </si>
  <si>
    <t>Berzenczey u. 30.</t>
  </si>
  <si>
    <t>Viola u. 52.</t>
  </si>
  <si>
    <t>Felújítások, beruházások</t>
  </si>
  <si>
    <t>7. sz. melléklet</t>
  </si>
  <si>
    <t>Többéves kihatással járó kötelezettségek</t>
  </si>
  <si>
    <t>Fejlesztési célú hitelállomány kimutatása</t>
  </si>
  <si>
    <t>Lakóházfelújításokra fővárosi visszatérítendő támogatása</t>
  </si>
  <si>
    <t>Lakóház</t>
  </si>
  <si>
    <t>Európai Uniós pályázatok</t>
  </si>
  <si>
    <t>További kötelezettségek</t>
  </si>
  <si>
    <t>Az Európai uniós forrásokkal támogatott fejlesztések tervezett 2012. évi adatairól</t>
  </si>
  <si>
    <t xml:space="preserve">    Munkaadókat terhelő járulékok és szociális hozzájárulási adó</t>
  </si>
  <si>
    <t xml:space="preserve">    Dologi kiadások</t>
  </si>
  <si>
    <t>Önkormányzati támogatás</t>
  </si>
  <si>
    <t>Bevétel összesen</t>
  </si>
  <si>
    <t xml:space="preserve">       Közterületfelügyelet támogatása</t>
  </si>
  <si>
    <t>KMOP-4.5.2.11. Manó-Lak Bölcsöde felújítása, kapacitásnövelése (jelenleg csak önerő)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</si>
  <si>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</si>
  <si>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</si>
  <si>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</si>
  <si>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</si>
  <si>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</si>
  <si>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>Tűzoltó u. 66.</t>
  </si>
  <si>
    <t xml:space="preserve">          Tűzoltó u. 66.</t>
  </si>
  <si>
    <t xml:space="preserve">      - Parkolással kapcsolatos továbbszámlázott szolgáltatások bevételei</t>
  </si>
  <si>
    <t xml:space="preserve">       - Vagyonkez. és városf. kapcs. feladatok ÁFA</t>
  </si>
  <si>
    <t xml:space="preserve">       - Közterületfelügyeleti ÁFA</t>
  </si>
  <si>
    <t>II. Közterületfelügyelet kiadásai</t>
  </si>
  <si>
    <t>III. Önkormányzat kiadásai</t>
  </si>
  <si>
    <t>IV. Önállóan műk.és gazd.és önállóan műk.Költsvet.szervek. kiad. (2.sz.mell.sz.)</t>
  </si>
  <si>
    <t xml:space="preserve">Az önkormányzat  költségvetésében szereplő támogatások 2012. évi kiadásai </t>
  </si>
  <si>
    <t>Az önkormányzat költségvetésében szereplő 2012. évi tartalékok</t>
  </si>
  <si>
    <t xml:space="preserve">   Önkormányzat ktsv. szereplő szakf. kiadásai (3/C. sz. melléklet szerint)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</si>
  <si>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</si>
  <si>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</si>
  <si>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</si>
  <si>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Lakások és helyiségek vásárlása</t>
  </si>
  <si>
    <t>TÁMOP-3.1.3.-10/1</t>
  </si>
  <si>
    <t>Karaván Műv. Alapítv. Tám.</t>
  </si>
  <si>
    <t xml:space="preserve">Ifjú Molnár F. Diáksz. Egyes.  </t>
  </si>
  <si>
    <t>Erdődy Kam. Zenek. Alap.</t>
  </si>
  <si>
    <t>SZEMIRAMISZ Alap.</t>
  </si>
  <si>
    <t>3/B sz. melléklet</t>
  </si>
  <si>
    <t>3/C. sz. melléklet</t>
  </si>
  <si>
    <t>3/A sz. melléklet</t>
  </si>
  <si>
    <t>A Polgármesteri Hivatal kiadásai</t>
  </si>
  <si>
    <t>IX. kerületi Rendőrkapitányság támogatása</t>
  </si>
  <si>
    <t>Lakóház felújítás Gát u. 5.</t>
  </si>
  <si>
    <t>Balázs Béla u. 14.</t>
  </si>
  <si>
    <t>2012. évi felújítások</t>
  </si>
  <si>
    <t>Önkormányzati felújítások</t>
  </si>
  <si>
    <t>Polgármesteri Hivatal felújítások</t>
  </si>
  <si>
    <t>Önkormányzati beruházások</t>
  </si>
  <si>
    <t>Polgármesteri Hivatal beruházások</t>
  </si>
  <si>
    <t>Hivatal bútor beszerzés</t>
  </si>
  <si>
    <t xml:space="preserve">   Polgármesteri Hivatal kiadása (3/A. sz. melléklet szerint)</t>
  </si>
  <si>
    <t xml:space="preserve">   Polgármesteri Hivatal felújítási kiadásai (4. sz. melléklet)</t>
  </si>
  <si>
    <t xml:space="preserve">   Polgármesteri Hivatal beruházási kiadásai (5. sz. melléklet)</t>
  </si>
  <si>
    <t xml:space="preserve">    Belső Ferencváros kúlturális negyed fejleszt. KMOP-5.2.2.</t>
  </si>
  <si>
    <t xml:space="preserve">     Éven belüli lejáratú folyószámla hitel</t>
  </si>
  <si>
    <t xml:space="preserve">     Helyi támogatás, házmesterek visszafizetése</t>
  </si>
  <si>
    <t xml:space="preserve">     Társasházak befizetései</t>
  </si>
  <si>
    <t xml:space="preserve"> - Működési célú pénzmaradvány igénybevétele</t>
  </si>
  <si>
    <t xml:space="preserve"> - Felhalmozási célú pénzmaradvány igénybevétele</t>
  </si>
  <si>
    <t xml:space="preserve">   Önkormányzat ktsv. szereplő Támogatások (3/D. sz. melléklet szerint)</t>
  </si>
  <si>
    <t>Belső Ferencváros Kúltúrális negyed KMOP-5.2.2</t>
  </si>
  <si>
    <t>Gát u. 3.</t>
  </si>
  <si>
    <t>Gát u. 5.</t>
  </si>
  <si>
    <t>2012. évi beruházási, fejlesztési kiadások</t>
  </si>
  <si>
    <t>SZEMIRAMISZ Szính.Kult.és Sport rendv-szerv.Alap.</t>
  </si>
  <si>
    <t>Csicsergő Óvoda /Thaly K. u. 38./</t>
  </si>
  <si>
    <t>Nyújtott szolgáltatások ellenértéke</t>
  </si>
  <si>
    <t>Bérleti díjbevételek</t>
  </si>
  <si>
    <t>ÁFA bevételek</t>
  </si>
  <si>
    <t>Hozam és kamatbevételek</t>
  </si>
  <si>
    <t>Intézményi működési bevételek összesen</t>
  </si>
  <si>
    <t>Irányítószervtől kapott étkezés támogatás</t>
  </si>
  <si>
    <t>Irányítószervtől kapott egyéb támogatás</t>
  </si>
  <si>
    <t>Kapott támogatások összesen</t>
  </si>
  <si>
    <t>Működési célú támogatásértékű bevételek</t>
  </si>
  <si>
    <t>Költségvetési működési bevételek összesen</t>
  </si>
  <si>
    <t>Költségv. hiány belső finansz.szolgáló előző évek pénzm.igénybev.</t>
  </si>
  <si>
    <t xml:space="preserve">  Nyújtott szolgáltatások ellenértéke</t>
  </si>
  <si>
    <t xml:space="preserve">  Továbbszámlázott szolgáltatások bevételei</t>
  </si>
  <si>
    <t xml:space="preserve">  Bérleti díjbevételek</t>
  </si>
  <si>
    <t xml:space="preserve">  Intézményi ellátási díjak, alkalmzotti térítési díjak</t>
  </si>
  <si>
    <t xml:space="preserve">  ÁFA bevételek</t>
  </si>
  <si>
    <t xml:space="preserve">  Hozam és kamatbevételek</t>
  </si>
  <si>
    <t xml:space="preserve">  Irányítószervtől szervtől kapott támogatás</t>
  </si>
  <si>
    <t xml:space="preserve">  Irányítószervtől kapott étkezés támogatás</t>
  </si>
  <si>
    <t xml:space="preserve">  Irányítószervtől kapott egyéb támogatás</t>
  </si>
  <si>
    <t xml:space="preserve">  Működési célú pénzmaradvány igénybevétele</t>
  </si>
  <si>
    <t xml:space="preserve">  Felhalmozási célú pénzmaradvány igénybevétele</t>
  </si>
  <si>
    <t>Költségvetési felhalmozási bevételek összesen</t>
  </si>
  <si>
    <t>Bevétel mindösszesen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</si>
  <si>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</si>
  <si>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</si>
  <si>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</si>
  <si>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</si>
  <si>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</si>
  <si>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Felújítási kiadások</t>
  </si>
  <si>
    <t xml:space="preserve">  Beruházási kiadások</t>
  </si>
  <si>
    <t xml:space="preserve">  Egyéb felhalmozási kiadások</t>
  </si>
  <si>
    <t>Csudafa Óvoda /Óbester u. 9./</t>
  </si>
  <si>
    <t>Epres Óvoda /Epreserdő u. 10./</t>
  </si>
  <si>
    <t>Kerekerdő Óvoda /Vágóhíd u. 35./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</si>
  <si>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</si>
  <si>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</si>
  <si>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</si>
  <si>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</si>
  <si>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</si>
  <si>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</si>
  <si>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Bakáts téri Ének-Zenei Általános Iskola /Bakáts tér 12./</t>
  </si>
  <si>
    <t>Dominó Általános Iskola (Lenhossék u. 28.)</t>
  </si>
  <si>
    <t>József A. Ált.Iskola  /Mester u. 67./</t>
  </si>
  <si>
    <t>Komplex Általános Iskola és Óvoda /Gát u. 6./</t>
  </si>
  <si>
    <t>Kosztolányi D. Ált. Iskola /Ifjúmunkás u. 1./</t>
  </si>
  <si>
    <t>Kőrösi Cs. S. Ált.Iskola  /Ifjúmunkás u. 13./</t>
  </si>
  <si>
    <t>Molnár F. Ált. Iskola  /Mester u. 19./</t>
  </si>
  <si>
    <t>Általános Iskolák összesen</t>
  </si>
  <si>
    <t>Ádám Jenő Zeneiskola / Köztelek u. 8./</t>
  </si>
  <si>
    <t>Szentgyörgyi A. 12.évf.Iskola  /Lónyay u. 4c-8./</t>
  </si>
  <si>
    <t>Telepy Károly Ált.és Testnevelés Szak. Iskola/ Telepy u 17./</t>
  </si>
  <si>
    <t>Weöres Sándor Ált.  Isk. és Gimnázium / Lobogó u. 1./</t>
  </si>
  <si>
    <t>Általános és középiskolák összesen:</t>
  </si>
  <si>
    <t>Leövey K. Gimnázium / Vendel u. 1./</t>
  </si>
  <si>
    <t>Nevelési Tanácsadó /Vágóhíd u 35./</t>
  </si>
  <si>
    <t>Oktatási ágazat összesen:</t>
  </si>
  <si>
    <t>Ferencvárosi Egyesített Bölcsöde</t>
  </si>
  <si>
    <t>Szociális ágazat összesen</t>
  </si>
  <si>
    <t>Ferencvárosi Művelődési Központ</t>
  </si>
  <si>
    <t>I. Helyi Önkormányzat bevételei</t>
  </si>
  <si>
    <t xml:space="preserve">       -Vagyonkezeléssel kapcsolatos feladatok</t>
  </si>
  <si>
    <t xml:space="preserve">       -Gépkocsi elszállítás</t>
  </si>
  <si>
    <t xml:space="preserve">       -Egyéb szolgáltatás</t>
  </si>
  <si>
    <t>Adók</t>
  </si>
  <si>
    <t xml:space="preserve">    Személyi jövedelemadó helyben maradó része</t>
  </si>
  <si>
    <t>Bírságok, díjak, egyéb fizetési kötelezettségek</t>
  </si>
  <si>
    <t xml:space="preserve">    Igazgatás szolgáltatási díjbevétel</t>
  </si>
  <si>
    <t xml:space="preserve">    Felügyeleti jellegű tevékenység díjbevétele</t>
  </si>
  <si>
    <t xml:space="preserve">    Parkolási bírság, pótdíj</t>
  </si>
  <si>
    <t xml:space="preserve">    Bírságból származó bevétel</t>
  </si>
  <si>
    <t xml:space="preserve">    Közterületfelügyeleti bírság bevétel</t>
  </si>
  <si>
    <t>Illetékek, járulékok, hozzájárulások</t>
  </si>
  <si>
    <t xml:space="preserve">    Parkolási illeték bevételek</t>
  </si>
  <si>
    <t>Központi költségvetésből kapott támogatás</t>
  </si>
  <si>
    <t>Irányítószervtől kapott támogatás</t>
  </si>
  <si>
    <t>Kapott támogatás</t>
  </si>
  <si>
    <t>Központi költségvetésből</t>
  </si>
  <si>
    <t>Európai Uniós forrásból</t>
  </si>
  <si>
    <t>Működési célú támogatásértékű bevétel</t>
  </si>
  <si>
    <t>Költségvetési működési bevételek mindösszesen</t>
  </si>
  <si>
    <t>Tárgyi eszközök és immateriális javak értékesítése</t>
  </si>
  <si>
    <t>Felhalmozási bevételek</t>
  </si>
  <si>
    <t>Felhalmozási célú tám.értékű bevételek EU-s pályázatok kapcsán</t>
  </si>
  <si>
    <t>Felhalmozási célú tám.értékű bevételek egyéb központi szervektől</t>
  </si>
  <si>
    <t>Felhalmozási célú tám.értékű bevételek Fővárosi Önkormányzattól</t>
  </si>
  <si>
    <t>Felhalmozási célú támogatásértékű bevételek</t>
  </si>
  <si>
    <t>Felhalmozási célú átvett pénzszköz</t>
  </si>
  <si>
    <t>Költségvetési felhalmozási bevételek mindösszesen</t>
  </si>
  <si>
    <t>Költségvetési hiány belső fin.szolg.előző évek pénzmaradványának igénybevétele</t>
  </si>
  <si>
    <t xml:space="preserve">     Felhalmozási célú hitel felvétel</t>
  </si>
  <si>
    <t>Költségvetési hiány külső fin.szolg.finansz.célú püi műveletek</t>
  </si>
  <si>
    <t>I. Helyi Önkormányzat bevételei mindösszesen:</t>
  </si>
  <si>
    <t xml:space="preserve">      - Egyéb szolgáltatás</t>
  </si>
  <si>
    <t>Bérleti díjak</t>
  </si>
  <si>
    <t>Hozam és Kamatbevételek</t>
  </si>
  <si>
    <t>Kapott támogatás összesen</t>
  </si>
  <si>
    <t xml:space="preserve">   Munkáltatói kölcsön</t>
  </si>
  <si>
    <t>II. Polgármesteri Hivatal bevételei mindösszesen:</t>
  </si>
  <si>
    <t>Hozam és kamatbevétel</t>
  </si>
  <si>
    <t>III. Közterületfelügyelet bevételei mindösszesen:</t>
  </si>
  <si>
    <t>Intézményi ellátási díjak</t>
  </si>
  <si>
    <t>Kapott támogatás összesen:</t>
  </si>
  <si>
    <t>Működés célú támogatásértékű bevételek</t>
  </si>
  <si>
    <t>IV. Intézményi bevételek összesen</t>
  </si>
  <si>
    <t>V. Kerületi bevételek</t>
  </si>
  <si>
    <t>Költségvetési hiány belső fin.szolg.előző évek maradványának igénybevétele</t>
  </si>
  <si>
    <t>V. Kerületi bevételek mindösszesen (Irányítószervtől kapott tám.nélkül)</t>
  </si>
  <si>
    <t xml:space="preserve">    Pedagógus továbbkézés, szakvizsga, szoc. továbbk.</t>
  </si>
  <si>
    <t xml:space="preserve">    Informatikai fejlesztési feladatok intézményeknek</t>
  </si>
  <si>
    <t>Működési célú átvett pénzeszközök</t>
  </si>
  <si>
    <t>Előző évi működési pénzmaradvány átvétele</t>
  </si>
  <si>
    <t>Kölcsönök bevételei összesen</t>
  </si>
  <si>
    <t>Felhalmozási célú kölcsönök visszatérülései</t>
  </si>
  <si>
    <t>Működési célú kölcsönök visszatérülése</t>
  </si>
  <si>
    <t>Felhalmozási célú kölcsönök visszatérülése</t>
  </si>
  <si>
    <t>Önkormányzati bérlemények üzemeltetési költségei</t>
  </si>
  <si>
    <t>Közfoglalkoztatottak pályázat támogatásának önrésze</t>
  </si>
  <si>
    <t>SEM IX. Zrt. támogatása</t>
  </si>
  <si>
    <t>Kapott támogatások</t>
  </si>
  <si>
    <t>Illetékek</t>
  </si>
  <si>
    <t xml:space="preserve">Továbbszámlázott szolgáltatások </t>
  </si>
  <si>
    <t>Hozam és kamat bevételek</t>
  </si>
  <si>
    <t>Működési bevételek összesen</t>
  </si>
  <si>
    <t>Felhalmozási célú támogatásértékű bevétel</t>
  </si>
  <si>
    <t>Felhalmozási célú átvett pénzeszköz</t>
  </si>
  <si>
    <t>Felhalmozási bevételek összesen</t>
  </si>
  <si>
    <t>Szociális támogatás</t>
  </si>
  <si>
    <t>Munkaadókat terh. járulékok és szociális hozzájárulási adó</t>
  </si>
  <si>
    <t>Működési kiadások összesen</t>
  </si>
  <si>
    <t>Felújítási kiadások</t>
  </si>
  <si>
    <t>Beruházási kiadások</t>
  </si>
  <si>
    <t>Felhalmozási kiadások összesen</t>
  </si>
  <si>
    <t>Működési célú kölcsönök visszatérülés</t>
  </si>
  <si>
    <t>Működési célú kölcsön nyújtás</t>
  </si>
  <si>
    <t>Felhalmozási célú kölcsön nyújtás</t>
  </si>
  <si>
    <t xml:space="preserve">    Bölcsöde építés</t>
  </si>
  <si>
    <t>Felhalmozási célú kölcsönök visszatérülés</t>
  </si>
  <si>
    <t>Egyéb sajátos bevétel</t>
  </si>
  <si>
    <t>Működési célú pénzmaradv. Igénybevétele - Belső finanszírozás</t>
  </si>
  <si>
    <t>Finan. Felhalm. célú püi műveletek bev. - Külső finanszírozás</t>
  </si>
  <si>
    <t xml:space="preserve">   Szociális támogatás</t>
  </si>
  <si>
    <t xml:space="preserve">     Szociális támogatás</t>
  </si>
  <si>
    <t xml:space="preserve">    Szociális támogatás</t>
  </si>
  <si>
    <t>Egyéb sajátos bevételek</t>
  </si>
  <si>
    <t>Előző évi felhalmozási célú maradv. igénybevétele - Belső finansz.</t>
  </si>
  <si>
    <t>Működési célú általános tartalék</t>
  </si>
  <si>
    <t>Működési célú céltartalék</t>
  </si>
  <si>
    <t>Hosszú lejáratú felhalm. hitelek törlesztése - Finansz. Célú</t>
  </si>
  <si>
    <t xml:space="preserve">     Egyéb felhalmozási  kiadások</t>
  </si>
  <si>
    <t>Központi költségvetésből kapott normatív támogatás</t>
  </si>
  <si>
    <t>Központi költségvetésből kapott kötött támogatás</t>
  </si>
  <si>
    <t xml:space="preserve">       Polgármesteri Hivatal támogatása</t>
  </si>
  <si>
    <t xml:space="preserve">    Lakbér bevétel</t>
  </si>
  <si>
    <t xml:space="preserve">    Helyiség bérleti díj</t>
  </si>
  <si>
    <t xml:space="preserve">    Lakásbiztosíték befizetése</t>
  </si>
  <si>
    <t xml:space="preserve">    Helyiség megszerzési díj</t>
  </si>
  <si>
    <t>Városfejlesztéssel kapcsolatos önkormányzati kiadások (SEM IX.Zrt.)</t>
  </si>
  <si>
    <t>Roma Nemzetiségi Önkormányzat</t>
  </si>
  <si>
    <t>Sajátos felhalmozási  bevételek</t>
  </si>
  <si>
    <t xml:space="preserve">       -Közterület foglalási díj</t>
  </si>
  <si>
    <t xml:space="preserve">       -Parkolási díj, kerékbilincs levétele, ügyviteli költség</t>
  </si>
  <si>
    <t>Előző évi felhalmozási pénzmaradvány átvétele</t>
  </si>
  <si>
    <t>Költségvetési hiány belső fin.szolg.finansz.célú püi műveletek</t>
  </si>
  <si>
    <t>Közhatalmi bevételek/Sajátos működési bevételek összesen</t>
  </si>
  <si>
    <t xml:space="preserve">    Működési célú </t>
  </si>
  <si>
    <t xml:space="preserve">    Felhalmozási célú</t>
  </si>
  <si>
    <t>Felhalmozási célú kölcsönök törlesztése</t>
  </si>
  <si>
    <t>Finanszírozási célú pénzügyi műveletek (Külső finanszírozás) kiadásai összesen</t>
  </si>
  <si>
    <r>
      <t xml:space="preserve"> </t>
    </r>
    <r>
      <rPr>
        <sz val="9"/>
        <rFont val="Arial CE"/>
        <family val="0"/>
      </rPr>
      <t>Működési célú pénzügyi műveletek kiadásai</t>
    </r>
  </si>
  <si>
    <t>PH, Közterület felügyelet és Önkormányzat költségvetési kiadásai össz:</t>
  </si>
  <si>
    <t>PH, Közterület felügyelet és Önkormányzat kiadásai mindösszesen</t>
  </si>
  <si>
    <t>Finanszírozási célú pénzügyi műveletek kiadásai</t>
  </si>
  <si>
    <t>Önállóan műk.és gazd.és ön.műk.intézm. Költségvetési kiad.  Össz</t>
  </si>
  <si>
    <t>IV. Intézmények kiadásai mindösszesen</t>
  </si>
  <si>
    <t>V. Kerületi kiadások</t>
  </si>
  <si>
    <t xml:space="preserve">    Működési kölcsönök törlesztése</t>
  </si>
  <si>
    <t xml:space="preserve">    Felhalmozási célú kölcsönök törlesztése</t>
  </si>
  <si>
    <t>Tartalékok összesen</t>
  </si>
  <si>
    <t>Felhalmozási célú kölcsönök nyújtása</t>
  </si>
  <si>
    <t>Működési kölcsönök törlesztése</t>
  </si>
  <si>
    <t xml:space="preserve">    Felhalmozási célú kölcsönök nyújtása</t>
  </si>
  <si>
    <t>Kölcsön kiadásai</t>
  </si>
  <si>
    <t xml:space="preserve">    Általános tartalék</t>
  </si>
  <si>
    <t xml:space="preserve">     Működési célú</t>
  </si>
  <si>
    <t>Költségvetési kiadások összesen</t>
  </si>
  <si>
    <t xml:space="preserve">Kiadások mindösszesen  ((I+II+III.IV.+V.)-Intézmények támogatása) </t>
  </si>
  <si>
    <t xml:space="preserve"> Felhalmozási célú pénzügyi műveletek  hosszú lejáratú lakóházfel. hitelek törleszt.</t>
  </si>
  <si>
    <t>Kábítószer Egyeztető Fórum</t>
  </si>
  <si>
    <t xml:space="preserve">    Céltartalék</t>
  </si>
  <si>
    <t xml:space="preserve">HPV védőoltás </t>
  </si>
  <si>
    <t>Ferenc tér 9.</t>
  </si>
  <si>
    <t xml:space="preserve">          Balázs Béla u. 5.</t>
  </si>
  <si>
    <t>FESZGYI felújítás</t>
  </si>
  <si>
    <t>Ferencvárosi Egyesített Bölcsödék felújítása</t>
  </si>
  <si>
    <t xml:space="preserve">    Intézményi átszervezések költsége</t>
  </si>
  <si>
    <t xml:space="preserve">      - Vagyonkezeléssel kapcsolatos továbbszámlázott szolgáltatások </t>
  </si>
  <si>
    <r>
      <t xml:space="preserve">Tervezett </t>
    </r>
    <r>
      <rPr>
        <sz val="10"/>
        <rFont val="Times New Roman"/>
        <family val="1"/>
      </rPr>
      <t>(870.000eFt)</t>
    </r>
  </si>
  <si>
    <t>Balázs Béla u. 5.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</si>
  <si>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</si>
  <si>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</si>
  <si>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</si>
  <si>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</si>
  <si>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</si>
  <si>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</si>
  <si>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</si>
  <si>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</si>
  <si>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</si>
  <si>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</si>
  <si>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</si>
  <si>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</si>
  <si>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1. Intézményi működési bevételek </t>
  </si>
  <si>
    <t>Felhalmozási célú támogatás értékű bevétel</t>
  </si>
  <si>
    <t>2. Közhatalmi bevételek/Sajátos működési bevételek</t>
  </si>
  <si>
    <t>3. Kapott támogatás</t>
  </si>
  <si>
    <t>Egyéb működési célú kiadás</t>
  </si>
  <si>
    <t>Közhatalmi bevételek/Sajátos működési bevételek</t>
  </si>
  <si>
    <t>Működési bevételek minösszesen</t>
  </si>
  <si>
    <t>Működési kiadások mindösszesen</t>
  </si>
  <si>
    <t>Felhalmozással kapcsolatos bevételek mindösszesen</t>
  </si>
  <si>
    <t>Felhalmozással kapcsolatos kiadások mindösszesen</t>
  </si>
  <si>
    <t xml:space="preserve">     Ebből fejlesztési célok: Balázs Béla u. 14., Ferenc tér 9., Márton u. 3/A, 5/A, Gát u. 3.,5.,</t>
  </si>
  <si>
    <t>Kúltúra, szórakoztatás szerződés szerint</t>
  </si>
  <si>
    <t>Költségvetési bevételek összesen</t>
  </si>
  <si>
    <t>Felhalmozási célú hitelfelvétel a lakóház felújításokhoz 870.000 eFt</t>
  </si>
  <si>
    <t>eFt</t>
  </si>
  <si>
    <t>Munkaadókat terhelő járulékok és szocho.</t>
  </si>
  <si>
    <t xml:space="preserve"> 2012. évi előirányzat felhasználási ütemterv</t>
  </si>
  <si>
    <t>4.Működési célú támogatásértékű bevétel</t>
  </si>
  <si>
    <t>5. Felhalmozási bevétel</t>
  </si>
  <si>
    <t>6. Felhalmozási célú támogatásértékű bevétel</t>
  </si>
  <si>
    <t>7.Kölcsönök bevétele</t>
  </si>
  <si>
    <t>8.Költsv. Hiány belső fin. Szolg. Előző évek maradv. Igénybev.</t>
  </si>
  <si>
    <t>9.Költsv. Hiány külső fin.szolg. Püi műv.</t>
  </si>
  <si>
    <t>10. Nyitó pénzkészlet</t>
  </si>
  <si>
    <t>11. Bevételek összesen</t>
  </si>
  <si>
    <t>12. Személyi juttatások</t>
  </si>
  <si>
    <t>13. Munkaadókat terh. jár. és szoc.hozzáj.adó</t>
  </si>
  <si>
    <t>14. Dologi kiadások</t>
  </si>
  <si>
    <t>15. Egyéb működési célú kiadások</t>
  </si>
  <si>
    <t>16. Ellátottak pénzbeli juttatásai</t>
  </si>
  <si>
    <t>17. Szociális támogatás</t>
  </si>
  <si>
    <t>18. Felújítási kiadások</t>
  </si>
  <si>
    <t>19. Beruházási kiadások</t>
  </si>
  <si>
    <t>20. Egyéb felhalmozási kiadások</t>
  </si>
  <si>
    <t>21. Kölcsönök kiadásai</t>
  </si>
  <si>
    <t>22. Tartalékok</t>
  </si>
  <si>
    <t>23. Finanszírozási célú pénzügyi műveletek</t>
  </si>
  <si>
    <t>24. Kiadások összesen</t>
  </si>
  <si>
    <t>25. Záró pénzkészlet</t>
  </si>
  <si>
    <t>Belső Ferencváros  KMOP.5.2.2</t>
  </si>
  <si>
    <t>Önkormányzati szakmai feladatokkal kapcsolatos kiadások</t>
  </si>
  <si>
    <t>Ferencvárosi Helytörténi Egyesület</t>
  </si>
  <si>
    <t xml:space="preserve">     Beruházási kiadások (2.,3.A,3.B.nélkül)</t>
  </si>
  <si>
    <t>2012. év 7/2012.</t>
  </si>
  <si>
    <t>2012. év  7/2012.</t>
  </si>
  <si>
    <t>előirányzat</t>
  </si>
  <si>
    <t>7/2012.</t>
  </si>
  <si>
    <t>2012. évi előirányzat 7/2012.</t>
  </si>
  <si>
    <t>Környezetvédelem</t>
  </si>
  <si>
    <t>2012. évi módosítási javaslat</t>
  </si>
  <si>
    <t>Index      4./3.</t>
  </si>
  <si>
    <t>Bérleti díjbevételek, egyéb bevételek</t>
  </si>
  <si>
    <t xml:space="preserve">      - Egyéb bevétel</t>
  </si>
  <si>
    <t>Központi költségvetésből kapott egyéb költségvetési támogatás</t>
  </si>
  <si>
    <t>módosítási</t>
  </si>
  <si>
    <t>javaslat</t>
  </si>
  <si>
    <t>Gyermektartásdíjak megelőlegezése</t>
  </si>
  <si>
    <t>Létfenntartási támogatás</t>
  </si>
  <si>
    <t>Óvodáztatási, iskoláztatási támogatás</t>
  </si>
  <si>
    <t>Gyermekvédelmi Alap (Otthonteremtési támogatás)</t>
  </si>
  <si>
    <t>Index            4./3.</t>
  </si>
  <si>
    <t xml:space="preserve">módosítási </t>
  </si>
  <si>
    <t>Ferencvárosi Úrhölgyek Polgári Egyesülete</t>
  </si>
  <si>
    <t>Kúltúra, Egészségügy, szociális ellátás</t>
  </si>
  <si>
    <t>FMK eszközbeszerzés pályázati önrész</t>
  </si>
  <si>
    <t>Intézményi felújításokkal kapcsolatos tervezések</t>
  </si>
  <si>
    <t>Hivatali eszközbeszerzések</t>
  </si>
  <si>
    <r>
      <t xml:space="preserve">    Kormányhivatal részére befizetés - </t>
    </r>
    <r>
      <rPr>
        <sz val="9"/>
        <rFont val="Arial CE"/>
        <family val="0"/>
      </rPr>
      <t>Dologi kiadások</t>
    </r>
  </si>
  <si>
    <t>Leövey Klára Gimnázium lift építés</t>
  </si>
  <si>
    <t>Fogyatékkal élők eszközbeszerzése</t>
  </si>
  <si>
    <t>Óvodai karbantartási keret</t>
  </si>
  <si>
    <t>Parkoló Alap</t>
  </si>
  <si>
    <t>Lakóház felújítás Tűzoltó u. 66.</t>
  </si>
  <si>
    <t>Epres Óvoda felújítás</t>
  </si>
  <si>
    <t>Nevelési Tanácsadó felújítása</t>
  </si>
  <si>
    <t>Kultúra, szórakozás, sport</t>
  </si>
  <si>
    <t>Vendel utcai sportcsarnok felújítása</t>
  </si>
  <si>
    <t xml:space="preserve">    - ebből  befizetési kötelezettség</t>
  </si>
  <si>
    <t xml:space="preserve">    -ebből befizetési kötelezettség</t>
  </si>
  <si>
    <t xml:space="preserve">  Intézményi ellátási díjak, alkalmazotti térítési díjak</t>
  </si>
  <si>
    <t>Költségvetési hiány belső fin.szolg.előző évek pm igénybevétele</t>
  </si>
  <si>
    <t>Működési bevétel összesen</t>
  </si>
  <si>
    <t>2012. évi módosítási jav.</t>
  </si>
  <si>
    <t>Ferencvárosi Úrhölgyek E.</t>
  </si>
  <si>
    <t xml:space="preserve">KMOP-3.3.3-11 Megújoló energiahordozók felhasználásának növelése a KMR régióban (jelenleg önerő) </t>
  </si>
  <si>
    <t>9. sz . Melléklet</t>
  </si>
  <si>
    <t>Mozgáskorlátozottak támogatása</t>
  </si>
  <si>
    <t xml:space="preserve">     Panelprogram (NEFMI)</t>
  </si>
  <si>
    <t>Panelprogram</t>
  </si>
  <si>
    <t>József Attila Általános Iskola átalakítása (Dominó, Nev.Tan elhelyezése)</t>
  </si>
  <si>
    <t>Lift építés Lenhossék u. 24.-28.</t>
  </si>
  <si>
    <t xml:space="preserve">                                                     1/A melléklet                                                                                                                                                                               Működési - felhalmozási bevételek és kiadások mérlegszerű bemutatása</t>
  </si>
  <si>
    <t xml:space="preserve">     Szociális támogatása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</si>
</sst>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</numFmts>
  <fonts count="51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MS Sans Serif"/>
      <family val="0"/>
    </font>
    <font>
      <sz val="10"/>
      <name val="MS Sans Serif"/>
      <family val="0"/>
    </font>
    <font>
      <sz val="8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4" borderId="7" applyNumberFormat="0" applyFont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7" borderId="0" applyNumberFormat="0" applyBorder="0" applyAlignment="0" applyProtection="0"/>
    <xf numFmtId="0" fontId="33" fillId="7" borderId="0" applyNumberFormat="0" applyBorder="0" applyAlignment="0" applyProtection="0"/>
    <xf numFmtId="0" fontId="34" fillId="16" borderId="1" applyNumberFormat="0" applyAlignment="0" applyProtection="0"/>
    <xf numFmtId="9" fontId="0" fillId="0" borderId="0" applyFont="0" applyFill="0" applyBorder="0" applyAlignment="0" applyProtection="0"/>
  </cellStyleXfs>
  <cellXfs count="844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19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25" xfId="0" applyFont="1" applyBorder="1" applyAlignment="1">
      <alignment horizontal="left" vertical="top"/>
    </xf>
    <xf numFmtId="3" fontId="1" fillId="0" borderId="17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 vertical="top"/>
    </xf>
    <xf numFmtId="0" fontId="2" fillId="0" borderId="26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0" fontId="3" fillId="0" borderId="17" xfId="0" applyFont="1" applyBorder="1" applyAlignment="1">
      <alignment horizontal="center" vertical="top"/>
    </xf>
    <xf numFmtId="3" fontId="3" fillId="0" borderId="27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3" fillId="0" borderId="28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top"/>
    </xf>
    <xf numFmtId="0" fontId="1" fillId="0" borderId="16" xfId="0" applyFont="1" applyBorder="1" applyAlignment="1">
      <alignment horizontal="centerContinuous" vertical="top"/>
    </xf>
    <xf numFmtId="0" fontId="1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1" fillId="0" borderId="13" xfId="40" applyNumberFormat="1" applyFont="1" applyBorder="1" applyAlignment="1">
      <alignment horizontal="right"/>
    </xf>
    <xf numFmtId="0" fontId="1" fillId="0" borderId="29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2" fillId="0" borderId="11" xfId="73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3" fontId="9" fillId="0" borderId="11" xfId="73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9" fillId="0" borderId="11" xfId="73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3" fontId="2" fillId="0" borderId="18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22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1" xfId="0" applyBorder="1" applyAlignment="1">
      <alignment/>
    </xf>
    <xf numFmtId="3" fontId="2" fillId="0" borderId="23" xfId="0" applyNumberFormat="1" applyFont="1" applyBorder="1" applyAlignment="1">
      <alignment/>
    </xf>
    <xf numFmtId="0" fontId="1" fillId="0" borderId="17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0" fontId="1" fillId="0" borderId="29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2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3" fontId="2" fillId="0" borderId="11" xfId="4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3" fontId="1" fillId="0" borderId="11" xfId="4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0" fillId="0" borderId="31" xfId="0" applyFont="1" applyBorder="1" applyAlignment="1">
      <alignment/>
    </xf>
    <xf numFmtId="3" fontId="2" fillId="0" borderId="13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24" xfId="0" applyFont="1" applyBorder="1" applyAlignment="1">
      <alignment horizontal="center" vertical="top"/>
    </xf>
    <xf numFmtId="3" fontId="1" fillId="0" borderId="33" xfId="0" applyNumberFormat="1" applyFont="1" applyBorder="1" applyAlignment="1">
      <alignment horizontal="left"/>
    </xf>
    <xf numFmtId="3" fontId="2" fillId="0" borderId="33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20" xfId="0" applyFont="1" applyBorder="1" applyAlignment="1">
      <alignment horizontal="centerContinuous" vertical="top"/>
    </xf>
    <xf numFmtId="3" fontId="3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9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2" fillId="0" borderId="0" xfId="65">
      <alignment/>
      <protection/>
    </xf>
    <xf numFmtId="0" fontId="15" fillId="0" borderId="0" xfId="65" applyFont="1" applyAlignment="1">
      <alignment horizontal="center"/>
      <protection/>
    </xf>
    <xf numFmtId="0" fontId="12" fillId="0" borderId="0" xfId="65" applyAlignment="1">
      <alignment/>
      <protection/>
    </xf>
    <xf numFmtId="0" fontId="1" fillId="0" borderId="15" xfId="65" applyFont="1" applyBorder="1" applyAlignment="1">
      <alignment horizontal="center"/>
      <protection/>
    </xf>
    <xf numFmtId="0" fontId="1" fillId="0" borderId="20" xfId="65" applyFont="1" applyBorder="1" applyAlignment="1">
      <alignment horizontal="center"/>
      <protection/>
    </xf>
    <xf numFmtId="0" fontId="1" fillId="0" borderId="11" xfId="65" applyFont="1" applyBorder="1" applyAlignment="1">
      <alignment horizontal="center"/>
      <protection/>
    </xf>
    <xf numFmtId="0" fontId="1" fillId="0" borderId="22" xfId="65" applyFont="1" applyBorder="1" applyAlignment="1">
      <alignment horizontal="center"/>
      <protection/>
    </xf>
    <xf numFmtId="0" fontId="1" fillId="0" borderId="16" xfId="65" applyFont="1" applyBorder="1" applyAlignment="1">
      <alignment horizontal="center"/>
      <protection/>
    </xf>
    <xf numFmtId="0" fontId="12" fillId="0" borderId="11" xfId="65" applyBorder="1">
      <alignment/>
      <protection/>
    </xf>
    <xf numFmtId="0" fontId="12" fillId="0" borderId="16" xfId="65" applyBorder="1">
      <alignment/>
      <protection/>
    </xf>
    <xf numFmtId="0" fontId="1" fillId="0" borderId="21" xfId="65" applyFont="1" applyBorder="1">
      <alignment/>
      <protection/>
    </xf>
    <xf numFmtId="0" fontId="12" fillId="0" borderId="14" xfId="65" applyBorder="1">
      <alignment/>
      <protection/>
    </xf>
    <xf numFmtId="0" fontId="1" fillId="0" borderId="22" xfId="65" applyFont="1" applyBorder="1">
      <alignment/>
      <protection/>
    </xf>
    <xf numFmtId="0" fontId="2" fillId="0" borderId="20" xfId="65" applyFont="1" applyBorder="1">
      <alignment/>
      <protection/>
    </xf>
    <xf numFmtId="3" fontId="2" fillId="0" borderId="20" xfId="65" applyNumberFormat="1" applyFont="1" applyBorder="1">
      <alignment/>
      <protection/>
    </xf>
    <xf numFmtId="0" fontId="12" fillId="0" borderId="10" xfId="65" applyBorder="1">
      <alignment/>
      <protection/>
    </xf>
    <xf numFmtId="0" fontId="12" fillId="0" borderId="12" xfId="65" applyBorder="1">
      <alignment/>
      <protection/>
    </xf>
    <xf numFmtId="0" fontId="15" fillId="0" borderId="11" xfId="65" applyFont="1" applyBorder="1">
      <alignment/>
      <protection/>
    </xf>
    <xf numFmtId="0" fontId="3" fillId="0" borderId="20" xfId="65" applyFont="1" applyBorder="1" applyAlignment="1">
      <alignment horizontal="left"/>
      <protection/>
    </xf>
    <xf numFmtId="3" fontId="2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12" fillId="0" borderId="14" xfId="65" applyNumberFormat="1" applyBorder="1" applyAlignment="1">
      <alignment horizontal="right"/>
      <protection/>
    </xf>
    <xf numFmtId="3" fontId="15" fillId="0" borderId="14" xfId="65" applyNumberFormat="1" applyFont="1" applyBorder="1" applyAlignment="1">
      <alignment horizontal="right"/>
      <protection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9" fillId="0" borderId="11" xfId="65" applyNumberFormat="1" applyFont="1" applyBorder="1" applyAlignment="1">
      <alignment horizontal="right"/>
      <protection/>
    </xf>
    <xf numFmtId="3" fontId="9" fillId="0" borderId="16" xfId="65" applyNumberFormat="1" applyFont="1" applyBorder="1" applyAlignment="1">
      <alignment horizontal="right"/>
      <protection/>
    </xf>
    <xf numFmtId="0" fontId="12" fillId="0" borderId="13" xfId="65" applyBorder="1">
      <alignment/>
      <protection/>
    </xf>
    <xf numFmtId="3" fontId="11" fillId="0" borderId="13" xfId="65" applyNumberFormat="1" applyFont="1" applyBorder="1" applyAlignment="1">
      <alignment horizontal="right"/>
      <protection/>
    </xf>
    <xf numFmtId="3" fontId="9" fillId="0" borderId="12" xfId="65" applyNumberFormat="1" applyFont="1" applyBorder="1" applyAlignment="1">
      <alignment horizontal="right"/>
      <protection/>
    </xf>
    <xf numFmtId="3" fontId="9" fillId="0" borderId="13" xfId="65" applyNumberFormat="1" applyFont="1" applyBorder="1" applyAlignment="1">
      <alignment horizontal="right"/>
      <protection/>
    </xf>
    <xf numFmtId="3" fontId="15" fillId="0" borderId="16" xfId="65" applyNumberFormat="1" applyFont="1" applyBorder="1" applyAlignment="1">
      <alignment horizontal="right"/>
      <protection/>
    </xf>
    <xf numFmtId="0" fontId="15" fillId="0" borderId="0" xfId="65" applyFont="1" applyAlignment="1">
      <alignment horizontal="right"/>
      <protection/>
    </xf>
    <xf numFmtId="3" fontId="5" fillId="0" borderId="10" xfId="0" applyNumberFormat="1" applyFont="1" applyBorder="1" applyAlignment="1">
      <alignment/>
    </xf>
    <xf numFmtId="3" fontId="11" fillId="0" borderId="10" xfId="65" applyNumberFormat="1" applyFont="1" applyBorder="1" applyAlignment="1">
      <alignment horizontal="right"/>
      <protection/>
    </xf>
    <xf numFmtId="3" fontId="1" fillId="0" borderId="1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11" fillId="0" borderId="12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0" fontId="15" fillId="0" borderId="0" xfId="62" applyFont="1" applyAlignment="1">
      <alignment horizontal="center" vertical="center"/>
      <protection/>
    </xf>
    <xf numFmtId="0" fontId="12" fillId="0" borderId="29" xfId="62" applyBorder="1">
      <alignment/>
      <protection/>
    </xf>
    <xf numFmtId="0" fontId="12" fillId="0" borderId="0" xfId="62">
      <alignment/>
      <protection/>
    </xf>
    <xf numFmtId="0" fontId="35" fillId="0" borderId="0" xfId="62" applyFont="1" applyAlignment="1">
      <alignment horizontal="center" vertical="center"/>
      <protection/>
    </xf>
    <xf numFmtId="0" fontId="37" fillId="0" borderId="13" xfId="62" applyFont="1" applyBorder="1" applyAlignment="1">
      <alignment vertical="center"/>
      <protection/>
    </xf>
    <xf numFmtId="3" fontId="37" fillId="0" borderId="12" xfId="62" applyNumberFormat="1" applyFont="1" applyBorder="1">
      <alignment/>
      <protection/>
    </xf>
    <xf numFmtId="3" fontId="36" fillId="0" borderId="12" xfId="62" applyNumberFormat="1" applyFont="1" applyBorder="1">
      <alignment/>
      <protection/>
    </xf>
    <xf numFmtId="3" fontId="37" fillId="0" borderId="13" xfId="62" applyNumberFormat="1" applyFont="1" applyBorder="1">
      <alignment/>
      <protection/>
    </xf>
    <xf numFmtId="3" fontId="36" fillId="0" borderId="13" xfId="62" applyNumberFormat="1" applyFont="1" applyBorder="1">
      <alignment/>
      <protection/>
    </xf>
    <xf numFmtId="0" fontId="38" fillId="0" borderId="0" xfId="62" applyFont="1">
      <alignment/>
      <protection/>
    </xf>
    <xf numFmtId="0" fontId="12" fillId="0" borderId="0" xfId="62" applyAlignment="1">
      <alignment/>
      <protection/>
    </xf>
    <xf numFmtId="0" fontId="12" fillId="0" borderId="0" xfId="63">
      <alignment/>
      <protection/>
    </xf>
    <xf numFmtId="0" fontId="39" fillId="0" borderId="0" xfId="63" applyFont="1" applyAlignment="1">
      <alignment horizontal="center"/>
      <protection/>
    </xf>
    <xf numFmtId="0" fontId="12" fillId="0" borderId="29" xfId="63" applyBorder="1">
      <alignment/>
      <protection/>
    </xf>
    <xf numFmtId="0" fontId="1" fillId="0" borderId="0" xfId="59" applyFont="1" applyBorder="1" applyAlignment="1">
      <alignment horizontal="right"/>
      <protection/>
    </xf>
    <xf numFmtId="0" fontId="38" fillId="0" borderId="15" xfId="63" applyFont="1" applyBorder="1">
      <alignment/>
      <protection/>
    </xf>
    <xf numFmtId="0" fontId="38" fillId="0" borderId="34" xfId="63" applyFont="1" applyBorder="1">
      <alignment/>
      <protection/>
    </xf>
    <xf numFmtId="0" fontId="38" fillId="0" borderId="35" xfId="63" applyFont="1" applyBorder="1">
      <alignment/>
      <protection/>
    </xf>
    <xf numFmtId="3" fontId="38" fillId="0" borderId="10" xfId="63" applyNumberFormat="1" applyFont="1" applyBorder="1">
      <alignment/>
      <protection/>
    </xf>
    <xf numFmtId="0" fontId="38" fillId="0" borderId="23" xfId="63" applyFont="1" applyBorder="1">
      <alignment/>
      <protection/>
    </xf>
    <xf numFmtId="0" fontId="38" fillId="0" borderId="29" xfId="63" applyFont="1" applyBorder="1">
      <alignment/>
      <protection/>
    </xf>
    <xf numFmtId="0" fontId="38" fillId="0" borderId="32" xfId="63" applyFont="1" applyBorder="1">
      <alignment/>
      <protection/>
    </xf>
    <xf numFmtId="3" fontId="38" fillId="0" borderId="12" xfId="63" applyNumberFormat="1" applyFont="1" applyBorder="1">
      <alignment/>
      <protection/>
    </xf>
    <xf numFmtId="0" fontId="38" fillId="0" borderId="20" xfId="63" applyFont="1" applyBorder="1">
      <alignment/>
      <protection/>
    </xf>
    <xf numFmtId="0" fontId="38" fillId="0" borderId="0" xfId="63" applyFont="1" applyBorder="1">
      <alignment/>
      <protection/>
    </xf>
    <xf numFmtId="0" fontId="38" fillId="0" borderId="33" xfId="63" applyFont="1" applyBorder="1">
      <alignment/>
      <protection/>
    </xf>
    <xf numFmtId="3" fontId="38" fillId="0" borderId="11" xfId="63" applyNumberFormat="1" applyFont="1" applyBorder="1">
      <alignment/>
      <protection/>
    </xf>
    <xf numFmtId="0" fontId="38" fillId="0" borderId="22" xfId="63" applyFont="1" applyBorder="1">
      <alignment/>
      <protection/>
    </xf>
    <xf numFmtId="0" fontId="38" fillId="0" borderId="36" xfId="63" applyFont="1" applyBorder="1">
      <alignment/>
      <protection/>
    </xf>
    <xf numFmtId="0" fontId="38" fillId="0" borderId="37" xfId="63" applyFont="1" applyBorder="1">
      <alignment/>
      <protection/>
    </xf>
    <xf numFmtId="3" fontId="38" fillId="0" borderId="16" xfId="63" applyNumberFormat="1" applyFont="1" applyBorder="1">
      <alignment/>
      <protection/>
    </xf>
    <xf numFmtId="0" fontId="38" fillId="0" borderId="38" xfId="63" applyFont="1" applyBorder="1">
      <alignment/>
      <protection/>
    </xf>
    <xf numFmtId="0" fontId="38" fillId="0" borderId="39" xfId="63" applyFont="1" applyBorder="1">
      <alignment/>
      <protection/>
    </xf>
    <xf numFmtId="3" fontId="38" fillId="0" borderId="19" xfId="63" applyNumberFormat="1" applyFont="1" applyBorder="1">
      <alignment/>
      <protection/>
    </xf>
    <xf numFmtId="3" fontId="40" fillId="0" borderId="19" xfId="63" applyNumberFormat="1" applyFont="1" applyBorder="1" applyAlignment="1">
      <alignment vertical="center"/>
      <protection/>
    </xf>
    <xf numFmtId="3" fontId="40" fillId="0" borderId="12" xfId="63" applyNumberFormat="1" applyFont="1" applyBorder="1">
      <alignment/>
      <protection/>
    </xf>
    <xf numFmtId="3" fontId="40" fillId="0" borderId="10" xfId="63" applyNumberFormat="1" applyFont="1" applyBorder="1" applyAlignment="1">
      <alignment vertical="center"/>
      <protection/>
    </xf>
    <xf numFmtId="3" fontId="40" fillId="0" borderId="11" xfId="63" applyNumberFormat="1" applyFont="1" applyBorder="1" applyAlignment="1">
      <alignment vertical="center"/>
      <protection/>
    </xf>
    <xf numFmtId="3" fontId="40" fillId="0" borderId="16" xfId="63" applyNumberFormat="1" applyFont="1" applyBorder="1">
      <alignment/>
      <protection/>
    </xf>
    <xf numFmtId="0" fontId="12" fillId="0" borderId="0" xfId="60">
      <alignment/>
      <protection/>
    </xf>
    <xf numFmtId="0" fontId="12" fillId="0" borderId="0" xfId="62" applyFont="1" applyAlignment="1">
      <alignment horizontal="center"/>
      <protection/>
    </xf>
    <xf numFmtId="0" fontId="12" fillId="0" borderId="0" xfId="62" applyAlignment="1">
      <alignment horizontal="center"/>
      <protection/>
    </xf>
    <xf numFmtId="0" fontId="15" fillId="0" borderId="0" xfId="62" applyFont="1">
      <alignment/>
      <protection/>
    </xf>
    <xf numFmtId="0" fontId="36" fillId="0" borderId="29" xfId="62" applyFont="1" applyBorder="1">
      <alignment/>
      <protection/>
    </xf>
    <xf numFmtId="0" fontId="37" fillId="0" borderId="29" xfId="62" applyFont="1" applyBorder="1">
      <alignment/>
      <protection/>
    </xf>
    <xf numFmtId="0" fontId="37" fillId="0" borderId="29" xfId="62" applyFont="1" applyBorder="1" applyAlignment="1">
      <alignment/>
      <protection/>
    </xf>
    <xf numFmtId="0" fontId="37" fillId="0" borderId="13" xfId="62" applyFont="1" applyBorder="1">
      <alignment/>
      <protection/>
    </xf>
    <xf numFmtId="0" fontId="37" fillId="0" borderId="26" xfId="62" applyFont="1" applyBorder="1">
      <alignment/>
      <protection/>
    </xf>
    <xf numFmtId="0" fontId="37" fillId="0" borderId="40" xfId="62" applyFont="1" applyBorder="1">
      <alignment/>
      <protection/>
    </xf>
    <xf numFmtId="0" fontId="36" fillId="0" borderId="10" xfId="62" applyFont="1" applyBorder="1" applyAlignment="1">
      <alignment horizontal="center"/>
      <protection/>
    </xf>
    <xf numFmtId="0" fontId="36" fillId="0" borderId="0" xfId="62" applyFont="1" applyAlignment="1">
      <alignment horizontal="center"/>
      <protection/>
    </xf>
    <xf numFmtId="0" fontId="36" fillId="0" borderId="11" xfId="62" applyFont="1" applyBorder="1" applyAlignment="1">
      <alignment horizontal="center"/>
      <protection/>
    </xf>
    <xf numFmtId="0" fontId="12" fillId="0" borderId="0" xfId="62" applyBorder="1">
      <alignment/>
      <protection/>
    </xf>
    <xf numFmtId="0" fontId="36" fillId="0" borderId="0" xfId="62" applyFont="1" applyBorder="1" applyAlignment="1">
      <alignment horizontal="center"/>
      <protection/>
    </xf>
    <xf numFmtId="0" fontId="37" fillId="0" borderId="0" xfId="62" applyFont="1" applyBorder="1">
      <alignment/>
      <protection/>
    </xf>
    <xf numFmtId="3" fontId="37" fillId="0" borderId="40" xfId="62" applyNumberFormat="1" applyFont="1" applyBorder="1">
      <alignment/>
      <protection/>
    </xf>
    <xf numFmtId="3" fontId="2" fillId="0" borderId="11" xfId="65" applyNumberFormat="1" applyFont="1" applyBorder="1" applyAlignment="1">
      <alignment horizontal="right"/>
      <protection/>
    </xf>
    <xf numFmtId="0" fontId="15" fillId="0" borderId="13" xfId="65" applyFont="1" applyBorder="1">
      <alignment/>
      <protection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37" fillId="0" borderId="26" xfId="62" applyNumberFormat="1" applyFont="1" applyBorder="1">
      <alignment/>
      <protection/>
    </xf>
    <xf numFmtId="3" fontId="37" fillId="0" borderId="31" xfId="62" applyNumberFormat="1" applyFont="1" applyBorder="1">
      <alignment/>
      <protection/>
    </xf>
    <xf numFmtId="3" fontId="3" fillId="0" borderId="13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37" fillId="0" borderId="0" xfId="62" applyFont="1" applyBorder="1" applyAlignment="1">
      <alignment/>
      <protection/>
    </xf>
    <xf numFmtId="3" fontId="37" fillId="0" borderId="0" xfId="62" applyNumberFormat="1" applyFont="1" applyBorder="1">
      <alignment/>
      <protection/>
    </xf>
    <xf numFmtId="0" fontId="1" fillId="0" borderId="0" xfId="61" applyFont="1" applyBorder="1" applyAlignment="1">
      <alignment horizontal="center"/>
      <protection/>
    </xf>
    <xf numFmtId="0" fontId="0" fillId="0" borderId="0" xfId="61" applyAlignment="1">
      <alignment/>
      <protection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left"/>
    </xf>
    <xf numFmtId="3" fontId="13" fillId="0" borderId="11" xfId="0" applyNumberFormat="1" applyFont="1" applyFill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" fillId="0" borderId="11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left"/>
      <protection locked="0"/>
    </xf>
    <xf numFmtId="3" fontId="2" fillId="0" borderId="11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/>
      <protection locked="0"/>
    </xf>
    <xf numFmtId="3" fontId="1" fillId="0" borderId="11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3" fontId="1" fillId="0" borderId="20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3" fontId="4" fillId="0" borderId="11" xfId="0" applyNumberFormat="1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3" fontId="13" fillId="0" borderId="11" xfId="0" applyNumberFormat="1" applyFont="1" applyFill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/>
      <protection locked="0"/>
    </xf>
    <xf numFmtId="0" fontId="13" fillId="0" borderId="20" xfId="0" applyFont="1" applyBorder="1" applyAlignment="1" applyProtection="1">
      <alignment/>
      <protection locked="0"/>
    </xf>
    <xf numFmtId="3" fontId="13" fillId="0" borderId="19" xfId="0" applyNumberFormat="1" applyFont="1" applyFill="1" applyBorder="1" applyAlignment="1" applyProtection="1">
      <alignment horizontal="center"/>
      <protection locked="0"/>
    </xf>
    <xf numFmtId="3" fontId="13" fillId="0" borderId="19" xfId="0" applyNumberFormat="1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/>
      <protection locked="0"/>
    </xf>
    <xf numFmtId="3" fontId="13" fillId="0" borderId="11" xfId="0" applyNumberFormat="1" applyFont="1" applyBorder="1" applyAlignment="1" applyProtection="1">
      <alignment horizontal="center"/>
      <protection locked="0"/>
    </xf>
    <xf numFmtId="0" fontId="43" fillId="0" borderId="0" xfId="0" applyFont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4" xfId="0" applyNumberFormat="1" applyFont="1" applyBorder="1" applyAlignment="1" applyProtection="1">
      <alignment horizontal="right"/>
      <protection locked="0"/>
    </xf>
    <xf numFmtId="3" fontId="2" fillId="0" borderId="11" xfId="0" applyNumberFormat="1" applyFont="1" applyBorder="1" applyAlignment="1" applyProtection="1">
      <alignment horizontal="right"/>
      <protection locked="0"/>
    </xf>
    <xf numFmtId="3" fontId="2" fillId="0" borderId="16" xfId="0" applyNumberFormat="1" applyFont="1" applyBorder="1" applyAlignment="1" applyProtection="1">
      <alignment horizontal="right"/>
      <protection locked="0"/>
    </xf>
    <xf numFmtId="3" fontId="1" fillId="0" borderId="14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3" fontId="13" fillId="0" borderId="14" xfId="0" applyNumberFormat="1" applyFont="1" applyBorder="1" applyAlignment="1">
      <alignment horizontal="right"/>
    </xf>
    <xf numFmtId="0" fontId="13" fillId="0" borderId="24" xfId="0" applyFont="1" applyBorder="1" applyAlignment="1" applyProtection="1">
      <alignment/>
      <protection locked="0"/>
    </xf>
    <xf numFmtId="3" fontId="1" fillId="0" borderId="14" xfId="0" applyNumberFormat="1" applyFont="1" applyBorder="1" applyAlignment="1" applyProtection="1">
      <alignment horizontal="right"/>
      <protection locked="0"/>
    </xf>
    <xf numFmtId="3" fontId="1" fillId="0" borderId="16" xfId="0" applyNumberFormat="1" applyFont="1" applyBorder="1" applyAlignment="1" applyProtection="1">
      <alignment horizontal="right"/>
      <protection locked="0"/>
    </xf>
    <xf numFmtId="3" fontId="13" fillId="0" borderId="14" xfId="0" applyNumberFormat="1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3" fontId="13" fillId="0" borderId="16" xfId="0" applyNumberFormat="1" applyFont="1" applyBorder="1" applyAlignment="1" applyProtection="1">
      <alignment horizontal="right"/>
      <protection locked="0"/>
    </xf>
    <xf numFmtId="0" fontId="2" fillId="0" borderId="0" xfId="61" applyFont="1" applyAlignment="1">
      <alignment/>
      <protection/>
    </xf>
    <xf numFmtId="0" fontId="3" fillId="0" borderId="0" xfId="61" applyFont="1" applyBorder="1" applyAlignment="1">
      <alignment horizontal="right"/>
      <protection/>
    </xf>
    <xf numFmtId="0" fontId="1" fillId="0" borderId="0" xfId="61" applyFont="1" applyAlignment="1">
      <alignment/>
      <protection/>
    </xf>
    <xf numFmtId="3" fontId="1" fillId="0" borderId="13" xfId="61" applyNumberFormat="1" applyFont="1" applyBorder="1" applyAlignment="1">
      <alignment horizontal="center"/>
      <protection/>
    </xf>
    <xf numFmtId="0" fontId="1" fillId="0" borderId="13" xfId="61" applyFont="1" applyBorder="1" applyAlignment="1">
      <alignment horizontal="center"/>
      <protection/>
    </xf>
    <xf numFmtId="0" fontId="1" fillId="0" borderId="12" xfId="61" applyFont="1" applyBorder="1" applyAlignment="1">
      <alignment horizontal="center"/>
      <protection/>
    </xf>
    <xf numFmtId="3" fontId="0" fillId="0" borderId="13" xfId="61" applyNumberFormat="1" applyFont="1" applyBorder="1" applyAlignment="1">
      <alignment/>
      <protection/>
    </xf>
    <xf numFmtId="0" fontId="3" fillId="0" borderId="13" xfId="61" applyFont="1" applyBorder="1" applyAlignment="1">
      <alignment/>
      <protection/>
    </xf>
    <xf numFmtId="0" fontId="0" fillId="0" borderId="0" xfId="61" applyFont="1" applyAlignment="1">
      <alignment/>
      <protection/>
    </xf>
    <xf numFmtId="3" fontId="2" fillId="0" borderId="13" xfId="61" applyNumberFormat="1" applyFont="1" applyBorder="1" applyAlignment="1">
      <alignment/>
      <protection/>
    </xf>
    <xf numFmtId="0" fontId="2" fillId="0" borderId="13" xfId="61" applyFont="1" applyBorder="1" applyAlignment="1">
      <alignment/>
      <protection/>
    </xf>
    <xf numFmtId="3" fontId="1" fillId="0" borderId="13" xfId="61" applyNumberFormat="1" applyFont="1" applyBorder="1" applyAlignment="1">
      <alignment/>
      <protection/>
    </xf>
    <xf numFmtId="0" fontId="1" fillId="0" borderId="13" xfId="61" applyFont="1" applyBorder="1" applyAlignment="1">
      <alignment/>
      <protection/>
    </xf>
    <xf numFmtId="3" fontId="4" fillId="0" borderId="13" xfId="61" applyNumberFormat="1" applyFont="1" applyBorder="1" applyAlignment="1">
      <alignment/>
      <protection/>
    </xf>
    <xf numFmtId="0" fontId="4" fillId="0" borderId="13" xfId="61" applyFont="1" applyBorder="1" applyAlignment="1">
      <alignment/>
      <protection/>
    </xf>
    <xf numFmtId="3" fontId="4" fillId="0" borderId="13" xfId="61" applyNumberFormat="1" applyFont="1" applyBorder="1" applyAlignment="1">
      <alignment/>
      <protection/>
    </xf>
    <xf numFmtId="3" fontId="1" fillId="0" borderId="13" xfId="61" applyNumberFormat="1" applyFont="1" applyBorder="1" applyAlignment="1">
      <alignment/>
      <protection/>
    </xf>
    <xf numFmtId="0" fontId="4" fillId="0" borderId="12" xfId="61" applyFont="1" applyBorder="1" applyAlignment="1">
      <alignment/>
      <protection/>
    </xf>
    <xf numFmtId="3" fontId="4" fillId="0" borderId="12" xfId="61" applyNumberFormat="1" applyFont="1" applyBorder="1" applyAlignment="1">
      <alignment/>
      <protection/>
    </xf>
    <xf numFmtId="0" fontId="4" fillId="0" borderId="13" xfId="61" applyFont="1" applyBorder="1" applyAlignment="1">
      <alignment/>
      <protection/>
    </xf>
    <xf numFmtId="0" fontId="1" fillId="0" borderId="12" xfId="61" applyFont="1" applyBorder="1" applyAlignment="1">
      <alignment/>
      <protection/>
    </xf>
    <xf numFmtId="3" fontId="1" fillId="0" borderId="12" xfId="61" applyNumberFormat="1" applyFont="1" applyBorder="1" applyAlignment="1">
      <alignment/>
      <protection/>
    </xf>
    <xf numFmtId="3" fontId="1" fillId="0" borderId="12" xfId="61" applyNumberFormat="1" applyFont="1" applyBorder="1" applyAlignment="1">
      <alignment/>
      <protection/>
    </xf>
    <xf numFmtId="0" fontId="1" fillId="0" borderId="12" xfId="61" applyFont="1" applyBorder="1" applyAlignment="1">
      <alignment/>
      <protection/>
    </xf>
    <xf numFmtId="0" fontId="2" fillId="0" borderId="12" xfId="61" applyFont="1" applyBorder="1" applyAlignment="1">
      <alignment/>
      <protection/>
    </xf>
    <xf numFmtId="3" fontId="2" fillId="0" borderId="12" xfId="61" applyNumberFormat="1" applyFont="1" applyBorder="1" applyAlignment="1">
      <alignment/>
      <protection/>
    </xf>
    <xf numFmtId="0" fontId="2" fillId="0" borderId="13" xfId="61" applyFont="1" applyBorder="1" applyAlignment="1">
      <alignment/>
      <protection/>
    </xf>
    <xf numFmtId="3" fontId="4" fillId="0" borderId="14" xfId="61" applyNumberFormat="1" applyFont="1" applyBorder="1" applyAlignment="1">
      <alignment/>
      <protection/>
    </xf>
    <xf numFmtId="0" fontId="1" fillId="0" borderId="14" xfId="61" applyFont="1" applyBorder="1" applyAlignment="1">
      <alignment/>
      <protection/>
    </xf>
    <xf numFmtId="3" fontId="1" fillId="0" borderId="14" xfId="61" applyNumberFormat="1" applyFont="1" applyBorder="1" applyAlignment="1">
      <alignment/>
      <protection/>
    </xf>
    <xf numFmtId="3" fontId="2" fillId="0" borderId="13" xfId="61" applyNumberFormat="1" applyFont="1" applyBorder="1" applyAlignment="1">
      <alignment/>
      <protection/>
    </xf>
    <xf numFmtId="3" fontId="2" fillId="0" borderId="12" xfId="61" applyNumberFormat="1" applyFont="1" applyBorder="1" applyAlignment="1">
      <alignment/>
      <protection/>
    </xf>
    <xf numFmtId="0" fontId="2" fillId="0" borderId="12" xfId="61" applyFont="1" applyBorder="1" applyAlignment="1">
      <alignment/>
      <protection/>
    </xf>
    <xf numFmtId="0" fontId="1" fillId="0" borderId="13" xfId="61" applyFont="1" applyBorder="1" applyAlignment="1">
      <alignment/>
      <protection/>
    </xf>
    <xf numFmtId="3" fontId="2" fillId="0" borderId="11" xfId="61" applyNumberFormat="1" applyFont="1" applyBorder="1" applyAlignment="1">
      <alignment/>
      <protection/>
    </xf>
    <xf numFmtId="0" fontId="2" fillId="0" borderId="11" xfId="61" applyFont="1" applyBorder="1" applyAlignment="1">
      <alignment/>
      <protection/>
    </xf>
    <xf numFmtId="3" fontId="2" fillId="0" borderId="11" xfId="61" applyNumberFormat="1" applyFont="1" applyBorder="1" applyAlignment="1">
      <alignment/>
      <protection/>
    </xf>
    <xf numFmtId="0" fontId="4" fillId="0" borderId="12" xfId="61" applyFont="1" applyBorder="1" applyAlignment="1">
      <alignment/>
      <protection/>
    </xf>
    <xf numFmtId="3" fontId="2" fillId="0" borderId="18" xfId="61" applyNumberFormat="1" applyFont="1" applyBorder="1" applyAlignment="1">
      <alignment/>
      <protection/>
    </xf>
    <xf numFmtId="0" fontId="2" fillId="0" borderId="18" xfId="61" applyFont="1" applyBorder="1" applyAlignment="1">
      <alignment/>
      <protection/>
    </xf>
    <xf numFmtId="3" fontId="4" fillId="0" borderId="14" xfId="61" applyNumberFormat="1" applyFont="1" applyBorder="1" applyAlignment="1">
      <alignment/>
      <protection/>
    </xf>
    <xf numFmtId="0" fontId="1" fillId="0" borderId="14" xfId="61" applyFont="1" applyBorder="1" applyAlignment="1">
      <alignment/>
      <protection/>
    </xf>
    <xf numFmtId="3" fontId="1" fillId="0" borderId="14" xfId="61" applyNumberFormat="1" applyFont="1" applyBorder="1" applyAlignment="1">
      <alignment/>
      <protection/>
    </xf>
    <xf numFmtId="3" fontId="4" fillId="0" borderId="18" xfId="61" applyNumberFormat="1" applyFont="1" applyBorder="1" applyAlignment="1">
      <alignment/>
      <protection/>
    </xf>
    <xf numFmtId="0" fontId="4" fillId="0" borderId="0" xfId="61" applyFont="1" applyAlignment="1">
      <alignment/>
      <protection/>
    </xf>
    <xf numFmtId="3" fontId="4" fillId="0" borderId="16" xfId="61" applyNumberFormat="1" applyFont="1" applyBorder="1" applyAlignment="1">
      <alignment/>
      <protection/>
    </xf>
    <xf numFmtId="0" fontId="1" fillId="0" borderId="16" xfId="61" applyFont="1" applyBorder="1" applyAlignment="1">
      <alignment/>
      <protection/>
    </xf>
    <xf numFmtId="0" fontId="2" fillId="0" borderId="14" xfId="61" applyFont="1" applyBorder="1" applyAlignment="1">
      <alignment/>
      <protection/>
    </xf>
    <xf numFmtId="3" fontId="4" fillId="0" borderId="13" xfId="61" applyNumberFormat="1" applyFont="1" applyBorder="1" applyAlignment="1">
      <alignment horizontal="right"/>
      <protection/>
    </xf>
    <xf numFmtId="0" fontId="1" fillId="0" borderId="10" xfId="61" applyFont="1" applyBorder="1" applyAlignment="1">
      <alignment/>
      <protection/>
    </xf>
    <xf numFmtId="0" fontId="2" fillId="0" borderId="10" xfId="61" applyFont="1" applyBorder="1" applyAlignment="1">
      <alignment/>
      <protection/>
    </xf>
    <xf numFmtId="0" fontId="1" fillId="0" borderId="11" xfId="61" applyFont="1" applyBorder="1" applyAlignment="1">
      <alignment/>
      <protection/>
    </xf>
    <xf numFmtId="3" fontId="2" fillId="0" borderId="18" xfId="61" applyNumberFormat="1" applyFont="1" applyBorder="1" applyAlignment="1">
      <alignment/>
      <protection/>
    </xf>
    <xf numFmtId="0" fontId="2" fillId="0" borderId="18" xfId="61" applyFont="1" applyBorder="1" applyAlignment="1">
      <alignment/>
      <protection/>
    </xf>
    <xf numFmtId="3" fontId="2" fillId="0" borderId="14" xfId="61" applyNumberFormat="1" applyFont="1" applyBorder="1" applyAlignment="1">
      <alignment/>
      <protection/>
    </xf>
    <xf numFmtId="3" fontId="1" fillId="0" borderId="18" xfId="61" applyNumberFormat="1" applyFont="1" applyBorder="1" applyAlignment="1">
      <alignment/>
      <protection/>
    </xf>
    <xf numFmtId="3" fontId="1" fillId="0" borderId="16" xfId="61" applyNumberFormat="1" applyFont="1" applyBorder="1" applyAlignment="1">
      <alignment/>
      <protection/>
    </xf>
    <xf numFmtId="0" fontId="1" fillId="0" borderId="16" xfId="61" applyFont="1" applyBorder="1" applyAlignment="1">
      <alignment/>
      <protection/>
    </xf>
    <xf numFmtId="0" fontId="3" fillId="0" borderId="14" xfId="61" applyFont="1" applyBorder="1" applyAlignment="1">
      <alignment/>
      <protection/>
    </xf>
    <xf numFmtId="3" fontId="2" fillId="0" borderId="17" xfId="61" applyNumberFormat="1" applyFont="1" applyBorder="1" applyAlignment="1">
      <alignment/>
      <protection/>
    </xf>
    <xf numFmtId="0" fontId="3" fillId="0" borderId="11" xfId="61" applyFont="1" applyBorder="1" applyAlignment="1">
      <alignment/>
      <protection/>
    </xf>
    <xf numFmtId="3" fontId="1" fillId="0" borderId="11" xfId="61" applyNumberFormat="1" applyFont="1" applyBorder="1" applyAlignment="1">
      <alignment/>
      <protection/>
    </xf>
    <xf numFmtId="0" fontId="3" fillId="0" borderId="13" xfId="61" applyFont="1" applyBorder="1" applyAlignment="1">
      <alignment/>
      <protection/>
    </xf>
    <xf numFmtId="0" fontId="3" fillId="0" borderId="12" xfId="61" applyFont="1" applyBorder="1" applyAlignment="1">
      <alignment/>
      <protection/>
    </xf>
    <xf numFmtId="3" fontId="3" fillId="0" borderId="14" xfId="61" applyNumberFormat="1" applyFont="1" applyBorder="1" applyAlignment="1">
      <alignment horizontal="right"/>
      <protection/>
    </xf>
    <xf numFmtId="0" fontId="3" fillId="0" borderId="14" xfId="61" applyFont="1" applyBorder="1" applyAlignment="1">
      <alignment/>
      <protection/>
    </xf>
    <xf numFmtId="3" fontId="3" fillId="0" borderId="14" xfId="61" applyNumberFormat="1" applyFont="1" applyBorder="1" applyAlignment="1">
      <alignment/>
      <protection/>
    </xf>
    <xf numFmtId="3" fontId="2" fillId="0" borderId="17" xfId="61" applyNumberFormat="1" applyFont="1" applyBorder="1" applyAlignment="1">
      <alignment/>
      <protection/>
    </xf>
    <xf numFmtId="0" fontId="2" fillId="0" borderId="17" xfId="61" applyFont="1" applyBorder="1" applyAlignment="1">
      <alignment/>
      <protection/>
    </xf>
    <xf numFmtId="3" fontId="1" fillId="0" borderId="17" xfId="61" applyNumberFormat="1" applyFont="1" applyBorder="1" applyAlignment="1">
      <alignment/>
      <protection/>
    </xf>
    <xf numFmtId="3" fontId="2" fillId="0" borderId="16" xfId="61" applyNumberFormat="1" applyFont="1" applyBorder="1" applyAlignment="1">
      <alignment/>
      <protection/>
    </xf>
    <xf numFmtId="3" fontId="1" fillId="0" borderId="16" xfId="61" applyNumberFormat="1" applyFont="1" applyBorder="1" applyAlignment="1">
      <alignment/>
      <protection/>
    </xf>
    <xf numFmtId="3" fontId="2" fillId="0" borderId="14" xfId="61" applyNumberFormat="1" applyFont="1" applyBorder="1" applyAlignment="1">
      <alignment/>
      <protection/>
    </xf>
    <xf numFmtId="3" fontId="2" fillId="0" borderId="19" xfId="61" applyNumberFormat="1" applyFont="1" applyBorder="1" applyAlignment="1">
      <alignment/>
      <protection/>
    </xf>
    <xf numFmtId="0" fontId="1" fillId="0" borderId="19" xfId="61" applyFont="1" applyBorder="1" applyAlignment="1">
      <alignment/>
      <protection/>
    </xf>
    <xf numFmtId="0" fontId="3" fillId="0" borderId="19" xfId="61" applyFont="1" applyBorder="1" applyAlignment="1">
      <alignment/>
      <protection/>
    </xf>
    <xf numFmtId="3" fontId="1" fillId="0" borderId="19" xfId="61" applyNumberFormat="1" applyFont="1" applyBorder="1" applyAlignment="1">
      <alignment/>
      <protection/>
    </xf>
    <xf numFmtId="3" fontId="2" fillId="0" borderId="16" xfId="61" applyNumberFormat="1" applyFont="1" applyBorder="1" applyAlignment="1">
      <alignment/>
      <protection/>
    </xf>
    <xf numFmtId="0" fontId="0" fillId="0" borderId="18" xfId="61" applyFont="1" applyBorder="1" applyAlignment="1">
      <alignment/>
      <protection/>
    </xf>
    <xf numFmtId="3" fontId="1" fillId="0" borderId="18" xfId="61" applyNumberFormat="1" applyFont="1" applyBorder="1" applyAlignment="1">
      <alignment/>
      <protection/>
    </xf>
    <xf numFmtId="0" fontId="3" fillId="0" borderId="12" xfId="61" applyFont="1" applyBorder="1" applyAlignment="1">
      <alignment/>
      <protection/>
    </xf>
    <xf numFmtId="3" fontId="3" fillId="0" borderId="11" xfId="61" applyNumberFormat="1" applyFont="1" applyBorder="1" applyAlignment="1">
      <alignment horizontal="right"/>
      <protection/>
    </xf>
    <xf numFmtId="0" fontId="13" fillId="0" borderId="11" xfId="61" applyFont="1" applyBorder="1" applyAlignment="1">
      <alignment/>
      <protection/>
    </xf>
    <xf numFmtId="3" fontId="3" fillId="0" borderId="17" xfId="61" applyNumberFormat="1" applyFont="1" applyBorder="1" applyAlignment="1">
      <alignment/>
      <protection/>
    </xf>
    <xf numFmtId="0" fontId="3" fillId="0" borderId="0" xfId="61" applyFont="1" applyAlignment="1">
      <alignment/>
      <protection/>
    </xf>
    <xf numFmtId="3" fontId="3" fillId="0" borderId="13" xfId="61" applyNumberFormat="1" applyFont="1" applyBorder="1" applyAlignment="1">
      <alignment/>
      <protection/>
    </xf>
    <xf numFmtId="3" fontId="1" fillId="0" borderId="12" xfId="61" applyNumberFormat="1" applyFont="1" applyBorder="1">
      <alignment/>
      <protection/>
    </xf>
    <xf numFmtId="3" fontId="2" fillId="0" borderId="13" xfId="61" applyNumberFormat="1" applyFont="1" applyBorder="1">
      <alignment/>
      <protection/>
    </xf>
    <xf numFmtId="3" fontId="1" fillId="0" borderId="14" xfId="61" applyNumberFormat="1" applyFont="1" applyBorder="1">
      <alignment/>
      <protection/>
    </xf>
    <xf numFmtId="3" fontId="1" fillId="0" borderId="11" xfId="61" applyNumberFormat="1" applyFont="1" applyBorder="1" applyAlignment="1">
      <alignment/>
      <protection/>
    </xf>
    <xf numFmtId="0" fontId="2" fillId="0" borderId="13" xfId="61" applyFont="1" applyBorder="1">
      <alignment/>
      <protection/>
    </xf>
    <xf numFmtId="0" fontId="2" fillId="0" borderId="18" xfId="61" applyFont="1" applyBorder="1">
      <alignment/>
      <protection/>
    </xf>
    <xf numFmtId="3" fontId="1" fillId="0" borderId="17" xfId="61" applyNumberFormat="1" applyFont="1" applyBorder="1" applyAlignment="1">
      <alignment/>
      <protection/>
    </xf>
    <xf numFmtId="0" fontId="4" fillId="0" borderId="18" xfId="61" applyFont="1" applyBorder="1" applyAlignment="1">
      <alignment/>
      <protection/>
    </xf>
    <xf numFmtId="3" fontId="1" fillId="0" borderId="16" xfId="61" applyNumberFormat="1" applyFont="1" applyBorder="1">
      <alignment/>
      <protection/>
    </xf>
    <xf numFmtId="0" fontId="2" fillId="0" borderId="16" xfId="61" applyFont="1" applyBorder="1" applyAlignment="1">
      <alignment/>
      <protection/>
    </xf>
    <xf numFmtId="3" fontId="6" fillId="0" borderId="14" xfId="61" applyNumberFormat="1" applyFont="1" applyBorder="1" applyAlignment="1">
      <alignment/>
      <protection/>
    </xf>
    <xf numFmtId="3" fontId="2" fillId="0" borderId="0" xfId="61" applyNumberFormat="1" applyFont="1" applyAlignment="1">
      <alignment/>
      <protection/>
    </xf>
    <xf numFmtId="3" fontId="2" fillId="0" borderId="0" xfId="61" applyNumberFormat="1" applyFont="1" applyBorder="1" applyAlignment="1">
      <alignment/>
      <protection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3" fillId="0" borderId="14" xfId="61" applyNumberFormat="1" applyFont="1" applyBorder="1" applyAlignment="1">
      <alignment/>
      <protection/>
    </xf>
    <xf numFmtId="0" fontId="1" fillId="0" borderId="11" xfId="61" applyFont="1" applyBorder="1" applyAlignment="1">
      <alignment/>
      <protection/>
    </xf>
    <xf numFmtId="0" fontId="3" fillId="0" borderId="17" xfId="61" applyFont="1" applyBorder="1" applyAlignment="1">
      <alignment/>
      <protection/>
    </xf>
    <xf numFmtId="0" fontId="0" fillId="0" borderId="17" xfId="61" applyFont="1" applyBorder="1" applyAlignment="1">
      <alignment/>
      <protection/>
    </xf>
    <xf numFmtId="0" fontId="11" fillId="0" borderId="17" xfId="0" applyFont="1" applyBorder="1" applyAlignment="1">
      <alignment/>
    </xf>
    <xf numFmtId="0" fontId="44" fillId="0" borderId="0" xfId="60" applyFont="1">
      <alignment/>
      <protection/>
    </xf>
    <xf numFmtId="0" fontId="46" fillId="0" borderId="0" xfId="60" applyFont="1">
      <alignment/>
      <protection/>
    </xf>
    <xf numFmtId="0" fontId="9" fillId="0" borderId="0" xfId="60" applyFont="1">
      <alignment/>
      <protection/>
    </xf>
    <xf numFmtId="0" fontId="46" fillId="0" borderId="20" xfId="60" applyFont="1" applyBorder="1">
      <alignment/>
      <protection/>
    </xf>
    <xf numFmtId="0" fontId="45" fillId="0" borderId="41" xfId="60" applyFont="1" applyBorder="1">
      <alignment/>
      <protection/>
    </xf>
    <xf numFmtId="0" fontId="46" fillId="0" borderId="41" xfId="60" applyFont="1" applyBorder="1">
      <alignment/>
      <protection/>
    </xf>
    <xf numFmtId="0" fontId="36" fillId="0" borderId="42" xfId="60" applyFont="1" applyBorder="1">
      <alignment/>
      <protection/>
    </xf>
    <xf numFmtId="0" fontId="46" fillId="0" borderId="43" xfId="60" applyFont="1" applyBorder="1">
      <alignment/>
      <protection/>
    </xf>
    <xf numFmtId="0" fontId="45" fillId="0" borderId="43" xfId="60" applyFont="1" applyBorder="1">
      <alignment/>
      <protection/>
    </xf>
    <xf numFmtId="0" fontId="45" fillId="0" borderId="13" xfId="60" applyFont="1" applyBorder="1">
      <alignment/>
      <protection/>
    </xf>
    <xf numFmtId="0" fontId="46" fillId="0" borderId="13" xfId="60" applyFont="1" applyBorder="1">
      <alignment/>
      <protection/>
    </xf>
    <xf numFmtId="0" fontId="46" fillId="0" borderId="26" xfId="60" applyFont="1" applyBorder="1">
      <alignment/>
      <protection/>
    </xf>
    <xf numFmtId="0" fontId="47" fillId="0" borderId="13" xfId="60" applyFont="1" applyBorder="1">
      <alignment/>
      <protection/>
    </xf>
    <xf numFmtId="0" fontId="45" fillId="0" borderId="44" xfId="60" applyFont="1" applyBorder="1">
      <alignment/>
      <protection/>
    </xf>
    <xf numFmtId="0" fontId="46" fillId="0" borderId="44" xfId="60" applyFont="1" applyBorder="1">
      <alignment/>
      <protection/>
    </xf>
    <xf numFmtId="0" fontId="46" fillId="0" borderId="15" xfId="60" applyFont="1" applyBorder="1">
      <alignment/>
      <protection/>
    </xf>
    <xf numFmtId="0" fontId="46" fillId="0" borderId="35" xfId="60" applyFont="1" applyBorder="1">
      <alignment/>
      <protection/>
    </xf>
    <xf numFmtId="0" fontId="46" fillId="0" borderId="33" xfId="60" applyFont="1" applyBorder="1">
      <alignment/>
      <protection/>
    </xf>
    <xf numFmtId="0" fontId="46" fillId="0" borderId="45" xfId="60" applyFont="1" applyBorder="1">
      <alignment/>
      <protection/>
    </xf>
    <xf numFmtId="0" fontId="45" fillId="0" borderId="42" xfId="60" applyFont="1" applyBorder="1">
      <alignment/>
      <protection/>
    </xf>
    <xf numFmtId="0" fontId="46" fillId="0" borderId="46" xfId="60" applyFont="1" applyBorder="1">
      <alignment/>
      <protection/>
    </xf>
    <xf numFmtId="0" fontId="46" fillId="0" borderId="47" xfId="60" applyFont="1" applyBorder="1">
      <alignment/>
      <protection/>
    </xf>
    <xf numFmtId="0" fontId="45" fillId="0" borderId="47" xfId="60" applyFont="1" applyBorder="1">
      <alignment/>
      <protection/>
    </xf>
    <xf numFmtId="0" fontId="46" fillId="0" borderId="42" xfId="60" applyFont="1" applyBorder="1">
      <alignment/>
      <protection/>
    </xf>
    <xf numFmtId="0" fontId="45" fillId="0" borderId="20" xfId="60" applyFont="1" applyBorder="1">
      <alignment/>
      <protection/>
    </xf>
    <xf numFmtId="0" fontId="15" fillId="0" borderId="48" xfId="60" applyFont="1" applyBorder="1">
      <alignment/>
      <protection/>
    </xf>
    <xf numFmtId="0" fontId="45" fillId="0" borderId="26" xfId="60" applyFont="1" applyBorder="1">
      <alignment/>
      <protection/>
    </xf>
    <xf numFmtId="0" fontId="45" fillId="0" borderId="11" xfId="60" applyFont="1" applyBorder="1">
      <alignment/>
      <protection/>
    </xf>
    <xf numFmtId="0" fontId="46" fillId="0" borderId="11" xfId="60" applyFont="1" applyBorder="1">
      <alignment/>
      <protection/>
    </xf>
    <xf numFmtId="0" fontId="11" fillId="0" borderId="11" xfId="60" applyFont="1" applyBorder="1">
      <alignment/>
      <protection/>
    </xf>
    <xf numFmtId="0" fontId="45" fillId="0" borderId="49" xfId="60" applyFont="1" applyBorder="1">
      <alignment/>
      <protection/>
    </xf>
    <xf numFmtId="0" fontId="11" fillId="0" borderId="42" xfId="60" applyFont="1" applyBorder="1">
      <alignment/>
      <protection/>
    </xf>
    <xf numFmtId="3" fontId="46" fillId="0" borderId="13" xfId="60" applyNumberFormat="1" applyFont="1" applyBorder="1">
      <alignment/>
      <protection/>
    </xf>
    <xf numFmtId="3" fontId="2" fillId="0" borderId="16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45" fillId="0" borderId="41" xfId="60" applyNumberFormat="1" applyFont="1" applyBorder="1">
      <alignment/>
      <protection/>
    </xf>
    <xf numFmtId="3" fontId="45" fillId="0" borderId="13" xfId="60" applyNumberFormat="1" applyFont="1" applyBorder="1">
      <alignment/>
      <protection/>
    </xf>
    <xf numFmtId="0" fontId="47" fillId="0" borderId="44" xfId="60" applyFont="1" applyBorder="1">
      <alignment/>
      <protection/>
    </xf>
    <xf numFmtId="3" fontId="46" fillId="0" borderId="44" xfId="60" applyNumberFormat="1" applyFont="1" applyBorder="1">
      <alignment/>
      <protection/>
    </xf>
    <xf numFmtId="3" fontId="46" fillId="0" borderId="42" xfId="60" applyNumberFormat="1" applyFont="1" applyBorder="1">
      <alignment/>
      <protection/>
    </xf>
    <xf numFmtId="0" fontId="45" fillId="0" borderId="15" xfId="60" applyFont="1" applyBorder="1">
      <alignment/>
      <protection/>
    </xf>
    <xf numFmtId="3" fontId="46" fillId="0" borderId="35" xfId="60" applyNumberFormat="1" applyFont="1" applyBorder="1">
      <alignment/>
      <protection/>
    </xf>
    <xf numFmtId="3" fontId="45" fillId="0" borderId="12" xfId="60" applyNumberFormat="1" applyFont="1" applyBorder="1">
      <alignment/>
      <protection/>
    </xf>
    <xf numFmtId="3" fontId="45" fillId="0" borderId="42" xfId="60" applyNumberFormat="1" applyFont="1" applyBorder="1">
      <alignment/>
      <protection/>
    </xf>
    <xf numFmtId="3" fontId="46" fillId="0" borderId="47" xfId="60" applyNumberFormat="1" applyFont="1" applyBorder="1">
      <alignment/>
      <protection/>
    </xf>
    <xf numFmtId="3" fontId="46" fillId="0" borderId="45" xfId="60" applyNumberFormat="1" applyFont="1" applyBorder="1">
      <alignment/>
      <protection/>
    </xf>
    <xf numFmtId="3" fontId="11" fillId="0" borderId="42" xfId="60" applyNumberFormat="1" applyFont="1" applyBorder="1">
      <alignment/>
      <protection/>
    </xf>
    <xf numFmtId="3" fontId="15" fillId="0" borderId="41" xfId="60" applyNumberFormat="1" applyFont="1" applyBorder="1">
      <alignment/>
      <protection/>
    </xf>
    <xf numFmtId="3" fontId="11" fillId="0" borderId="12" xfId="60" applyNumberFormat="1" applyFont="1" applyBorder="1">
      <alignment/>
      <protection/>
    </xf>
    <xf numFmtId="0" fontId="45" fillId="0" borderId="50" xfId="60" applyFont="1" applyBorder="1">
      <alignment/>
      <protection/>
    </xf>
    <xf numFmtId="0" fontId="39" fillId="0" borderId="41" xfId="60" applyFont="1" applyBorder="1">
      <alignment/>
      <protection/>
    </xf>
    <xf numFmtId="3" fontId="2" fillId="0" borderId="10" xfId="61" applyNumberFormat="1" applyFont="1" applyBorder="1" applyAlignment="1">
      <alignment/>
      <protection/>
    </xf>
    <xf numFmtId="0" fontId="37" fillId="0" borderId="26" xfId="62" applyFont="1" applyBorder="1" applyAlignment="1">
      <alignment/>
      <protection/>
    </xf>
    <xf numFmtId="0" fontId="37" fillId="0" borderId="31" xfId="62" applyFont="1" applyBorder="1" applyAlignment="1">
      <alignment/>
      <protection/>
    </xf>
    <xf numFmtId="3" fontId="2" fillId="0" borderId="38" xfId="61" applyNumberFormat="1" applyFont="1" applyBorder="1" applyAlignment="1">
      <alignment/>
      <protection/>
    </xf>
    <xf numFmtId="0" fontId="2" fillId="0" borderId="38" xfId="61" applyFont="1" applyBorder="1" applyAlignment="1">
      <alignment/>
      <protection/>
    </xf>
    <xf numFmtId="3" fontId="1" fillId="0" borderId="38" xfId="61" applyNumberFormat="1" applyFont="1" applyBorder="1" applyAlignment="1">
      <alignment/>
      <protection/>
    </xf>
    <xf numFmtId="3" fontId="2" fillId="0" borderId="10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38" fillId="0" borderId="0" xfId="62" applyNumberFormat="1" applyFont="1">
      <alignment/>
      <protection/>
    </xf>
    <xf numFmtId="0" fontId="0" fillId="0" borderId="0" xfId="58">
      <alignment/>
      <protection/>
    </xf>
    <xf numFmtId="0" fontId="0" fillId="0" borderId="36" xfId="58" applyBorder="1">
      <alignment/>
      <protection/>
    </xf>
    <xf numFmtId="0" fontId="1" fillId="0" borderId="36" xfId="59" applyFont="1" applyBorder="1" applyAlignment="1">
      <alignment horizontal="right"/>
      <protection/>
    </xf>
    <xf numFmtId="0" fontId="39" fillId="0" borderId="16" xfId="58" applyFont="1" applyBorder="1" applyAlignment="1">
      <alignment horizontal="center"/>
      <protection/>
    </xf>
    <xf numFmtId="0" fontId="48" fillId="0" borderId="21" xfId="58" applyFont="1" applyBorder="1" applyAlignment="1">
      <alignment/>
      <protection/>
    </xf>
    <xf numFmtId="0" fontId="49" fillId="0" borderId="51" xfId="58" applyFont="1" applyBorder="1" applyAlignment="1">
      <alignment/>
      <protection/>
    </xf>
    <xf numFmtId="0" fontId="49" fillId="0" borderId="51" xfId="58" applyFont="1" applyBorder="1" applyAlignment="1">
      <alignment horizontal="center"/>
      <protection/>
    </xf>
    <xf numFmtId="0" fontId="49" fillId="0" borderId="51" xfId="58" applyFont="1" applyBorder="1">
      <alignment/>
      <protection/>
    </xf>
    <xf numFmtId="0" fontId="49" fillId="0" borderId="28" xfId="58" applyFont="1" applyBorder="1">
      <alignment/>
      <protection/>
    </xf>
    <xf numFmtId="0" fontId="48" fillId="0" borderId="22" xfId="58" applyFont="1" applyBorder="1" applyAlignment="1">
      <alignment vertical="center"/>
      <protection/>
    </xf>
    <xf numFmtId="0" fontId="48" fillId="0" borderId="37" xfId="58" applyFont="1" applyBorder="1">
      <alignment/>
      <protection/>
    </xf>
    <xf numFmtId="3" fontId="36" fillId="0" borderId="16" xfId="58" applyNumberFormat="1" applyFont="1" applyBorder="1">
      <alignment/>
      <protection/>
    </xf>
    <xf numFmtId="3" fontId="36" fillId="0" borderId="37" xfId="58" applyNumberFormat="1" applyFont="1" applyBorder="1">
      <alignment/>
      <protection/>
    </xf>
    <xf numFmtId="0" fontId="48" fillId="0" borderId="21" xfId="58" applyFont="1" applyBorder="1" applyAlignment="1">
      <alignment horizontal="left"/>
      <protection/>
    </xf>
    <xf numFmtId="0" fontId="37" fillId="0" borderId="51" xfId="58" applyFont="1" applyBorder="1">
      <alignment/>
      <protection/>
    </xf>
    <xf numFmtId="0" fontId="37" fillId="0" borderId="28" xfId="58" applyFont="1" applyBorder="1">
      <alignment/>
      <protection/>
    </xf>
    <xf numFmtId="0" fontId="48" fillId="0" borderId="22" xfId="58" applyFont="1" applyBorder="1">
      <alignment/>
      <protection/>
    </xf>
    <xf numFmtId="0" fontId="49" fillId="0" borderId="37" xfId="58" applyFont="1" applyBorder="1">
      <alignment/>
      <protection/>
    </xf>
    <xf numFmtId="3" fontId="37" fillId="0" borderId="16" xfId="58" applyNumberFormat="1" applyFont="1" applyBorder="1">
      <alignment/>
      <protection/>
    </xf>
    <xf numFmtId="3" fontId="37" fillId="0" borderId="37" xfId="58" applyNumberFormat="1" applyFont="1" applyBorder="1">
      <alignment/>
      <protection/>
    </xf>
    <xf numFmtId="0" fontId="0" fillId="0" borderId="0" xfId="58" applyBorder="1">
      <alignment/>
      <protection/>
    </xf>
    <xf numFmtId="3" fontId="45" fillId="0" borderId="31" xfId="60" applyNumberFormat="1" applyFont="1" applyBorder="1">
      <alignment/>
      <protection/>
    </xf>
    <xf numFmtId="3" fontId="46" fillId="0" borderId="31" xfId="60" applyNumberFormat="1" applyFont="1" applyBorder="1">
      <alignment/>
      <protection/>
    </xf>
    <xf numFmtId="0" fontId="46" fillId="0" borderId="31" xfId="60" applyFont="1" applyBorder="1">
      <alignment/>
      <protection/>
    </xf>
    <xf numFmtId="3" fontId="45" fillId="0" borderId="13" xfId="0" applyNumberFormat="1" applyFont="1" applyBorder="1" applyAlignment="1">
      <alignment/>
    </xf>
    <xf numFmtId="3" fontId="46" fillId="0" borderId="40" xfId="60" applyNumberFormat="1" applyFont="1" applyBorder="1">
      <alignment/>
      <protection/>
    </xf>
    <xf numFmtId="0" fontId="45" fillId="0" borderId="12" xfId="60" applyFont="1" applyBorder="1">
      <alignment/>
      <protection/>
    </xf>
    <xf numFmtId="3" fontId="45" fillId="0" borderId="29" xfId="60" applyNumberFormat="1" applyFont="1" applyBorder="1">
      <alignment/>
      <protection/>
    </xf>
    <xf numFmtId="3" fontId="46" fillId="0" borderId="12" xfId="60" applyNumberFormat="1" applyFont="1" applyBorder="1">
      <alignment/>
      <protection/>
    </xf>
    <xf numFmtId="0" fontId="50" fillId="0" borderId="11" xfId="61" applyFont="1" applyBorder="1" applyAlignment="1">
      <alignment/>
      <protection/>
    </xf>
    <xf numFmtId="0" fontId="2" fillId="0" borderId="16" xfId="0" applyFont="1" applyBorder="1" applyAlignment="1">
      <alignment horizontal="center"/>
    </xf>
    <xf numFmtId="0" fontId="13" fillId="0" borderId="14" xfId="61" applyFont="1" applyBorder="1" applyAlignment="1">
      <alignment/>
      <protection/>
    </xf>
    <xf numFmtId="0" fontId="4" fillId="0" borderId="33" xfId="0" applyFont="1" applyBorder="1" applyAlignment="1">
      <alignment/>
    </xf>
    <xf numFmtId="0" fontId="15" fillId="0" borderId="0" xfId="62" applyFont="1" applyAlignment="1">
      <alignment horizontal="right"/>
      <protection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3" fillId="0" borderId="17" xfId="61" applyFont="1" applyBorder="1" applyAlignment="1">
      <alignment/>
      <protection/>
    </xf>
    <xf numFmtId="9" fontId="1" fillId="0" borderId="13" xfId="61" applyNumberFormat="1" applyFont="1" applyBorder="1" applyAlignment="1">
      <alignment/>
      <protection/>
    </xf>
    <xf numFmtId="9" fontId="4" fillId="0" borderId="13" xfId="61" applyNumberFormat="1" applyFont="1" applyBorder="1" applyAlignment="1">
      <alignment/>
      <protection/>
    </xf>
    <xf numFmtId="9" fontId="2" fillId="0" borderId="13" xfId="61" applyNumberFormat="1" applyFont="1" applyBorder="1" applyAlignment="1">
      <alignment/>
      <protection/>
    </xf>
    <xf numFmtId="9" fontId="1" fillId="0" borderId="12" xfId="61" applyNumberFormat="1" applyFont="1" applyBorder="1" applyAlignment="1">
      <alignment/>
      <protection/>
    </xf>
    <xf numFmtId="9" fontId="1" fillId="0" borderId="18" xfId="61" applyNumberFormat="1" applyFont="1" applyBorder="1" applyAlignment="1">
      <alignment/>
      <protection/>
    </xf>
    <xf numFmtId="9" fontId="1" fillId="0" borderId="16" xfId="61" applyNumberFormat="1" applyFont="1" applyBorder="1" applyAlignment="1">
      <alignment/>
      <protection/>
    </xf>
    <xf numFmtId="9" fontId="4" fillId="0" borderId="18" xfId="61" applyNumberFormat="1" applyFont="1" applyBorder="1" applyAlignment="1">
      <alignment/>
      <protection/>
    </xf>
    <xf numFmtId="9" fontId="2" fillId="0" borderId="18" xfId="61" applyNumberFormat="1" applyFont="1" applyBorder="1" applyAlignment="1">
      <alignment/>
      <protection/>
    </xf>
    <xf numFmtId="9" fontId="1" fillId="0" borderId="14" xfId="61" applyNumberFormat="1" applyFont="1" applyBorder="1" applyAlignment="1">
      <alignment/>
      <protection/>
    </xf>
    <xf numFmtId="9" fontId="1" fillId="0" borderId="13" xfId="61" applyNumberFormat="1" applyFont="1" applyBorder="1" applyAlignment="1">
      <alignment/>
      <protection/>
    </xf>
    <xf numFmtId="9" fontId="1" fillId="0" borderId="14" xfId="61" applyNumberFormat="1" applyFont="1" applyBorder="1" applyAlignment="1">
      <alignment/>
      <protection/>
    </xf>
    <xf numFmtId="9" fontId="2" fillId="0" borderId="11" xfId="61" applyNumberFormat="1" applyFont="1" applyBorder="1" applyAlignment="1">
      <alignment/>
      <protection/>
    </xf>
    <xf numFmtId="9" fontId="2" fillId="0" borderId="14" xfId="61" applyNumberFormat="1" applyFont="1" applyBorder="1" applyAlignment="1">
      <alignment/>
      <protection/>
    </xf>
    <xf numFmtId="9" fontId="1" fillId="0" borderId="11" xfId="61" applyNumberFormat="1" applyFont="1" applyBorder="1" applyAlignment="1">
      <alignment/>
      <protection/>
    </xf>
    <xf numFmtId="9" fontId="2" fillId="0" borderId="12" xfId="61" applyNumberFormat="1" applyFont="1" applyBorder="1" applyAlignment="1">
      <alignment/>
      <protection/>
    </xf>
    <xf numFmtId="9" fontId="2" fillId="0" borderId="16" xfId="61" applyNumberFormat="1" applyFont="1" applyBorder="1" applyAlignment="1">
      <alignment/>
      <protection/>
    </xf>
    <xf numFmtId="9" fontId="2" fillId="0" borderId="17" xfId="61" applyNumberFormat="1" applyFont="1" applyBorder="1" applyAlignment="1">
      <alignment/>
      <protection/>
    </xf>
    <xf numFmtId="164" fontId="1" fillId="0" borderId="2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3" fontId="4" fillId="0" borderId="12" xfId="61" applyNumberFormat="1" applyFont="1" applyBorder="1" applyAlignment="1">
      <alignment/>
      <protection/>
    </xf>
    <xf numFmtId="3" fontId="4" fillId="0" borderId="16" xfId="61" applyNumberFormat="1" applyFont="1" applyBorder="1" applyAlignment="1">
      <alignment/>
      <protection/>
    </xf>
    <xf numFmtId="9" fontId="1" fillId="0" borderId="12" xfId="61" applyNumberFormat="1" applyFont="1" applyBorder="1" applyAlignment="1">
      <alignment/>
      <protection/>
    </xf>
    <xf numFmtId="9" fontId="1" fillId="0" borderId="18" xfId="61" applyNumberFormat="1" applyFont="1" applyBorder="1" applyAlignment="1">
      <alignment/>
      <protection/>
    </xf>
    <xf numFmtId="0" fontId="15" fillId="0" borderId="14" xfId="65" applyFont="1" applyBorder="1" applyAlignment="1">
      <alignment horizontal="center"/>
      <protection/>
    </xf>
    <xf numFmtId="9" fontId="1" fillId="0" borderId="16" xfId="61" applyNumberFormat="1" applyFont="1" applyBorder="1" applyAlignment="1">
      <alignment/>
      <protection/>
    </xf>
    <xf numFmtId="3" fontId="1" fillId="0" borderId="29" xfId="0" applyNumberFormat="1" applyFont="1" applyBorder="1" applyAlignment="1">
      <alignment horizontal="centerContinuous"/>
    </xf>
    <xf numFmtId="3" fontId="9" fillId="0" borderId="12" xfId="73" applyNumberFormat="1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4" fillId="0" borderId="20" xfId="0" applyFont="1" applyBorder="1" applyAlignment="1" applyProtection="1">
      <alignment horizontal="left"/>
      <protection locked="0"/>
    </xf>
    <xf numFmtId="3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 applyProtection="1">
      <alignment horizontal="right"/>
      <protection locked="0"/>
    </xf>
    <xf numFmtId="9" fontId="1" fillId="0" borderId="17" xfId="61" applyNumberFormat="1" applyFont="1" applyBorder="1" applyAlignment="1">
      <alignment/>
      <protection/>
    </xf>
    <xf numFmtId="3" fontId="2" fillId="0" borderId="18" xfId="61" applyNumberFormat="1" applyFont="1" applyBorder="1">
      <alignment/>
      <protection/>
    </xf>
    <xf numFmtId="0" fontId="15" fillId="0" borderId="12" xfId="65" applyFont="1" applyBorder="1">
      <alignment/>
      <protection/>
    </xf>
    <xf numFmtId="0" fontId="2" fillId="0" borderId="23" xfId="0" applyFont="1" applyBorder="1" applyAlignment="1" applyProtection="1">
      <alignment/>
      <protection locked="0"/>
    </xf>
    <xf numFmtId="3" fontId="2" fillId="0" borderId="12" xfId="65" applyNumberFormat="1" applyFont="1" applyBorder="1" applyAlignment="1">
      <alignment horizontal="right"/>
      <protection/>
    </xf>
    <xf numFmtId="0" fontId="3" fillId="0" borderId="23" xfId="65" applyFont="1" applyBorder="1" applyAlignment="1">
      <alignment horizontal="left"/>
      <protection/>
    </xf>
    <xf numFmtId="0" fontId="1" fillId="0" borderId="26" xfId="0" applyFont="1" applyBorder="1" applyAlignment="1" applyProtection="1">
      <alignment/>
      <protection locked="0"/>
    </xf>
    <xf numFmtId="3" fontId="2" fillId="0" borderId="13" xfId="65" applyNumberFormat="1" applyFont="1" applyBorder="1" applyAlignment="1">
      <alignment horizontal="right"/>
      <protection/>
    </xf>
    <xf numFmtId="3" fontId="1" fillId="0" borderId="13" xfId="65" applyNumberFormat="1" applyFont="1" applyBorder="1" applyAlignment="1">
      <alignment horizontal="right"/>
      <protection/>
    </xf>
    <xf numFmtId="0" fontId="2" fillId="0" borderId="23" xfId="65" applyFont="1" applyBorder="1" applyAlignment="1">
      <alignment horizontal="left"/>
      <protection/>
    </xf>
    <xf numFmtId="0" fontId="1" fillId="0" borderId="26" xfId="65" applyFont="1" applyBorder="1" applyAlignment="1">
      <alignment horizontal="left"/>
      <protection/>
    </xf>
    <xf numFmtId="9" fontId="4" fillId="0" borderId="12" xfId="61" applyNumberFormat="1" applyFont="1" applyBorder="1" applyAlignment="1">
      <alignment/>
      <protection/>
    </xf>
    <xf numFmtId="9" fontId="4" fillId="0" borderId="14" xfId="61" applyNumberFormat="1" applyFont="1" applyBorder="1" applyAlignment="1">
      <alignment/>
      <protection/>
    </xf>
    <xf numFmtId="0" fontId="3" fillId="0" borderId="11" xfId="61" applyFont="1" applyBorder="1" applyAlignment="1">
      <alignment/>
      <protection/>
    </xf>
    <xf numFmtId="3" fontId="3" fillId="0" borderId="11" xfId="61" applyNumberFormat="1" applyFont="1" applyBorder="1" applyAlignment="1">
      <alignment/>
      <protection/>
    </xf>
    <xf numFmtId="9" fontId="1" fillId="0" borderId="11" xfId="61" applyNumberFormat="1" applyFont="1" applyBorder="1" applyAlignment="1">
      <alignment/>
      <protection/>
    </xf>
    <xf numFmtId="0" fontId="1" fillId="0" borderId="38" xfId="61" applyFont="1" applyBorder="1" applyAlignment="1">
      <alignment/>
      <protection/>
    </xf>
    <xf numFmtId="9" fontId="1" fillId="0" borderId="38" xfId="61" applyNumberFormat="1" applyFont="1" applyBorder="1" applyAlignment="1">
      <alignment/>
      <protection/>
    </xf>
    <xf numFmtId="3" fontId="1" fillId="0" borderId="0" xfId="61" applyNumberFormat="1" applyFont="1" applyBorder="1" applyAlignment="1">
      <alignment/>
      <protection/>
    </xf>
    <xf numFmtId="9" fontId="1" fillId="0" borderId="0" xfId="61" applyNumberFormat="1" applyFont="1" applyBorder="1" applyAlignment="1">
      <alignment/>
      <protection/>
    </xf>
    <xf numFmtId="3" fontId="1" fillId="0" borderId="38" xfId="61" applyNumberFormat="1" applyFont="1" applyBorder="1" applyAlignment="1">
      <alignment/>
      <protection/>
    </xf>
    <xf numFmtId="3" fontId="1" fillId="0" borderId="38" xfId="61" applyNumberFormat="1" applyFont="1" applyBorder="1">
      <alignment/>
      <protection/>
    </xf>
    <xf numFmtId="3" fontId="1" fillId="0" borderId="13" xfId="61" applyNumberFormat="1" applyFont="1" applyBorder="1">
      <alignment/>
      <protection/>
    </xf>
    <xf numFmtId="0" fontId="1" fillId="0" borderId="17" xfId="61" applyFont="1" applyBorder="1" applyAlignment="1">
      <alignment/>
      <protection/>
    </xf>
    <xf numFmtId="0" fontId="3" fillId="0" borderId="18" xfId="61" applyFont="1" applyBorder="1" applyAlignment="1">
      <alignment/>
      <protection/>
    </xf>
    <xf numFmtId="0" fontId="3" fillId="0" borderId="38" xfId="61" applyFont="1" applyBorder="1" applyAlignment="1">
      <alignment/>
      <protection/>
    </xf>
    <xf numFmtId="3" fontId="2" fillId="0" borderId="0" xfId="61" applyNumberFormat="1" applyFont="1" applyBorder="1" applyAlignment="1">
      <alignment/>
      <protection/>
    </xf>
    <xf numFmtId="0" fontId="3" fillId="0" borderId="0" xfId="61" applyFont="1" applyBorder="1" applyAlignment="1">
      <alignment/>
      <protection/>
    </xf>
    <xf numFmtId="0" fontId="11" fillId="0" borderId="16" xfId="65" applyFont="1" applyBorder="1" applyAlignment="1">
      <alignment horizontal="center"/>
      <protection/>
    </xf>
    <xf numFmtId="3" fontId="1" fillId="0" borderId="0" xfId="0" applyNumberFormat="1" applyFont="1" applyBorder="1" applyAlignment="1">
      <alignment/>
    </xf>
    <xf numFmtId="9" fontId="4" fillId="0" borderId="0" xfId="61" applyNumberFormat="1" applyFont="1" applyBorder="1" applyAlignment="1">
      <alignment/>
      <protection/>
    </xf>
    <xf numFmtId="3" fontId="3" fillId="0" borderId="12" xfId="65" applyNumberFormat="1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61" applyBorder="1" applyAlignment="1">
      <alignment horizontal="center" vertical="center" wrapText="1"/>
      <protection/>
    </xf>
    <xf numFmtId="0" fontId="0" fillId="0" borderId="16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 horizontal="center"/>
    </xf>
    <xf numFmtId="0" fontId="15" fillId="0" borderId="10" xfId="60" applyFont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15" fillId="0" borderId="0" xfId="60" applyFont="1" applyBorder="1" applyAlignment="1">
      <alignment horizontal="center" vertical="center" wrapText="1"/>
      <protection/>
    </xf>
    <xf numFmtId="0" fontId="15" fillId="0" borderId="29" xfId="60" applyFont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/>
    </xf>
    <xf numFmtId="49" fontId="1" fillId="0" borderId="10" xfId="61" applyNumberFormat="1" applyFont="1" applyBorder="1" applyAlignment="1">
      <alignment horizontal="center" vertical="center" wrapText="1"/>
      <protection/>
    </xf>
    <xf numFmtId="0" fontId="0" fillId="0" borderId="12" xfId="61" applyBorder="1" applyAlignment="1">
      <alignment horizontal="center" vertical="center" wrapText="1"/>
      <protection/>
    </xf>
    <xf numFmtId="0" fontId="1" fillId="0" borderId="0" xfId="61" applyFont="1" applyBorder="1" applyAlignment="1">
      <alignment horizontal="center"/>
      <protection/>
    </xf>
    <xf numFmtId="0" fontId="0" fillId="0" borderId="0" xfId="61" applyAlignment="1">
      <alignment/>
      <protection/>
    </xf>
    <xf numFmtId="0" fontId="1" fillId="0" borderId="10" xfId="61" applyFont="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3" fontId="1" fillId="0" borderId="10" xfId="61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65" applyFont="1" applyAlignment="1">
      <alignment horizontal="center"/>
      <protection/>
    </xf>
    <xf numFmtId="0" fontId="16" fillId="0" borderId="0" xfId="65" applyFont="1" applyAlignment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7" fillId="0" borderId="26" xfId="62" applyFont="1" applyBorder="1" applyAlignment="1">
      <alignment/>
      <protection/>
    </xf>
    <xf numFmtId="0" fontId="37" fillId="0" borderId="31" xfId="62" applyFont="1" applyBorder="1" applyAlignment="1">
      <alignment/>
      <protection/>
    </xf>
    <xf numFmtId="0" fontId="15" fillId="0" borderId="0" xfId="62" applyFont="1" applyAlignment="1">
      <alignment horizontal="center"/>
      <protection/>
    </xf>
    <xf numFmtId="0" fontId="15" fillId="0" borderId="0" xfId="62" applyFont="1" applyAlignment="1">
      <alignment horizontal="center"/>
      <protection/>
    </xf>
    <xf numFmtId="0" fontId="15" fillId="0" borderId="0" xfId="62" applyFont="1" applyAlignment="1">
      <alignment/>
      <protection/>
    </xf>
    <xf numFmtId="0" fontId="3" fillId="0" borderId="0" xfId="0" applyFont="1" applyAlignment="1">
      <alignment/>
    </xf>
    <xf numFmtId="0" fontId="0" fillId="0" borderId="31" xfId="0" applyBorder="1" applyAlignment="1">
      <alignment/>
    </xf>
    <xf numFmtId="0" fontId="36" fillId="0" borderId="26" xfId="62" applyFont="1" applyBorder="1" applyAlignment="1">
      <alignment/>
      <protection/>
    </xf>
    <xf numFmtId="0" fontId="37" fillId="0" borderId="50" xfId="62" applyFont="1" applyBorder="1" applyAlignment="1">
      <alignment vertical="center"/>
      <protection/>
    </xf>
    <xf numFmtId="0" fontId="37" fillId="0" borderId="12" xfId="62" applyFont="1" applyBorder="1" applyAlignment="1">
      <alignment vertical="center"/>
      <protection/>
    </xf>
    <xf numFmtId="0" fontId="37" fillId="0" borderId="11" xfId="62" applyFont="1" applyBorder="1" applyAlignment="1">
      <alignment vertical="center"/>
      <protection/>
    </xf>
    <xf numFmtId="0" fontId="37" fillId="0" borderId="10" xfId="62" applyFont="1" applyBorder="1" applyAlignment="1">
      <alignment vertical="center"/>
      <protection/>
    </xf>
    <xf numFmtId="0" fontId="36" fillId="0" borderId="10" xfId="62" applyFont="1" applyBorder="1" applyAlignment="1">
      <alignment vertical="center" wrapText="1"/>
      <protection/>
    </xf>
    <xf numFmtId="0" fontId="36" fillId="0" borderId="11" xfId="62" applyFont="1" applyBorder="1" applyAlignment="1">
      <alignment vertical="center" wrapText="1"/>
      <protection/>
    </xf>
    <xf numFmtId="0" fontId="37" fillId="0" borderId="41" xfId="62" applyFont="1" applyBorder="1" applyAlignment="1">
      <alignment vertical="center" wrapText="1"/>
      <protection/>
    </xf>
    <xf numFmtId="0" fontId="40" fillId="0" borderId="10" xfId="63" applyFont="1" applyBorder="1" applyAlignment="1">
      <alignment horizontal="center" vertical="center" wrapText="1"/>
      <protection/>
    </xf>
    <xf numFmtId="0" fontId="40" fillId="0" borderId="12" xfId="63" applyFont="1" applyBorder="1" applyAlignment="1">
      <alignment horizontal="center" vertical="center" wrapText="1"/>
      <protection/>
    </xf>
    <xf numFmtId="0" fontId="38" fillId="0" borderId="10" xfId="63" applyFont="1" applyBorder="1" applyAlignment="1">
      <alignment horizontal="center" vertical="center"/>
      <protection/>
    </xf>
    <xf numFmtId="0" fontId="12" fillId="0" borderId="11" xfId="63" applyBorder="1" applyAlignment="1">
      <alignment horizontal="center" vertical="center"/>
      <protection/>
    </xf>
    <xf numFmtId="0" fontId="12" fillId="0" borderId="16" xfId="63" applyBorder="1" applyAlignment="1">
      <alignment horizontal="center" vertical="center"/>
      <protection/>
    </xf>
    <xf numFmtId="0" fontId="38" fillId="0" borderId="15" xfId="63" applyFont="1" applyBorder="1" applyAlignment="1">
      <alignment horizontal="center" vertical="center" wrapText="1"/>
      <protection/>
    </xf>
    <xf numFmtId="0" fontId="38" fillId="0" borderId="35" xfId="63" applyFont="1" applyBorder="1" applyAlignment="1">
      <alignment horizontal="center" vertical="center" wrapText="1"/>
      <protection/>
    </xf>
    <xf numFmtId="0" fontId="38" fillId="0" borderId="20" xfId="63" applyFont="1" applyBorder="1" applyAlignment="1">
      <alignment horizontal="center" vertical="center" wrapText="1"/>
      <protection/>
    </xf>
    <xf numFmtId="0" fontId="38" fillId="0" borderId="33" xfId="63" applyFont="1" applyBorder="1" applyAlignment="1">
      <alignment horizontal="center" vertical="center" wrapText="1"/>
      <protection/>
    </xf>
    <xf numFmtId="0" fontId="12" fillId="0" borderId="20" xfId="63" applyBorder="1" applyAlignment="1">
      <alignment horizontal="center" vertical="center" wrapText="1"/>
      <protection/>
    </xf>
    <xf numFmtId="0" fontId="12" fillId="0" borderId="33" xfId="63" applyBorder="1" applyAlignment="1">
      <alignment horizontal="center" vertical="center" wrapText="1"/>
      <protection/>
    </xf>
    <xf numFmtId="0" fontId="12" fillId="0" borderId="22" xfId="63" applyBorder="1" applyAlignment="1">
      <alignment horizontal="center" vertical="center" wrapText="1"/>
      <protection/>
    </xf>
    <xf numFmtId="0" fontId="12" fillId="0" borderId="37" xfId="63" applyBorder="1" applyAlignment="1">
      <alignment horizontal="center" vertical="center" wrapText="1"/>
      <protection/>
    </xf>
    <xf numFmtId="0" fontId="38" fillId="0" borderId="12" xfId="63" applyFont="1" applyBorder="1" applyAlignment="1">
      <alignment horizontal="center" vertical="center"/>
      <protection/>
    </xf>
    <xf numFmtId="0" fontId="38" fillId="0" borderId="11" xfId="63" applyFont="1" applyBorder="1" applyAlignment="1">
      <alignment horizontal="center" vertical="center"/>
      <protection/>
    </xf>
    <xf numFmtId="0" fontId="38" fillId="0" borderId="16" xfId="63" applyFont="1" applyBorder="1" applyAlignment="1">
      <alignment horizontal="center" vertical="center"/>
      <protection/>
    </xf>
    <xf numFmtId="0" fontId="38" fillId="0" borderId="19" xfId="63" applyFont="1" applyBorder="1" applyAlignment="1">
      <alignment horizontal="center" vertical="center"/>
      <protection/>
    </xf>
    <xf numFmtId="0" fontId="38" fillId="0" borderId="24" xfId="63" applyFont="1" applyBorder="1" applyAlignment="1">
      <alignment horizontal="center" vertical="center" wrapText="1"/>
      <protection/>
    </xf>
    <xf numFmtId="0" fontId="38" fillId="0" borderId="39" xfId="63" applyFont="1" applyBorder="1" applyAlignment="1">
      <alignment horizontal="center" vertical="center" wrapText="1"/>
      <protection/>
    </xf>
    <xf numFmtId="0" fontId="0" fillId="0" borderId="11" xfId="59" applyBorder="1" applyAlignment="1">
      <alignment/>
      <protection/>
    </xf>
    <xf numFmtId="0" fontId="0" fillId="0" borderId="16" xfId="59" applyBorder="1" applyAlignment="1">
      <alignment/>
      <protection/>
    </xf>
    <xf numFmtId="0" fontId="0" fillId="0" borderId="39" xfId="59" applyBorder="1" applyAlignment="1">
      <alignment/>
      <protection/>
    </xf>
    <xf numFmtId="0" fontId="0" fillId="0" borderId="20" xfId="59" applyBorder="1" applyAlignment="1">
      <alignment/>
      <protection/>
    </xf>
    <xf numFmtId="0" fontId="0" fillId="0" borderId="33" xfId="59" applyBorder="1" applyAlignment="1">
      <alignment/>
      <protection/>
    </xf>
    <xf numFmtId="0" fontId="0" fillId="0" borderId="22" xfId="59" applyBorder="1" applyAlignment="1">
      <alignment/>
      <protection/>
    </xf>
    <xf numFmtId="0" fontId="0" fillId="0" borderId="37" xfId="59" applyBorder="1" applyAlignment="1">
      <alignment/>
      <protection/>
    </xf>
    <xf numFmtId="0" fontId="38" fillId="0" borderId="24" xfId="63" applyFont="1" applyBorder="1" applyAlignment="1">
      <alignment horizontal="center" vertical="center"/>
      <protection/>
    </xf>
    <xf numFmtId="0" fontId="12" fillId="0" borderId="20" xfId="63" applyBorder="1" applyAlignment="1">
      <alignment horizontal="center" vertical="center"/>
      <protection/>
    </xf>
    <xf numFmtId="0" fontId="12" fillId="0" borderId="22" xfId="63" applyBorder="1" applyAlignment="1">
      <alignment horizontal="center" vertical="center"/>
      <protection/>
    </xf>
    <xf numFmtId="0" fontId="41" fillId="0" borderId="38" xfId="63" applyFont="1" applyBorder="1" applyAlignment="1">
      <alignment horizontal="center" vertical="center" wrapText="1"/>
      <protection/>
    </xf>
    <xf numFmtId="0" fontId="41" fillId="0" borderId="39" xfId="63" applyFont="1" applyBorder="1" applyAlignment="1">
      <alignment horizontal="center" vertical="center" wrapText="1"/>
      <protection/>
    </xf>
    <xf numFmtId="0" fontId="41" fillId="0" borderId="0" xfId="63" applyFont="1" applyBorder="1" applyAlignment="1">
      <alignment horizontal="center" vertical="center" wrapText="1"/>
      <protection/>
    </xf>
    <xf numFmtId="0" fontId="41" fillId="0" borderId="33" xfId="63" applyFont="1" applyBorder="1" applyAlignment="1">
      <alignment horizontal="center" vertical="center" wrapText="1"/>
      <protection/>
    </xf>
    <xf numFmtId="0" fontId="42" fillId="0" borderId="0" xfId="63" applyFont="1" applyBorder="1" applyAlignment="1">
      <alignment horizontal="center" vertical="center" wrapText="1"/>
      <protection/>
    </xf>
    <xf numFmtId="0" fontId="42" fillId="0" borderId="33" xfId="63" applyFont="1" applyBorder="1" applyAlignment="1">
      <alignment horizontal="center" vertical="center" wrapText="1"/>
      <protection/>
    </xf>
    <xf numFmtId="0" fontId="42" fillId="0" borderId="36" xfId="63" applyFont="1" applyBorder="1" applyAlignment="1">
      <alignment horizontal="center" vertical="center" wrapText="1"/>
      <protection/>
    </xf>
    <xf numFmtId="0" fontId="42" fillId="0" borderId="37" xfId="63" applyFont="1" applyBorder="1" applyAlignment="1">
      <alignment horizontal="center" vertical="center" wrapText="1"/>
      <protection/>
    </xf>
    <xf numFmtId="0" fontId="15" fillId="0" borderId="0" xfId="63" applyFont="1" applyAlignment="1">
      <alignment horizontal="center"/>
      <protection/>
    </xf>
    <xf numFmtId="0" fontId="39" fillId="0" borderId="0" xfId="63" applyFont="1" applyAlignment="1">
      <alignment horizontal="center"/>
      <protection/>
    </xf>
    <xf numFmtId="0" fontId="40" fillId="0" borderId="10" xfId="63" applyFont="1" applyBorder="1" applyAlignment="1">
      <alignment horizontal="center" vertical="center"/>
      <protection/>
    </xf>
    <xf numFmtId="0" fontId="40" fillId="0" borderId="12" xfId="63" applyFont="1" applyBorder="1" applyAlignment="1">
      <alignment horizontal="center" vertical="center"/>
      <protection/>
    </xf>
    <xf numFmtId="0" fontId="40" fillId="0" borderId="15" xfId="63" applyFont="1" applyBorder="1" applyAlignment="1">
      <alignment horizontal="center" vertical="center"/>
      <protection/>
    </xf>
    <xf numFmtId="0" fontId="40" fillId="0" borderId="35" xfId="63" applyFont="1" applyBorder="1" applyAlignment="1">
      <alignment horizontal="center" vertical="center"/>
      <protection/>
    </xf>
    <xf numFmtId="0" fontId="40" fillId="0" borderId="23" xfId="63" applyFont="1" applyBorder="1" applyAlignment="1">
      <alignment horizontal="center" vertical="center"/>
      <protection/>
    </xf>
    <xf numFmtId="0" fontId="40" fillId="0" borderId="32" xfId="63" applyFont="1" applyBorder="1" applyAlignment="1">
      <alignment horizontal="center" vertical="center"/>
      <protection/>
    </xf>
    <xf numFmtId="0" fontId="40" fillId="0" borderId="34" xfId="63" applyFont="1" applyBorder="1" applyAlignment="1">
      <alignment horizontal="center" vertical="center"/>
      <protection/>
    </xf>
    <xf numFmtId="0" fontId="40" fillId="0" borderId="29" xfId="63" applyFont="1" applyBorder="1" applyAlignment="1">
      <alignment horizontal="center" vertical="center"/>
      <protection/>
    </xf>
    <xf numFmtId="0" fontId="12" fillId="0" borderId="12" xfId="63" applyBorder="1" applyAlignment="1">
      <alignment horizontal="center" vertical="center"/>
      <protection/>
    </xf>
    <xf numFmtId="0" fontId="12" fillId="0" borderId="23" xfId="63" applyBorder="1" applyAlignment="1">
      <alignment horizontal="center" vertical="center" wrapText="1"/>
      <protection/>
    </xf>
    <xf numFmtId="0" fontId="12" fillId="0" borderId="32" xfId="63" applyBorder="1" applyAlignment="1">
      <alignment horizontal="center" vertical="center" wrapText="1"/>
      <protection/>
    </xf>
    <xf numFmtId="3" fontId="37" fillId="0" borderId="11" xfId="58" applyNumberFormat="1" applyFont="1" applyBorder="1" applyAlignment="1">
      <alignment vertical="center"/>
      <protection/>
    </xf>
    <xf numFmtId="3" fontId="37" fillId="0" borderId="12" xfId="57" applyNumberFormat="1" applyFont="1" applyBorder="1" applyAlignment="1">
      <alignment vertical="center"/>
      <protection/>
    </xf>
    <xf numFmtId="3" fontId="37" fillId="0" borderId="10" xfId="58" applyNumberFormat="1" applyFont="1" applyBorder="1" applyAlignment="1">
      <alignment vertical="center"/>
      <protection/>
    </xf>
    <xf numFmtId="0" fontId="0" fillId="0" borderId="0" xfId="58" applyFont="1" applyAlignment="1">
      <alignment horizontal="center"/>
      <protection/>
    </xf>
    <xf numFmtId="0" fontId="0" fillId="0" borderId="0" xfId="58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39" fillId="0" borderId="22" xfId="58" applyFont="1" applyBorder="1" applyAlignment="1">
      <alignment horizontal="center"/>
      <protection/>
    </xf>
    <xf numFmtId="0" fontId="39" fillId="0" borderId="37" xfId="58" applyFont="1" applyBorder="1" applyAlignment="1">
      <alignment horizontal="center"/>
      <protection/>
    </xf>
    <xf numFmtId="0" fontId="44" fillId="0" borderId="20" xfId="58" applyFont="1" applyBorder="1" applyAlignment="1">
      <alignment horizontal="left" vertical="center" wrapText="1"/>
      <protection/>
    </xf>
    <xf numFmtId="0" fontId="44" fillId="0" borderId="33" xfId="57" applyFont="1" applyBorder="1" applyAlignment="1">
      <alignment horizontal="left" vertical="center" wrapText="1"/>
      <protection/>
    </xf>
    <xf numFmtId="0" fontId="44" fillId="0" borderId="23" xfId="57" applyFont="1" applyBorder="1" applyAlignment="1">
      <alignment horizontal="left" vertical="center" wrapText="1"/>
      <protection/>
    </xf>
    <xf numFmtId="0" fontId="44" fillId="0" borderId="32" xfId="57" applyFont="1" applyBorder="1" applyAlignment="1">
      <alignment horizontal="left" vertical="center" wrapText="1"/>
      <protection/>
    </xf>
    <xf numFmtId="3" fontId="36" fillId="0" borderId="10" xfId="58" applyNumberFormat="1" applyFont="1" applyBorder="1" applyAlignment="1">
      <alignment vertical="center"/>
      <protection/>
    </xf>
    <xf numFmtId="3" fontId="36" fillId="0" borderId="12" xfId="58" applyNumberFormat="1" applyFont="1" applyBorder="1" applyAlignment="1">
      <alignment vertical="center"/>
      <protection/>
    </xf>
    <xf numFmtId="3" fontId="36" fillId="0" borderId="11" xfId="58" applyNumberFormat="1" applyFont="1" applyBorder="1" applyAlignment="1">
      <alignment vertical="center"/>
      <protection/>
    </xf>
    <xf numFmtId="0" fontId="44" fillId="0" borderId="15" xfId="58" applyFont="1" applyBorder="1" applyAlignment="1">
      <alignment horizontal="left" vertical="center" wrapText="1"/>
      <protection/>
    </xf>
    <xf numFmtId="0" fontId="44" fillId="0" borderId="35" xfId="57" applyFont="1" applyBorder="1" applyAlignment="1">
      <alignment vertical="center" wrapText="1"/>
      <protection/>
    </xf>
    <xf numFmtId="0" fontId="44" fillId="0" borderId="23" xfId="57" applyFont="1" applyBorder="1" applyAlignment="1">
      <alignment vertical="center" wrapText="1"/>
      <protection/>
    </xf>
    <xf numFmtId="0" fontId="44" fillId="0" borderId="32" xfId="57" applyFont="1" applyBorder="1" applyAlignment="1">
      <alignment vertical="center" wrapText="1"/>
      <protection/>
    </xf>
    <xf numFmtId="0" fontId="44" fillId="0" borderId="35" xfId="57" applyFont="1" applyBorder="1" applyAlignment="1">
      <alignment horizontal="left" vertical="center" wrapText="1"/>
      <protection/>
    </xf>
    <xf numFmtId="0" fontId="44" fillId="0" borderId="15" xfId="58" applyFont="1" applyBorder="1" applyAlignment="1">
      <alignment vertical="center" wrapText="1"/>
      <protection/>
    </xf>
    <xf numFmtId="0" fontId="44" fillId="0" borderId="22" xfId="57" applyFont="1" applyBorder="1" applyAlignment="1">
      <alignment vertical="center" wrapText="1"/>
      <protection/>
    </xf>
    <xf numFmtId="0" fontId="44" fillId="0" borderId="37" xfId="57" applyFont="1" applyBorder="1" applyAlignment="1">
      <alignment vertical="center" wrapText="1"/>
      <protection/>
    </xf>
    <xf numFmtId="3" fontId="37" fillId="0" borderId="16" xfId="57" applyNumberFormat="1" applyFont="1" applyBorder="1" applyAlignment="1">
      <alignment vertical="center"/>
      <protection/>
    </xf>
    <xf numFmtId="3" fontId="37" fillId="0" borderId="16" xfId="58" applyNumberFormat="1" applyFont="1" applyBorder="1" applyAlignment="1">
      <alignment vertical="center"/>
      <protection/>
    </xf>
    <xf numFmtId="3" fontId="36" fillId="0" borderId="16" xfId="58" applyNumberFormat="1" applyFont="1" applyBorder="1" applyAlignment="1">
      <alignment vertical="center"/>
      <protection/>
    </xf>
    <xf numFmtId="3" fontId="37" fillId="0" borderId="12" xfId="58" applyNumberFormat="1" applyFont="1" applyBorder="1" applyAlignment="1">
      <alignment vertical="center"/>
      <protection/>
    </xf>
    <xf numFmtId="0" fontId="44" fillId="0" borderId="20" xfId="58" applyFont="1" applyBorder="1" applyAlignment="1">
      <alignment vertical="center" wrapText="1"/>
      <protection/>
    </xf>
    <xf numFmtId="0" fontId="44" fillId="0" borderId="33" xfId="57" applyFont="1" applyBorder="1" applyAlignment="1">
      <alignment vertical="center" wrapText="1"/>
      <protection/>
    </xf>
    <xf numFmtId="3" fontId="12" fillId="0" borderId="12" xfId="57" applyNumberFormat="1" applyFont="1" applyBorder="1" applyAlignment="1">
      <alignment vertical="center"/>
      <protection/>
    </xf>
    <xf numFmtId="0" fontId="38" fillId="0" borderId="24" xfId="63" applyFont="1" applyBorder="1">
      <alignment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10mellütemterv" xfId="57"/>
    <cellStyle name="Normál_2007eredetiköltségvetés" xfId="58"/>
    <cellStyle name="Normál_2010koltsegvetesjan13" xfId="59"/>
    <cellStyle name="Normál_2011müködésifelhalmérlegfebr17" xfId="60"/>
    <cellStyle name="Normál_2012éviköltségvetésjan19este" xfId="61"/>
    <cellStyle name="Normál_2012koncepcióhozhitel állomány" xfId="62"/>
    <cellStyle name="Normál_eus tábla" xfId="63"/>
    <cellStyle name="Normal_KARSZJ3" xfId="64"/>
    <cellStyle name="Normál_közterület" xfId="65"/>
    <cellStyle name="Normal_KTRSZJ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3">
      <selection activeCell="A4" sqref="A4:A5"/>
    </sheetView>
  </sheetViews>
  <sheetFormatPr defaultColWidth="9.00390625" defaultRowHeight="12.75"/>
  <cols>
    <col min="1" max="1" width="49.25390625" style="342" customWidth="1"/>
    <col min="2" max="2" width="10.125" style="342" bestFit="1" customWidth="1"/>
    <col min="3" max="3" width="11.00390625" style="342" customWidth="1"/>
    <col min="4" max="4" width="48.375" style="342" customWidth="1"/>
    <col min="5" max="5" width="10.375" style="342" customWidth="1"/>
    <col min="6" max="6" width="10.75390625" style="342" customWidth="1"/>
    <col min="7" max="16384" width="9.125" style="342" customWidth="1"/>
  </cols>
  <sheetData>
    <row r="1" spans="1:5" ht="12.75">
      <c r="A1" s="725" t="s">
        <v>713</v>
      </c>
      <c r="B1" s="725"/>
      <c r="C1" s="725"/>
      <c r="D1" s="725"/>
      <c r="E1" s="725"/>
    </row>
    <row r="2" spans="1:5" ht="12.75">
      <c r="A2" s="725"/>
      <c r="B2" s="725"/>
      <c r="C2" s="725"/>
      <c r="D2" s="725"/>
      <c r="E2" s="725"/>
    </row>
    <row r="3" spans="1:5" ht="12.75">
      <c r="A3" s="726"/>
      <c r="B3" s="726"/>
      <c r="C3" s="726"/>
      <c r="D3" s="726"/>
      <c r="E3" s="726"/>
    </row>
    <row r="4" spans="1:6" ht="20.25" customHeight="1">
      <c r="A4" s="723" t="s">
        <v>319</v>
      </c>
      <c r="B4" s="723" t="s">
        <v>665</v>
      </c>
      <c r="C4" s="723" t="s">
        <v>704</v>
      </c>
      <c r="D4" s="723" t="s">
        <v>320</v>
      </c>
      <c r="E4" s="723" t="s">
        <v>666</v>
      </c>
      <c r="F4" s="723" t="s">
        <v>704</v>
      </c>
    </row>
    <row r="5" spans="1:6" ht="20.25" customHeight="1" thickBot="1">
      <c r="A5" s="727"/>
      <c r="B5" s="727"/>
      <c r="C5" s="724"/>
      <c r="D5" s="727"/>
      <c r="E5" s="727"/>
      <c r="F5" s="724"/>
    </row>
    <row r="6" spans="1:11" s="540" customFormat="1" ht="12.75" thickTop="1">
      <c r="A6" s="631" t="s">
        <v>530</v>
      </c>
      <c r="B6" s="580">
        <f>SUM(B7:B8)</f>
        <v>2031075</v>
      </c>
      <c r="C6" s="632">
        <f>SUM(C7:C8)</f>
        <v>2232113</v>
      </c>
      <c r="D6" s="631" t="s">
        <v>321</v>
      </c>
      <c r="E6" s="633">
        <f>SUM('1c.mell '!C151)</f>
        <v>4268477</v>
      </c>
      <c r="F6" s="633">
        <f>SUM('1c.mell '!D151)</f>
        <v>4408024</v>
      </c>
      <c r="G6" s="539"/>
      <c r="H6" s="539"/>
      <c r="I6" s="539"/>
      <c r="J6" s="539"/>
      <c r="K6" s="539"/>
    </row>
    <row r="7" spans="1:11" s="540" customFormat="1" ht="12">
      <c r="A7" s="550" t="s">
        <v>485</v>
      </c>
      <c r="B7" s="570">
        <f>SUM('1b.mell '!C207)</f>
        <v>2031075</v>
      </c>
      <c r="C7" s="630">
        <f>SUM('1b.mell '!D207)</f>
        <v>2232113</v>
      </c>
      <c r="D7" s="629" t="s">
        <v>539</v>
      </c>
      <c r="E7" s="570">
        <f>SUM('1c.mell '!C152)</f>
        <v>1111992</v>
      </c>
      <c r="F7" s="570">
        <f>SUM('1c.mell '!D152)</f>
        <v>1157214</v>
      </c>
      <c r="G7" s="539"/>
      <c r="H7" s="539"/>
      <c r="I7" s="539"/>
      <c r="J7" s="539"/>
      <c r="K7" s="539"/>
    </row>
    <row r="8" spans="1:11" s="540" customFormat="1" ht="12">
      <c r="A8" s="550" t="s">
        <v>486</v>
      </c>
      <c r="B8" s="548"/>
      <c r="C8" s="628"/>
      <c r="D8" s="564" t="s">
        <v>322</v>
      </c>
      <c r="E8" s="570">
        <f>SUM('1c.mell '!C153)</f>
        <v>5786504</v>
      </c>
      <c r="F8" s="570">
        <f>SUM('1c.mell '!D153)</f>
        <v>6193013</v>
      </c>
      <c r="G8" s="539"/>
      <c r="H8" s="539"/>
      <c r="I8" s="539"/>
      <c r="J8" s="539"/>
      <c r="K8" s="539"/>
    </row>
    <row r="9" spans="1:11" s="540" customFormat="1" ht="12">
      <c r="A9" s="547" t="s">
        <v>490</v>
      </c>
      <c r="B9" s="574">
        <f>SUM('1b.mell '!C209)</f>
        <v>1400</v>
      </c>
      <c r="C9" s="626">
        <f>SUM('1b.mell '!D209)</f>
        <v>9386</v>
      </c>
      <c r="D9" s="564" t="s">
        <v>626</v>
      </c>
      <c r="E9" s="570">
        <f>SUM('1c.mell '!C154)</f>
        <v>1050544</v>
      </c>
      <c r="F9" s="570">
        <f>SUM('1c.mell '!D154)</f>
        <v>970859</v>
      </c>
      <c r="G9" s="539"/>
      <c r="H9" s="539"/>
      <c r="I9" s="539"/>
      <c r="J9" s="539"/>
      <c r="K9" s="539"/>
    </row>
    <row r="10" spans="1:11" s="540" customFormat="1" ht="12">
      <c r="A10" s="547" t="s">
        <v>627</v>
      </c>
      <c r="B10" s="574">
        <f>SUM(B11:B15)</f>
        <v>8278993</v>
      </c>
      <c r="C10" s="626">
        <f>SUM(C11:C15)</f>
        <v>8278993</v>
      </c>
      <c r="D10" s="564" t="s">
        <v>323</v>
      </c>
      <c r="E10" s="570">
        <f>SUM('1c.mell '!C155)</f>
        <v>3500</v>
      </c>
      <c r="F10" s="570">
        <f>SUM('1c.mell '!D155)</f>
        <v>3500</v>
      </c>
      <c r="G10" s="539"/>
      <c r="H10" s="539"/>
      <c r="I10" s="539"/>
      <c r="J10" s="539"/>
      <c r="K10" s="539"/>
    </row>
    <row r="11" spans="1:11" s="540" customFormat="1" ht="12">
      <c r="A11" s="550" t="s">
        <v>475</v>
      </c>
      <c r="B11" s="570">
        <f>SUM('1b.mell '!C201)</f>
        <v>6231843</v>
      </c>
      <c r="C11" s="627">
        <f>SUM('1b.mell '!D201)</f>
        <v>6231843</v>
      </c>
      <c r="D11" s="564" t="s">
        <v>538</v>
      </c>
      <c r="E11" s="570">
        <f>SUM('1c.mell '!C156)</f>
        <v>172860</v>
      </c>
      <c r="F11" s="570">
        <f>SUM('1c.mell '!D156)</f>
        <v>286143</v>
      </c>
      <c r="G11" s="539"/>
      <c r="H11" s="539"/>
      <c r="I11" s="539"/>
      <c r="J11" s="539"/>
      <c r="K11" s="539"/>
    </row>
    <row r="12" spans="1:11" s="540" customFormat="1" ht="12">
      <c r="A12" s="550" t="s">
        <v>338</v>
      </c>
      <c r="B12" s="570">
        <f>SUM('1b.mell '!C202)</f>
        <v>636680</v>
      </c>
      <c r="C12" s="627">
        <f>SUM('1b.mell '!D202)</f>
        <v>636680</v>
      </c>
      <c r="D12" s="578"/>
      <c r="E12" s="579"/>
      <c r="F12" s="579"/>
      <c r="G12" s="539"/>
      <c r="H12" s="539"/>
      <c r="I12" s="539"/>
      <c r="J12" s="539"/>
      <c r="K12" s="539"/>
    </row>
    <row r="13" spans="1:11" s="540" customFormat="1" ht="12">
      <c r="A13" s="550" t="s">
        <v>555</v>
      </c>
      <c r="B13" s="627">
        <f>SUM('1b.mell '!C204)</f>
        <v>1021000</v>
      </c>
      <c r="C13" s="627">
        <f>SUM('1b.mell '!D204)</f>
        <v>1021000</v>
      </c>
      <c r="D13" s="578"/>
      <c r="E13" s="579"/>
      <c r="F13" s="579"/>
      <c r="G13" s="539"/>
      <c r="H13" s="539"/>
      <c r="I13" s="539"/>
      <c r="J13" s="539"/>
      <c r="K13" s="539"/>
    </row>
    <row r="14" spans="1:11" s="540" customFormat="1" ht="12">
      <c r="A14" s="550" t="s">
        <v>531</v>
      </c>
      <c r="B14" s="627">
        <f>SUM('1b.mell '!C57)</f>
        <v>8428</v>
      </c>
      <c r="C14" s="627">
        <f>SUM('1b.mell '!D57)</f>
        <v>8428</v>
      </c>
      <c r="D14" s="553"/>
      <c r="E14" s="554"/>
      <c r="F14" s="554"/>
      <c r="G14" s="539"/>
      <c r="H14" s="539"/>
      <c r="I14" s="539"/>
      <c r="J14" s="539"/>
      <c r="K14" s="539"/>
    </row>
    <row r="15" spans="1:11" s="540" customFormat="1" ht="12">
      <c r="A15" s="550" t="s">
        <v>477</v>
      </c>
      <c r="B15" s="570">
        <f>SUM('1b.mell '!C203)</f>
        <v>381042</v>
      </c>
      <c r="C15" s="570">
        <f>SUM('1b.mell '!D203)</f>
        <v>381042</v>
      </c>
      <c r="D15" s="541"/>
      <c r="E15" s="555"/>
      <c r="F15" s="555"/>
      <c r="G15" s="539"/>
      <c r="H15" s="539"/>
      <c r="I15" s="539"/>
      <c r="J15" s="539"/>
      <c r="K15" s="539"/>
    </row>
    <row r="16" spans="1:11" s="540" customFormat="1" ht="12">
      <c r="A16" s="547" t="s">
        <v>191</v>
      </c>
      <c r="B16" s="574">
        <f>SUM(B17:B22)</f>
        <v>2580967</v>
      </c>
      <c r="C16" s="574">
        <f>SUM(C17:C22)</f>
        <v>2585017</v>
      </c>
      <c r="D16" s="541"/>
      <c r="E16" s="555"/>
      <c r="F16" s="555"/>
      <c r="G16" s="539"/>
      <c r="H16" s="539"/>
      <c r="I16" s="539"/>
      <c r="J16" s="539"/>
      <c r="K16" s="539"/>
    </row>
    <row r="17" spans="1:11" s="540" customFormat="1" ht="12">
      <c r="A17" s="550" t="s">
        <v>411</v>
      </c>
      <c r="B17" s="570">
        <f>SUM('1b.mell '!C194)</f>
        <v>832116</v>
      </c>
      <c r="C17" s="570">
        <f>SUM('1b.mell '!D194)</f>
        <v>832896</v>
      </c>
      <c r="D17" s="541"/>
      <c r="E17" s="555"/>
      <c r="F17" s="555"/>
      <c r="G17" s="539"/>
      <c r="H17" s="539"/>
      <c r="I17" s="539"/>
      <c r="J17" s="539"/>
      <c r="K17" s="539"/>
    </row>
    <row r="18" spans="1:11" s="540" customFormat="1" ht="12">
      <c r="A18" s="550" t="s">
        <v>532</v>
      </c>
      <c r="B18" s="570">
        <f>SUM('1b.mell '!C195)</f>
        <v>261817</v>
      </c>
      <c r="C18" s="570">
        <f>SUM('1b.mell '!D195)</f>
        <v>261817</v>
      </c>
      <c r="D18" s="541"/>
      <c r="E18" s="555"/>
      <c r="F18" s="555"/>
      <c r="G18" s="539"/>
      <c r="H18" s="539"/>
      <c r="I18" s="539"/>
      <c r="J18" s="539"/>
      <c r="K18" s="539"/>
    </row>
    <row r="19" spans="1:11" s="540" customFormat="1" ht="12">
      <c r="A19" s="550" t="s">
        <v>412</v>
      </c>
      <c r="B19" s="570">
        <f>SUM('1b.mell '!C196)</f>
        <v>54332</v>
      </c>
      <c r="C19" s="570">
        <f>SUM('1b.mell '!D196)</f>
        <v>57602</v>
      </c>
      <c r="D19" s="541"/>
      <c r="E19" s="555"/>
      <c r="F19" s="555"/>
      <c r="G19" s="539"/>
      <c r="H19" s="539"/>
      <c r="I19" s="539"/>
      <c r="J19" s="539"/>
      <c r="K19" s="539"/>
    </row>
    <row r="20" spans="1:11" s="540" customFormat="1" ht="12">
      <c r="A20" s="550" t="s">
        <v>512</v>
      </c>
      <c r="B20" s="570">
        <f>SUM('1b.mell '!C197)</f>
        <v>262093</v>
      </c>
      <c r="C20" s="570">
        <f>SUM('1b.mell '!D197)</f>
        <v>262093</v>
      </c>
      <c r="D20" s="541"/>
      <c r="E20" s="555"/>
      <c r="F20" s="555"/>
      <c r="G20" s="539"/>
      <c r="H20" s="539"/>
      <c r="I20" s="539"/>
      <c r="J20" s="539"/>
      <c r="K20" s="539"/>
    </row>
    <row r="21" spans="1:11" s="540" customFormat="1" ht="12">
      <c r="A21" s="550" t="s">
        <v>413</v>
      </c>
      <c r="B21" s="570">
        <f>SUM('1b.mell '!C198)</f>
        <v>1140609</v>
      </c>
      <c r="C21" s="570">
        <f>SUM('1b.mell '!D198)</f>
        <v>1140609</v>
      </c>
      <c r="D21" s="541"/>
      <c r="E21" s="555"/>
      <c r="F21" s="555"/>
      <c r="G21" s="539"/>
      <c r="H21" s="539"/>
      <c r="I21" s="539"/>
      <c r="J21" s="539"/>
      <c r="K21" s="539"/>
    </row>
    <row r="22" spans="1:11" s="540" customFormat="1" ht="12.75" thickBot="1">
      <c r="A22" s="575" t="s">
        <v>533</v>
      </c>
      <c r="B22" s="576">
        <f>SUM('1b.mell '!C199)</f>
        <v>30000</v>
      </c>
      <c r="C22" s="576">
        <f>SUM('1b.mell '!D199)</f>
        <v>30000</v>
      </c>
      <c r="D22" s="541"/>
      <c r="E22" s="555"/>
      <c r="F22" s="555"/>
      <c r="G22" s="539"/>
      <c r="H22" s="539"/>
      <c r="I22" s="539"/>
      <c r="J22" s="539"/>
      <c r="K22" s="539"/>
    </row>
    <row r="23" spans="1:11" s="540" customFormat="1" ht="13.5" thickBot="1" thickTop="1">
      <c r="A23" s="542" t="s">
        <v>521</v>
      </c>
      <c r="B23" s="577"/>
      <c r="C23" s="577"/>
      <c r="D23" s="545"/>
      <c r="E23" s="556"/>
      <c r="F23" s="556"/>
      <c r="G23" s="539"/>
      <c r="H23" s="539"/>
      <c r="I23" s="539"/>
      <c r="J23" s="539"/>
      <c r="K23" s="539"/>
    </row>
    <row r="24" spans="1:11" s="540" customFormat="1" ht="13.5" thickBot="1" thickTop="1">
      <c r="A24" s="542" t="s">
        <v>534</v>
      </c>
      <c r="B24" s="573">
        <f>SUM(B6+B10+B16+B9)</f>
        <v>12892435</v>
      </c>
      <c r="C24" s="573">
        <f>SUM(C6+C10+C16+C9)</f>
        <v>13105509</v>
      </c>
      <c r="D24" s="546" t="s">
        <v>540</v>
      </c>
      <c r="E24" s="573">
        <f>SUM(E6:E23)</f>
        <v>12393877</v>
      </c>
      <c r="F24" s="573">
        <f>SUM(F6:F23)</f>
        <v>13018753</v>
      </c>
      <c r="G24" s="539"/>
      <c r="H24" s="539"/>
      <c r="I24" s="539"/>
      <c r="J24" s="539"/>
      <c r="K24" s="539"/>
    </row>
    <row r="25" spans="1:11" s="540" customFormat="1" ht="13.5" thickBot="1" thickTop="1">
      <c r="A25" s="557" t="s">
        <v>544</v>
      </c>
      <c r="B25" s="543"/>
      <c r="C25" s="543"/>
      <c r="D25" s="542" t="s">
        <v>545</v>
      </c>
      <c r="E25" s="556"/>
      <c r="F25" s="556"/>
      <c r="G25" s="539"/>
      <c r="H25" s="539"/>
      <c r="I25" s="539"/>
      <c r="J25" s="539"/>
      <c r="K25" s="539"/>
    </row>
    <row r="26" spans="1:11" s="540" customFormat="1" ht="13.5" thickBot="1" thickTop="1">
      <c r="A26" s="551" t="s">
        <v>550</v>
      </c>
      <c r="B26" s="552"/>
      <c r="C26" s="576">
        <f>SUM('1b.mell '!D227)</f>
        <v>387331</v>
      </c>
      <c r="D26" s="559" t="s">
        <v>557</v>
      </c>
      <c r="E26" s="582">
        <f>SUM('6.mell. '!C12)</f>
        <v>40591</v>
      </c>
      <c r="F26" s="582">
        <f>SUM('6.mell. '!D12)</f>
        <v>64681</v>
      </c>
      <c r="G26" s="539"/>
      <c r="H26" s="539"/>
      <c r="I26" s="539"/>
      <c r="J26" s="539"/>
      <c r="K26" s="539"/>
    </row>
    <row r="27" spans="1:11" s="540" customFormat="1" ht="13.5" thickBot="1" thickTop="1">
      <c r="A27" s="542"/>
      <c r="B27" s="543"/>
      <c r="C27" s="543"/>
      <c r="D27" s="545" t="s">
        <v>558</v>
      </c>
      <c r="E27" s="583">
        <f>SUM('6.mell. '!C23)-'6.mell. '!C12</f>
        <v>167268</v>
      </c>
      <c r="F27" s="583">
        <f>SUM('6.mell. '!D23)-'6.mell. '!D12</f>
        <v>61958</v>
      </c>
      <c r="G27" s="539"/>
      <c r="H27" s="539"/>
      <c r="I27" s="539"/>
      <c r="J27" s="539"/>
      <c r="K27" s="539"/>
    </row>
    <row r="28" spans="1:11" s="540" customFormat="1" ht="13.5" thickBot="1" thickTop="1">
      <c r="A28" s="542" t="s">
        <v>628</v>
      </c>
      <c r="B28" s="573">
        <f>SUM(B24)</f>
        <v>12892435</v>
      </c>
      <c r="C28" s="573">
        <f>SUM(C24+C26)</f>
        <v>13492840</v>
      </c>
      <c r="D28" s="546" t="s">
        <v>629</v>
      </c>
      <c r="E28" s="573">
        <f>SUM(E24+E26+E27)</f>
        <v>12601736</v>
      </c>
      <c r="F28" s="573">
        <f>SUM(F24+F26+F27)</f>
        <v>13145392</v>
      </c>
      <c r="G28" s="539"/>
      <c r="H28" s="539"/>
      <c r="I28" s="539"/>
      <c r="J28" s="539"/>
      <c r="K28" s="539"/>
    </row>
    <row r="29" spans="1:11" s="540" customFormat="1" ht="13.5" thickBot="1" thickTop="1">
      <c r="A29" s="587"/>
      <c r="B29" s="561"/>
      <c r="C29" s="561"/>
      <c r="D29" s="562"/>
      <c r="E29" s="566"/>
      <c r="F29" s="566"/>
      <c r="G29" s="539"/>
      <c r="H29" s="539"/>
      <c r="I29" s="539"/>
      <c r="J29" s="539"/>
      <c r="K29" s="539"/>
    </row>
    <row r="30" spans="1:11" s="540" customFormat="1" ht="12.75" thickTop="1">
      <c r="A30" s="560" t="s">
        <v>493</v>
      </c>
      <c r="B30" s="580">
        <f>SUM('1b.mell '!C215)</f>
        <v>1410000</v>
      </c>
      <c r="C30" s="580">
        <f>SUM('1b.mell '!D215)</f>
        <v>1410000</v>
      </c>
      <c r="D30" s="558" t="s">
        <v>541</v>
      </c>
      <c r="E30" s="582">
        <f>SUM('1c.mell '!C159)</f>
        <v>2210792</v>
      </c>
      <c r="F30" s="582">
        <f>SUM('1c.mell '!D159)</f>
        <v>2426921</v>
      </c>
      <c r="G30" s="539"/>
      <c r="H30" s="539"/>
      <c r="I30" s="539"/>
      <c r="J30" s="539"/>
      <c r="K30" s="539"/>
    </row>
    <row r="31" spans="1:11" s="540" customFormat="1" ht="12">
      <c r="A31" s="547" t="s">
        <v>535</v>
      </c>
      <c r="B31" s="580">
        <f>SUM('1b.mell '!C219)</f>
        <v>1301002</v>
      </c>
      <c r="C31" s="580">
        <f>SUM('1b.mell '!D219)</f>
        <v>1309819</v>
      </c>
      <c r="D31" s="549" t="s">
        <v>542</v>
      </c>
      <c r="E31" s="570">
        <f>SUM('1c.mell '!C160)</f>
        <v>695186</v>
      </c>
      <c r="F31" s="570">
        <f>SUM('1c.mell '!D160)</f>
        <v>763050</v>
      </c>
      <c r="G31" s="539"/>
      <c r="H31" s="539"/>
      <c r="I31" s="539"/>
      <c r="J31" s="539"/>
      <c r="K31" s="539"/>
    </row>
    <row r="32" spans="1:11" s="540" customFormat="1" ht="12">
      <c r="A32" s="547" t="s">
        <v>536</v>
      </c>
      <c r="B32" s="548"/>
      <c r="C32" s="548"/>
      <c r="D32" s="548" t="s">
        <v>329</v>
      </c>
      <c r="E32" s="570">
        <f>SUM('1c.mell '!C161)</f>
        <v>720000</v>
      </c>
      <c r="F32" s="570">
        <f>SUM('1c.mell '!D161)</f>
        <v>732700</v>
      </c>
      <c r="G32" s="539"/>
      <c r="H32" s="539"/>
      <c r="I32" s="539"/>
      <c r="J32" s="539"/>
      <c r="K32" s="539"/>
    </row>
    <row r="33" spans="1:11" s="540" customFormat="1" ht="12.75" thickBot="1">
      <c r="A33" s="551" t="s">
        <v>556</v>
      </c>
      <c r="B33" s="580">
        <f>SUM('1b.mell '!C228)</f>
        <v>400000</v>
      </c>
      <c r="C33" s="580">
        <f>SUM('1b.mell '!D228)</f>
        <v>632303</v>
      </c>
      <c r="D33" s="539"/>
      <c r="E33" s="554"/>
      <c r="F33" s="554"/>
      <c r="G33" s="539"/>
      <c r="H33" s="539"/>
      <c r="I33" s="539"/>
      <c r="J33" s="539"/>
      <c r="K33" s="539"/>
    </row>
    <row r="34" spans="1:11" s="540" customFormat="1" ht="13.5" thickBot="1" thickTop="1">
      <c r="A34" s="542" t="s">
        <v>537</v>
      </c>
      <c r="B34" s="581">
        <f>SUM(B30:B33)</f>
        <v>3111002</v>
      </c>
      <c r="C34" s="581">
        <f>SUM(C30:C33)</f>
        <v>3352122</v>
      </c>
      <c r="D34" s="557" t="s">
        <v>543</v>
      </c>
      <c r="E34" s="581">
        <f>SUM(E30:E32)</f>
        <v>3625978</v>
      </c>
      <c r="F34" s="581">
        <f>SUM(F30:F32)</f>
        <v>3922671</v>
      </c>
      <c r="G34" s="539"/>
      <c r="H34" s="539"/>
      <c r="I34" s="539"/>
      <c r="J34" s="539"/>
      <c r="K34" s="539"/>
    </row>
    <row r="35" spans="1:11" s="540" customFormat="1" ht="13.5" thickBot="1" thickTop="1">
      <c r="A35" s="557" t="s">
        <v>548</v>
      </c>
      <c r="B35" s="573">
        <f>SUM('1b.mell '!C224)</f>
        <v>65000</v>
      </c>
      <c r="C35" s="573">
        <f>SUM('1b.mell '!D224)</f>
        <v>65000</v>
      </c>
      <c r="D35" s="542" t="s">
        <v>546</v>
      </c>
      <c r="E35" s="581">
        <f>SUM('1c.mell '!C166)</f>
        <v>82057</v>
      </c>
      <c r="F35" s="581">
        <f>SUM('1c.mell '!D166)</f>
        <v>83233</v>
      </c>
      <c r="G35" s="539"/>
      <c r="H35" s="539"/>
      <c r="I35" s="539"/>
      <c r="J35" s="539"/>
      <c r="K35" s="539"/>
    </row>
    <row r="36" spans="1:6" ht="13.5" thickTop="1">
      <c r="A36" s="547" t="s">
        <v>551</v>
      </c>
      <c r="B36" s="574">
        <f>SUM('1b.mell '!C230)</f>
        <v>870000</v>
      </c>
      <c r="C36" s="574">
        <f>SUM('1b.mell '!D230)</f>
        <v>870000</v>
      </c>
      <c r="D36" s="547" t="s">
        <v>559</v>
      </c>
      <c r="E36" s="586">
        <f>SUM('1c.mell '!C173)</f>
        <v>628666</v>
      </c>
      <c r="F36" s="586">
        <f>SUM('1c.mell '!D173)</f>
        <v>628666</v>
      </c>
    </row>
    <row r="37" spans="1:6" ht="13.5" thickBot="1">
      <c r="A37" s="565"/>
      <c r="B37" s="567"/>
      <c r="C37" s="567"/>
      <c r="D37" s="565"/>
      <c r="E37" s="567"/>
      <c r="F37" s="567"/>
    </row>
    <row r="38" spans="1:6" ht="14.25" thickBot="1" thickTop="1">
      <c r="A38" s="544" t="s">
        <v>630</v>
      </c>
      <c r="B38" s="584">
        <f>SUM(B34+B35+B36)</f>
        <v>4046002</v>
      </c>
      <c r="C38" s="584">
        <f>SUM(C34+C35+C36)</f>
        <v>4287122</v>
      </c>
      <c r="D38" s="544" t="s">
        <v>631</v>
      </c>
      <c r="E38" s="584">
        <f>SUM(E34+E35+E36)</f>
        <v>4336701</v>
      </c>
      <c r="F38" s="584">
        <f>SUM(F34+F35+F36)</f>
        <v>4634570</v>
      </c>
    </row>
    <row r="39" spans="1:6" ht="14.25" thickBot="1" thickTop="1">
      <c r="A39" s="557"/>
      <c r="B39" s="569"/>
      <c r="C39" s="569"/>
      <c r="D39" s="568"/>
      <c r="E39" s="569"/>
      <c r="F39" s="569"/>
    </row>
    <row r="40" spans="1:6" ht="15.75" thickBot="1" thickTop="1">
      <c r="A40" s="588" t="s">
        <v>143</v>
      </c>
      <c r="B40" s="585">
        <f>SUM(B38+B24)</f>
        <v>16938437</v>
      </c>
      <c r="C40" s="585">
        <f>SUM(C38+C28)</f>
        <v>17779962</v>
      </c>
      <c r="D40" s="563" t="s">
        <v>143</v>
      </c>
      <c r="E40" s="585">
        <f>SUM(E38+E28)</f>
        <v>16938437</v>
      </c>
      <c r="F40" s="585">
        <f>SUM(F38+F28)</f>
        <v>17779962</v>
      </c>
    </row>
    <row r="41" ht="15.75" thickTop="1">
      <c r="A41" s="538"/>
    </row>
    <row r="42" ht="15">
      <c r="A42" s="538"/>
    </row>
    <row r="43" ht="15">
      <c r="A43" s="538"/>
    </row>
  </sheetData>
  <sheetProtection/>
  <mergeCells count="7">
    <mergeCell ref="F4:F5"/>
    <mergeCell ref="C4:C5"/>
    <mergeCell ref="A1:E3"/>
    <mergeCell ref="A4:A5"/>
    <mergeCell ref="B4:B5"/>
    <mergeCell ref="D4:D5"/>
    <mergeCell ref="E4:E5"/>
  </mergeCells>
  <printOptions/>
  <pageMargins left="0.984251968503937" right="0.7874015748031497" top="0.3937007874015748" bottom="0.5905511811023623" header="0.5118110236220472" footer="0.5118110236220472"/>
  <pageSetup firstPageNumber="1" useFirstPageNumber="1" horizontalDpi="600" verticalDpi="600" orientation="landscape" paperSize="9" scale="92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"/>
  <sheetViews>
    <sheetView showZeros="0" zoomScalePageLayoutView="0" workbookViewId="0" topLeftCell="A4">
      <selection activeCell="D14" sqref="D14"/>
    </sheetView>
  </sheetViews>
  <sheetFormatPr defaultColWidth="9.00390625" defaultRowHeight="12.75"/>
  <cols>
    <col min="1" max="1" width="6.125" style="69" customWidth="1"/>
    <col min="2" max="2" width="52.00390625" style="69" customWidth="1"/>
    <col min="3" max="3" width="13.125" style="29" customWidth="1"/>
    <col min="4" max="4" width="12.375" style="29" customWidth="1"/>
    <col min="5" max="5" width="10.625" style="29" customWidth="1"/>
    <col min="6" max="6" width="28.00390625" style="69" customWidth="1"/>
    <col min="7" max="16384" width="9.125" style="69" customWidth="1"/>
  </cols>
  <sheetData>
    <row r="1" spans="1:7" s="67" customFormat="1" ht="12.75">
      <c r="A1" s="744" t="s">
        <v>140</v>
      </c>
      <c r="B1" s="718"/>
      <c r="C1" s="718"/>
      <c r="D1" s="718"/>
      <c r="E1" s="718"/>
      <c r="F1" s="718"/>
      <c r="G1" s="212"/>
    </row>
    <row r="2" spans="1:7" s="67" customFormat="1" ht="12.75">
      <c r="A2" s="739" t="s">
        <v>408</v>
      </c>
      <c r="B2" s="740"/>
      <c r="C2" s="740"/>
      <c r="D2" s="740"/>
      <c r="E2" s="740"/>
      <c r="F2" s="740"/>
      <c r="G2" s="151"/>
    </row>
    <row r="3" spans="1:6" s="67" customFormat="1" ht="12.75">
      <c r="A3" s="212"/>
      <c r="B3" s="212"/>
      <c r="C3" s="212"/>
      <c r="D3" s="212"/>
      <c r="E3" s="212"/>
      <c r="F3" s="212"/>
    </row>
    <row r="4" spans="1:6" s="67" customFormat="1" ht="12.75">
      <c r="A4" s="212"/>
      <c r="B4" s="212"/>
      <c r="C4" s="212"/>
      <c r="D4" s="212"/>
      <c r="E4" s="212"/>
      <c r="F4" s="220"/>
    </row>
    <row r="5" spans="1:5" s="67" customFormat="1" ht="9.75" customHeight="1">
      <c r="A5" s="49"/>
      <c r="B5" s="49"/>
      <c r="C5" s="155"/>
      <c r="D5" s="155"/>
      <c r="E5" s="155"/>
    </row>
    <row r="6" spans="1:6" s="67" customFormat="1" ht="12">
      <c r="A6" s="137"/>
      <c r="B6" s="137"/>
      <c r="C6" s="155"/>
      <c r="D6" s="668"/>
      <c r="E6" s="668"/>
      <c r="F6" s="209" t="s">
        <v>216</v>
      </c>
    </row>
    <row r="7" spans="1:6" ht="12">
      <c r="A7" s="52"/>
      <c r="B7" s="129"/>
      <c r="C7" s="207" t="s">
        <v>81</v>
      </c>
      <c r="D7" s="207" t="s">
        <v>81</v>
      </c>
      <c r="E7" s="728" t="s">
        <v>682</v>
      </c>
      <c r="F7" s="3" t="s">
        <v>135</v>
      </c>
    </row>
    <row r="8" spans="1:6" ht="12" customHeight="1">
      <c r="A8" s="15" t="s">
        <v>254</v>
      </c>
      <c r="B8" s="130" t="s">
        <v>133</v>
      </c>
      <c r="C8" s="15" t="s">
        <v>667</v>
      </c>
      <c r="D8" s="15" t="s">
        <v>676</v>
      </c>
      <c r="E8" s="715"/>
      <c r="F8" s="15" t="s">
        <v>136</v>
      </c>
    </row>
    <row r="9" spans="1:6" s="67" customFormat="1" ht="12.75" customHeight="1" thickBot="1">
      <c r="A9" s="15"/>
      <c r="B9" s="53"/>
      <c r="C9" s="53" t="s">
        <v>668</v>
      </c>
      <c r="D9" s="53" t="s">
        <v>677</v>
      </c>
      <c r="E9" s="721"/>
      <c r="F9" s="53"/>
    </row>
    <row r="10" spans="1:6" s="67" customFormat="1" ht="12">
      <c r="A10" s="70" t="s">
        <v>171</v>
      </c>
      <c r="B10" s="70" t="s">
        <v>172</v>
      </c>
      <c r="C10" s="3" t="s">
        <v>173</v>
      </c>
      <c r="D10" s="3" t="s">
        <v>174</v>
      </c>
      <c r="E10" s="3" t="s">
        <v>175</v>
      </c>
      <c r="F10" s="15" t="s">
        <v>326</v>
      </c>
    </row>
    <row r="11" spans="1:6" s="67" customFormat="1" ht="12.75">
      <c r="A11" s="22"/>
      <c r="B11" s="370" t="s">
        <v>392</v>
      </c>
      <c r="C11" s="5"/>
      <c r="D11" s="5"/>
      <c r="E11" s="5"/>
      <c r="F11" s="107"/>
    </row>
    <row r="12" spans="1:6" ht="12">
      <c r="A12" s="15"/>
      <c r="B12" s="80" t="s">
        <v>141</v>
      </c>
      <c r="C12" s="154"/>
      <c r="D12" s="154"/>
      <c r="E12" s="154"/>
      <c r="F12" s="59"/>
    </row>
    <row r="13" spans="1:6" ht="12">
      <c r="A13" s="156">
        <v>5011</v>
      </c>
      <c r="B13" s="157" t="s">
        <v>201</v>
      </c>
      <c r="C13" s="175"/>
      <c r="D13" s="175">
        <v>5866</v>
      </c>
      <c r="E13" s="653"/>
      <c r="F13" s="59"/>
    </row>
    <row r="14" spans="1:6" ht="12">
      <c r="A14" s="22">
        <v>5010</v>
      </c>
      <c r="B14" s="148" t="s">
        <v>202</v>
      </c>
      <c r="C14" s="6">
        <f>SUM(C13:C13)</f>
        <v>0</v>
      </c>
      <c r="D14" s="6">
        <f>SUM(D13:D13)</f>
        <v>5866</v>
      </c>
      <c r="E14" s="6"/>
      <c r="F14" s="75"/>
    </row>
    <row r="15" spans="1:6" s="67" customFormat="1" ht="12">
      <c r="A15" s="15"/>
      <c r="B15" s="80" t="s">
        <v>69</v>
      </c>
      <c r="C15" s="147"/>
      <c r="D15" s="147"/>
      <c r="E15" s="147"/>
      <c r="F15" s="66"/>
    </row>
    <row r="16" spans="1:6" ht="12">
      <c r="A16" s="156">
        <v>5021</v>
      </c>
      <c r="B16" s="157" t="s">
        <v>376</v>
      </c>
      <c r="C16" s="158">
        <v>15000</v>
      </c>
      <c r="D16" s="158">
        <v>8880</v>
      </c>
      <c r="E16" s="653">
        <f aca="true" t="shared" si="0" ref="E16:E35">SUM(D16/C16)</f>
        <v>0.592</v>
      </c>
      <c r="F16" s="59"/>
    </row>
    <row r="17" spans="1:6" ht="12">
      <c r="A17" s="156">
        <v>5022</v>
      </c>
      <c r="B17" s="157" t="s">
        <v>233</v>
      </c>
      <c r="C17" s="158"/>
      <c r="D17" s="158"/>
      <c r="E17" s="669"/>
      <c r="F17" s="59"/>
    </row>
    <row r="18" spans="1:6" s="67" customFormat="1" ht="12">
      <c r="A18" s="22">
        <v>5020</v>
      </c>
      <c r="B18" s="148" t="s">
        <v>202</v>
      </c>
      <c r="C18" s="6">
        <f>SUM(C16:C17)</f>
        <v>15000</v>
      </c>
      <c r="D18" s="6">
        <f>SUM(D16:D17)</f>
        <v>8880</v>
      </c>
      <c r="E18" s="651">
        <f t="shared" si="0"/>
        <v>0.592</v>
      </c>
      <c r="F18" s="203"/>
    </row>
    <row r="19" spans="1:6" s="67" customFormat="1" ht="12" customHeight="1">
      <c r="A19" s="15"/>
      <c r="B19" s="80" t="s">
        <v>77</v>
      </c>
      <c r="C19" s="147"/>
      <c r="D19" s="147"/>
      <c r="E19" s="653"/>
      <c r="F19" s="66"/>
    </row>
    <row r="20" spans="1:6" ht="12">
      <c r="A20" s="156">
        <v>5032</v>
      </c>
      <c r="B20" s="157" t="s">
        <v>148</v>
      </c>
      <c r="C20" s="158">
        <v>5000</v>
      </c>
      <c r="D20" s="158">
        <v>13417</v>
      </c>
      <c r="E20" s="653">
        <f t="shared" si="0"/>
        <v>2.6834</v>
      </c>
      <c r="F20" s="59"/>
    </row>
    <row r="21" spans="1:6" ht="12">
      <c r="A21" s="156">
        <v>5036</v>
      </c>
      <c r="B21" s="157" t="s">
        <v>185</v>
      </c>
      <c r="C21" s="158">
        <v>6000</v>
      </c>
      <c r="D21" s="158">
        <v>6000</v>
      </c>
      <c r="E21" s="656">
        <f t="shared" si="0"/>
        <v>1</v>
      </c>
      <c r="F21" s="59"/>
    </row>
    <row r="22" spans="1:6" ht="12" customHeight="1">
      <c r="A22" s="22">
        <v>5030</v>
      </c>
      <c r="B22" s="148" t="s">
        <v>202</v>
      </c>
      <c r="C22" s="6">
        <f>SUM(C20:C21)</f>
        <v>11000</v>
      </c>
      <c r="D22" s="6">
        <f>SUM(D20:D21)</f>
        <v>19417</v>
      </c>
      <c r="E22" s="651">
        <f t="shared" si="0"/>
        <v>1.7651818181818182</v>
      </c>
      <c r="F22" s="203"/>
    </row>
    <row r="23" spans="1:6" ht="12" customHeight="1">
      <c r="A23" s="52"/>
      <c r="B23" s="146" t="s">
        <v>685</v>
      </c>
      <c r="C23" s="147"/>
      <c r="D23" s="147"/>
      <c r="E23" s="653"/>
      <c r="F23" s="59"/>
    </row>
    <row r="24" spans="1:6" ht="12" customHeight="1">
      <c r="A24" s="163">
        <v>5041</v>
      </c>
      <c r="B24" s="165" t="s">
        <v>276</v>
      </c>
      <c r="C24" s="147">
        <v>462663</v>
      </c>
      <c r="D24" s="147">
        <v>515059</v>
      </c>
      <c r="E24" s="653">
        <f t="shared" si="0"/>
        <v>1.1132487361211076</v>
      </c>
      <c r="F24" s="59"/>
    </row>
    <row r="25" spans="1:6" ht="12">
      <c r="A25" s="156">
        <v>5042</v>
      </c>
      <c r="B25" s="157" t="s">
        <v>184</v>
      </c>
      <c r="C25" s="158">
        <v>60000</v>
      </c>
      <c r="D25" s="158">
        <v>60000</v>
      </c>
      <c r="E25" s="653">
        <f t="shared" si="0"/>
        <v>1</v>
      </c>
      <c r="F25" s="59"/>
    </row>
    <row r="26" spans="1:6" ht="12">
      <c r="A26" s="156">
        <v>5043</v>
      </c>
      <c r="B26" s="157" t="s">
        <v>691</v>
      </c>
      <c r="C26" s="158"/>
      <c r="D26" s="158">
        <v>2000</v>
      </c>
      <c r="E26" s="653"/>
      <c r="F26" s="59"/>
    </row>
    <row r="27" spans="1:6" ht="12">
      <c r="A27" s="156">
        <v>5046</v>
      </c>
      <c r="B27" s="157" t="s">
        <v>686</v>
      </c>
      <c r="C27" s="158"/>
      <c r="D27" s="158">
        <v>628</v>
      </c>
      <c r="E27" s="656"/>
      <c r="F27" s="59"/>
    </row>
    <row r="28" spans="1:6" ht="12">
      <c r="A28" s="22">
        <v>5040</v>
      </c>
      <c r="B28" s="148" t="s">
        <v>202</v>
      </c>
      <c r="C28" s="6">
        <f>SUM(C24:C25)</f>
        <v>522663</v>
      </c>
      <c r="D28" s="6">
        <f>SUM(D24:D27)</f>
        <v>577687</v>
      </c>
      <c r="E28" s="651">
        <f t="shared" si="0"/>
        <v>1.105276248749194</v>
      </c>
      <c r="F28" s="203"/>
    </row>
    <row r="29" spans="1:6" ht="12.75">
      <c r="A29" s="22"/>
      <c r="B29" s="370" t="s">
        <v>393</v>
      </c>
      <c r="C29" s="5"/>
      <c r="D29" s="5"/>
      <c r="E29" s="644"/>
      <c r="F29" s="107"/>
    </row>
    <row r="30" spans="1:6" ht="12">
      <c r="A30" s="15"/>
      <c r="B30" s="80" t="s">
        <v>77</v>
      </c>
      <c r="C30" s="35"/>
      <c r="D30" s="35"/>
      <c r="E30" s="653"/>
      <c r="F30" s="237"/>
    </row>
    <row r="31" spans="1:6" ht="12">
      <c r="A31" s="156">
        <v>5051</v>
      </c>
      <c r="B31" s="157" t="s">
        <v>182</v>
      </c>
      <c r="C31" s="158">
        <v>20000</v>
      </c>
      <c r="D31" s="158">
        <v>0</v>
      </c>
      <c r="E31" s="653">
        <f t="shared" si="0"/>
        <v>0</v>
      </c>
      <c r="F31" s="237"/>
    </row>
    <row r="32" spans="1:6" ht="12">
      <c r="A32" s="156">
        <v>5052</v>
      </c>
      <c r="B32" s="157" t="s">
        <v>394</v>
      </c>
      <c r="C32" s="158">
        <v>22500</v>
      </c>
      <c r="D32" s="158"/>
      <c r="E32" s="653">
        <f t="shared" si="0"/>
        <v>0</v>
      </c>
      <c r="F32" s="237"/>
    </row>
    <row r="33" spans="1:6" ht="12">
      <c r="A33" s="156">
        <v>5053</v>
      </c>
      <c r="B33" s="157" t="s">
        <v>183</v>
      </c>
      <c r="C33" s="158">
        <v>2500</v>
      </c>
      <c r="D33" s="158">
        <v>10160</v>
      </c>
      <c r="E33" s="653">
        <f t="shared" si="0"/>
        <v>4.064</v>
      </c>
      <c r="F33" s="237"/>
    </row>
    <row r="34" spans="1:6" ht="12">
      <c r="A34" s="156">
        <v>5054</v>
      </c>
      <c r="B34" s="157" t="s">
        <v>688</v>
      </c>
      <c r="C34" s="158"/>
      <c r="D34" s="158">
        <v>34840</v>
      </c>
      <c r="E34" s="656"/>
      <c r="F34" s="237"/>
    </row>
    <row r="35" spans="1:6" ht="12">
      <c r="A35" s="22">
        <v>5050</v>
      </c>
      <c r="B35" s="148" t="s">
        <v>202</v>
      </c>
      <c r="C35" s="6">
        <f>SUM(C31:C33)</f>
        <v>45000</v>
      </c>
      <c r="D35" s="6">
        <f>SUM(D33:D34)</f>
        <v>45000</v>
      </c>
      <c r="E35" s="651">
        <f t="shared" si="0"/>
        <v>1</v>
      </c>
      <c r="F35" s="203"/>
    </row>
    <row r="36" spans="1:6" ht="12">
      <c r="A36" s="15"/>
      <c r="B36" s="275" t="s">
        <v>14</v>
      </c>
      <c r="C36" s="35"/>
      <c r="D36" s="35"/>
      <c r="E36" s="35"/>
      <c r="F36" s="59"/>
    </row>
    <row r="37" spans="1:6" ht="12">
      <c r="A37" s="15"/>
      <c r="B37" s="59" t="s">
        <v>44</v>
      </c>
      <c r="C37" s="35"/>
      <c r="D37" s="35"/>
      <c r="E37" s="35"/>
      <c r="F37" s="59"/>
    </row>
    <row r="38" spans="1:6" ht="12">
      <c r="A38" s="15"/>
      <c r="B38" s="36" t="s">
        <v>12</v>
      </c>
      <c r="C38" s="35"/>
      <c r="D38" s="35"/>
      <c r="E38" s="35"/>
      <c r="F38" s="59"/>
    </row>
    <row r="39" spans="1:6" ht="12" customHeight="1">
      <c r="A39" s="71"/>
      <c r="B39" s="36" t="s">
        <v>13</v>
      </c>
      <c r="C39" s="36"/>
      <c r="D39" s="36"/>
      <c r="E39" s="36"/>
      <c r="F39" s="59"/>
    </row>
    <row r="40" spans="1:6" ht="12" customHeight="1">
      <c r="A40" s="71"/>
      <c r="B40" s="36" t="s">
        <v>272</v>
      </c>
      <c r="C40" s="79"/>
      <c r="D40" s="79"/>
      <c r="E40" s="79"/>
      <c r="F40" s="59"/>
    </row>
    <row r="41" spans="1:6" ht="12" customHeight="1">
      <c r="A41" s="71"/>
      <c r="B41" s="247" t="s">
        <v>15</v>
      </c>
      <c r="C41" s="79">
        <f>SUM(C37:C40)</f>
        <v>0</v>
      </c>
      <c r="D41" s="79">
        <f>SUM(D37:D40)</f>
        <v>0</v>
      </c>
      <c r="E41" s="79"/>
      <c r="F41" s="59"/>
    </row>
    <row r="42" spans="1:6" ht="12" customHeight="1">
      <c r="A42" s="71"/>
      <c r="B42" s="278" t="s">
        <v>16</v>
      </c>
      <c r="C42" s="79"/>
      <c r="D42" s="79"/>
      <c r="E42" s="79"/>
      <c r="F42" s="59"/>
    </row>
    <row r="43" spans="1:6" ht="12" customHeight="1">
      <c r="A43" s="71"/>
      <c r="B43" s="36" t="s">
        <v>17</v>
      </c>
      <c r="C43" s="79"/>
      <c r="D43" s="79"/>
      <c r="E43" s="79"/>
      <c r="F43" s="59"/>
    </row>
    <row r="44" spans="1:6" ht="12" customHeight="1">
      <c r="A44" s="71"/>
      <c r="B44" s="36" t="s">
        <v>664</v>
      </c>
      <c r="C44" s="79">
        <f>SUM(C28+C22+C18+C35)</f>
        <v>593663</v>
      </c>
      <c r="D44" s="79">
        <f>SUM(D28+D22+D18+D35+D14)</f>
        <v>656850</v>
      </c>
      <c r="E44" s="653">
        <f>SUM(D44/C44)</f>
        <v>1.1064358061728623</v>
      </c>
      <c r="F44" s="59"/>
    </row>
    <row r="45" spans="1:6" ht="12" customHeight="1">
      <c r="A45" s="71"/>
      <c r="B45" s="36" t="s">
        <v>19</v>
      </c>
      <c r="C45" s="79"/>
      <c r="D45" s="79"/>
      <c r="E45" s="79"/>
      <c r="F45" s="59"/>
    </row>
    <row r="46" spans="1:6" ht="12" customHeight="1">
      <c r="A46" s="76"/>
      <c r="B46" s="173" t="s">
        <v>21</v>
      </c>
      <c r="C46" s="287">
        <f>SUM(C43:C45)</f>
        <v>593663</v>
      </c>
      <c r="D46" s="287">
        <f>SUM(D43:D45)</f>
        <v>656850</v>
      </c>
      <c r="E46" s="287"/>
      <c r="F46" s="72"/>
    </row>
    <row r="47" spans="1:6" ht="12" customHeight="1">
      <c r="A47" s="135"/>
      <c r="B47" s="203" t="s">
        <v>40</v>
      </c>
      <c r="C47" s="298">
        <f>SUM(C22+C28+C18+C35)</f>
        <v>593663</v>
      </c>
      <c r="D47" s="298">
        <f>SUM(D22+D28+D18+D35+D14)</f>
        <v>656850</v>
      </c>
      <c r="E47" s="651">
        <f>SUM(D47/C47)</f>
        <v>1.1064358061728623</v>
      </c>
      <c r="F47" s="75"/>
    </row>
  </sheetData>
  <sheetProtection/>
  <mergeCells count="3">
    <mergeCell ref="E7:E9"/>
    <mergeCell ref="A2:F2"/>
    <mergeCell ref="A1:F1"/>
  </mergeCells>
  <printOptions horizontalCentered="1"/>
  <pageMargins left="0" right="0" top="0.3937007874015748" bottom="0.4724409448818898" header="0.31496062992125984" footer="0.31496062992125984"/>
  <pageSetup firstPageNumber="50" useFirstPageNumber="1" horizontalDpi="300" verticalDpi="300" orientation="landscape" paperSize="9" scale="88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3"/>
  <sheetViews>
    <sheetView showZeros="0" zoomScalePageLayoutView="0" workbookViewId="0" topLeftCell="A1">
      <selection activeCell="D13" sqref="D13"/>
    </sheetView>
  </sheetViews>
  <sheetFormatPr defaultColWidth="9.00390625" defaultRowHeight="12.75"/>
  <cols>
    <col min="1" max="1" width="10.25390625" style="142" customWidth="1"/>
    <col min="2" max="2" width="52.375" style="141" customWidth="1"/>
    <col min="3" max="3" width="13.00390625" style="141" customWidth="1"/>
    <col min="4" max="4" width="12.625" style="141" customWidth="1"/>
    <col min="5" max="16384" width="9.125" style="141" customWidth="1"/>
  </cols>
  <sheetData>
    <row r="1" spans="1:4" ht="12.75">
      <c r="A1" s="745" t="s">
        <v>39</v>
      </c>
      <c r="B1" s="745"/>
      <c r="C1" s="746"/>
      <c r="D1" s="720"/>
    </row>
    <row r="2" spans="2:3" ht="12.75">
      <c r="B2" s="142"/>
      <c r="C2" s="149"/>
    </row>
    <row r="3" spans="1:4" s="138" customFormat="1" ht="12.75">
      <c r="A3" s="747" t="s">
        <v>371</v>
      </c>
      <c r="B3" s="747"/>
      <c r="C3" s="740"/>
      <c r="D3" s="736"/>
    </row>
    <row r="4" s="138" customFormat="1" ht="12.75"/>
    <row r="5" s="138" customFormat="1" ht="12.75"/>
    <row r="6" spans="3:4" s="138" customFormat="1" ht="12.75">
      <c r="C6" s="180"/>
      <c r="D6" s="180" t="s">
        <v>216</v>
      </c>
    </row>
    <row r="7" spans="1:4" s="138" customFormat="1" ht="12.75">
      <c r="A7" s="2" t="s">
        <v>254</v>
      </c>
      <c r="B7" s="2" t="s">
        <v>170</v>
      </c>
      <c r="C7" s="207" t="s">
        <v>81</v>
      </c>
      <c r="D7" s="207" t="s">
        <v>81</v>
      </c>
    </row>
    <row r="8" spans="1:4" s="138" customFormat="1" ht="12.75">
      <c r="A8" s="3"/>
      <c r="B8" s="3"/>
      <c r="C8" s="15" t="s">
        <v>667</v>
      </c>
      <c r="D8" s="15" t="s">
        <v>683</v>
      </c>
    </row>
    <row r="9" spans="1:4" s="138" customFormat="1" ht="12.75">
      <c r="A9" s="4"/>
      <c r="B9" s="4"/>
      <c r="C9" s="18" t="s">
        <v>668</v>
      </c>
      <c r="D9" s="18" t="s">
        <v>677</v>
      </c>
    </row>
    <row r="10" spans="1:4" s="138" customFormat="1" ht="12.75">
      <c r="A10" s="16" t="s">
        <v>171</v>
      </c>
      <c r="B10" s="16" t="s">
        <v>172</v>
      </c>
      <c r="C10" s="169" t="s">
        <v>173</v>
      </c>
      <c r="D10" s="169" t="s">
        <v>174</v>
      </c>
    </row>
    <row r="11" spans="1:4" s="138" customFormat="1" ht="12.75">
      <c r="A11" s="16"/>
      <c r="B11" s="16"/>
      <c r="C11" s="161"/>
      <c r="D11" s="161"/>
    </row>
    <row r="12" spans="1:4" s="43" customFormat="1" ht="12.75">
      <c r="A12" s="25">
        <v>6110</v>
      </c>
      <c r="B12" s="19" t="s">
        <v>206</v>
      </c>
      <c r="C12" s="19">
        <v>40591</v>
      </c>
      <c r="D12" s="19">
        <v>64681</v>
      </c>
    </row>
    <row r="13" spans="1:4" ht="12.75">
      <c r="A13" s="139"/>
      <c r="B13" s="140"/>
      <c r="C13" s="140"/>
      <c r="D13" s="140"/>
    </row>
    <row r="14" spans="1:4" s="43" customFormat="1" ht="12.75">
      <c r="A14" s="25">
        <v>6120</v>
      </c>
      <c r="B14" s="19" t="s">
        <v>208</v>
      </c>
      <c r="C14" s="19">
        <f>SUM(C15:C19)</f>
        <v>167268</v>
      </c>
      <c r="D14" s="19">
        <f>SUM(D15:D19)</f>
        <v>57072</v>
      </c>
    </row>
    <row r="15" spans="1:4" s="43" customFormat="1" ht="12.75">
      <c r="A15" s="139">
        <v>6123</v>
      </c>
      <c r="B15" s="140" t="s">
        <v>96</v>
      </c>
      <c r="C15" s="140">
        <v>6000</v>
      </c>
      <c r="D15" s="140">
        <v>6000</v>
      </c>
    </row>
    <row r="16" spans="1:4" ht="12.75">
      <c r="A16" s="139">
        <v>6124</v>
      </c>
      <c r="B16" s="140" t="s">
        <v>519</v>
      </c>
      <c r="C16" s="140">
        <v>4500</v>
      </c>
      <c r="D16" s="140">
        <v>4500</v>
      </c>
    </row>
    <row r="17" spans="1:4" ht="12.75">
      <c r="A17" s="531">
        <v>6125</v>
      </c>
      <c r="B17" s="532" t="s">
        <v>520</v>
      </c>
      <c r="C17" s="532">
        <v>7402</v>
      </c>
      <c r="D17" s="532">
        <v>7402</v>
      </c>
    </row>
    <row r="18" spans="1:4" ht="12.75">
      <c r="A18" s="531">
        <v>6126</v>
      </c>
      <c r="B18" s="532" t="s">
        <v>606</v>
      </c>
      <c r="C18" s="532">
        <v>99320</v>
      </c>
      <c r="D18" s="532">
        <v>39170</v>
      </c>
    </row>
    <row r="19" spans="1:4" ht="12.75">
      <c r="A19" s="531">
        <v>6127</v>
      </c>
      <c r="B19" s="532" t="s">
        <v>547</v>
      </c>
      <c r="C19" s="532">
        <v>50046</v>
      </c>
      <c r="D19" s="532"/>
    </row>
    <row r="20" spans="1:4" ht="12.75">
      <c r="A20" s="531"/>
      <c r="B20" s="532"/>
      <c r="C20" s="532"/>
      <c r="D20" s="532"/>
    </row>
    <row r="21" spans="1:4" ht="12.75">
      <c r="A21" s="676">
        <v>6130</v>
      </c>
      <c r="B21" s="677" t="s">
        <v>693</v>
      </c>
      <c r="C21" s="532"/>
      <c r="D21" s="677">
        <v>4886</v>
      </c>
    </row>
    <row r="22" spans="1:4" ht="12.75">
      <c r="A22" s="139"/>
      <c r="B22" s="140"/>
      <c r="C22" s="140"/>
      <c r="D22" s="140"/>
    </row>
    <row r="23" spans="1:4" s="43" customFormat="1" ht="12.75">
      <c r="A23" s="25">
        <v>6100</v>
      </c>
      <c r="B23" s="19" t="s">
        <v>143</v>
      </c>
      <c r="C23" s="19">
        <f>SUM(C12+C14)</f>
        <v>207859</v>
      </c>
      <c r="D23" s="19">
        <f>SUM(D12+D14+D21)</f>
        <v>126639</v>
      </c>
    </row>
  </sheetData>
  <sheetProtection/>
  <mergeCells count="2">
    <mergeCell ref="A1:D1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firstPageNumber="51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67"/>
  <sheetViews>
    <sheetView zoomScalePageLayoutView="0" workbookViewId="0" topLeftCell="A40">
      <selection activeCell="F64" sqref="F64"/>
    </sheetView>
  </sheetViews>
  <sheetFormatPr defaultColWidth="9.00390625" defaultRowHeight="12.75"/>
  <cols>
    <col min="1" max="1" width="9.125" style="305" customWidth="1"/>
    <col min="2" max="2" width="14.125" style="305" customWidth="1"/>
    <col min="3" max="11" width="11.625" style="305" customWidth="1"/>
    <col min="12" max="12" width="11.75390625" style="305" customWidth="1"/>
    <col min="13" max="16384" width="9.125" style="305" customWidth="1"/>
  </cols>
  <sheetData>
    <row r="2" spans="1:12" ht="12.75">
      <c r="A2" s="750" t="s">
        <v>343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</row>
    <row r="3" spans="1:12" ht="12.75">
      <c r="A3" s="343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2" ht="12.75">
      <c r="A4" s="751" t="s">
        <v>344</v>
      </c>
      <c r="B4" s="735"/>
      <c r="C4" s="735"/>
      <c r="D4" s="735"/>
      <c r="E4" s="735"/>
      <c r="F4" s="735"/>
      <c r="G4" s="735"/>
      <c r="H4" s="735"/>
      <c r="I4" s="735"/>
      <c r="J4" s="735"/>
      <c r="K4" s="735"/>
      <c r="L4" s="735"/>
    </row>
    <row r="5" spans="4:10" ht="15.75">
      <c r="D5" s="306"/>
      <c r="E5" s="306"/>
      <c r="F5" s="306"/>
      <c r="G5" s="306"/>
      <c r="H5" s="306"/>
      <c r="I5" s="306"/>
      <c r="J5" s="306"/>
    </row>
    <row r="6" spans="1:10" ht="12.75">
      <c r="A6" s="752" t="s">
        <v>345</v>
      </c>
      <c r="B6" s="753"/>
      <c r="C6" s="753"/>
      <c r="D6" s="753"/>
      <c r="E6" s="753"/>
      <c r="F6" s="303"/>
      <c r="G6" s="303"/>
      <c r="H6" s="303"/>
      <c r="I6" s="303"/>
      <c r="J6" s="303"/>
    </row>
    <row r="7" spans="1:12" ht="12.75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638" t="s">
        <v>636</v>
      </c>
    </row>
    <row r="8" spans="1:12" ht="18" customHeight="1">
      <c r="A8" s="761" t="s">
        <v>294</v>
      </c>
      <c r="B8" s="761" t="s">
        <v>295</v>
      </c>
      <c r="C8" s="761" t="s">
        <v>309</v>
      </c>
      <c r="D8" s="761" t="s">
        <v>310</v>
      </c>
      <c r="E8" s="761" t="s">
        <v>311</v>
      </c>
      <c r="F8" s="761" t="s">
        <v>312</v>
      </c>
      <c r="G8" s="761" t="s">
        <v>313</v>
      </c>
      <c r="H8" s="761" t="s">
        <v>314</v>
      </c>
      <c r="I8" s="761" t="s">
        <v>315</v>
      </c>
      <c r="J8" s="761" t="s">
        <v>316</v>
      </c>
      <c r="K8" s="761" t="s">
        <v>608</v>
      </c>
      <c r="L8" s="760" t="s">
        <v>207</v>
      </c>
    </row>
    <row r="9" spans="1:12" ht="18" customHeight="1">
      <c r="A9" s="761"/>
      <c r="B9" s="761"/>
      <c r="C9" s="761"/>
      <c r="D9" s="761"/>
      <c r="E9" s="761"/>
      <c r="F9" s="761"/>
      <c r="G9" s="761"/>
      <c r="H9" s="761"/>
      <c r="I9" s="761"/>
      <c r="J9" s="761"/>
      <c r="K9" s="761"/>
      <c r="L9" s="761"/>
    </row>
    <row r="10" spans="1:12" ht="19.5" customHeight="1" thickBot="1">
      <c r="A10" s="762"/>
      <c r="B10" s="762"/>
      <c r="C10" s="762"/>
      <c r="D10" s="762"/>
      <c r="E10" s="762"/>
      <c r="F10" s="762"/>
      <c r="G10" s="762"/>
      <c r="H10" s="762"/>
      <c r="I10" s="762"/>
      <c r="J10" s="762"/>
      <c r="K10" s="762"/>
      <c r="L10" s="762"/>
    </row>
    <row r="11" spans="1:12" ht="13.5" thickTop="1">
      <c r="A11" s="756" t="s">
        <v>296</v>
      </c>
      <c r="B11" s="307" t="s">
        <v>297</v>
      </c>
      <c r="C11" s="308">
        <v>75676</v>
      </c>
      <c r="D11" s="308">
        <v>100000</v>
      </c>
      <c r="E11" s="308">
        <v>102857</v>
      </c>
      <c r="F11" s="308">
        <v>100000</v>
      </c>
      <c r="G11" s="308">
        <v>66800</v>
      </c>
      <c r="H11" s="308">
        <v>33333</v>
      </c>
      <c r="I11" s="308">
        <v>100000</v>
      </c>
      <c r="J11" s="308">
        <v>50000</v>
      </c>
      <c r="K11" s="308"/>
      <c r="L11" s="309">
        <f aca="true" t="shared" si="0" ref="L11:L32">SUM(C11:K11)</f>
        <v>628666</v>
      </c>
    </row>
    <row r="12" spans="1:12" ht="12.75">
      <c r="A12" s="757"/>
      <c r="B12" s="307" t="s">
        <v>298</v>
      </c>
      <c r="C12" s="310">
        <v>6655</v>
      </c>
      <c r="D12" s="310">
        <v>10338</v>
      </c>
      <c r="E12" s="310">
        <v>14836</v>
      </c>
      <c r="F12" s="310">
        <v>17239</v>
      </c>
      <c r="G12" s="310">
        <v>13362</v>
      </c>
      <c r="H12" s="310">
        <v>7154</v>
      </c>
      <c r="I12" s="310">
        <v>24717</v>
      </c>
      <c r="J12" s="308">
        <v>47697</v>
      </c>
      <c r="K12" s="310">
        <v>9342</v>
      </c>
      <c r="L12" s="311">
        <f t="shared" si="0"/>
        <v>151340</v>
      </c>
    </row>
    <row r="13" spans="1:12" ht="12.75">
      <c r="A13" s="758" t="s">
        <v>299</v>
      </c>
      <c r="B13" s="307" t="s">
        <v>297</v>
      </c>
      <c r="C13" s="310">
        <v>75676</v>
      </c>
      <c r="D13" s="310">
        <v>100000</v>
      </c>
      <c r="E13" s="310">
        <v>102857</v>
      </c>
      <c r="F13" s="310">
        <v>100000</v>
      </c>
      <c r="G13" s="310">
        <v>66800</v>
      </c>
      <c r="H13" s="310">
        <v>33333</v>
      </c>
      <c r="I13" s="310">
        <v>100000</v>
      </c>
      <c r="J13" s="308">
        <v>100000</v>
      </c>
      <c r="K13" s="310">
        <v>48333</v>
      </c>
      <c r="L13" s="311">
        <f t="shared" si="0"/>
        <v>726999</v>
      </c>
    </row>
    <row r="14" spans="1:12" ht="12.75">
      <c r="A14" s="758"/>
      <c r="B14" s="307" t="s">
        <v>298</v>
      </c>
      <c r="C14" s="310">
        <v>4510</v>
      </c>
      <c r="D14" s="310">
        <v>7807</v>
      </c>
      <c r="E14" s="310">
        <v>11905</v>
      </c>
      <c r="F14" s="310">
        <v>14381</v>
      </c>
      <c r="G14" s="310">
        <v>11449</v>
      </c>
      <c r="H14" s="310">
        <v>6198</v>
      </c>
      <c r="I14" s="310">
        <v>21413</v>
      </c>
      <c r="J14" s="308">
        <v>43231</v>
      </c>
      <c r="K14" s="310">
        <v>22572</v>
      </c>
      <c r="L14" s="311">
        <f t="shared" si="0"/>
        <v>143466</v>
      </c>
    </row>
    <row r="15" spans="1:12" ht="12.75">
      <c r="A15" s="759" t="s">
        <v>300</v>
      </c>
      <c r="B15" s="307" t="s">
        <v>297</v>
      </c>
      <c r="C15" s="310">
        <v>75676</v>
      </c>
      <c r="D15" s="310">
        <v>100000</v>
      </c>
      <c r="E15" s="310">
        <v>102857</v>
      </c>
      <c r="F15" s="310">
        <v>100000</v>
      </c>
      <c r="G15" s="310">
        <v>66800</v>
      </c>
      <c r="H15" s="310">
        <v>33333</v>
      </c>
      <c r="I15" s="310">
        <v>100000</v>
      </c>
      <c r="J15" s="308">
        <v>100000</v>
      </c>
      <c r="K15" s="310">
        <v>96667</v>
      </c>
      <c r="L15" s="311">
        <f t="shared" si="0"/>
        <v>775333</v>
      </c>
    </row>
    <row r="16" spans="1:12" ht="12.75">
      <c r="A16" s="757"/>
      <c r="B16" s="307" t="s">
        <v>298</v>
      </c>
      <c r="C16" s="310">
        <v>2385</v>
      </c>
      <c r="D16" s="310">
        <v>5307</v>
      </c>
      <c r="E16" s="310">
        <v>9017</v>
      </c>
      <c r="F16" s="310">
        <v>11574</v>
      </c>
      <c r="G16" s="310">
        <v>9573</v>
      </c>
      <c r="H16" s="310">
        <v>5262</v>
      </c>
      <c r="I16" s="310">
        <v>18180</v>
      </c>
      <c r="J16" s="308">
        <v>37909</v>
      </c>
      <c r="K16" s="310">
        <v>20515</v>
      </c>
      <c r="L16" s="311">
        <f t="shared" si="0"/>
        <v>119722</v>
      </c>
    </row>
    <row r="17" spans="1:12" ht="12.75">
      <c r="A17" s="758" t="s">
        <v>301</v>
      </c>
      <c r="B17" s="307" t="s">
        <v>297</v>
      </c>
      <c r="C17" s="310">
        <v>37838</v>
      </c>
      <c r="D17" s="310">
        <v>100000</v>
      </c>
      <c r="E17" s="310">
        <v>102857</v>
      </c>
      <c r="F17" s="310">
        <v>100000</v>
      </c>
      <c r="G17" s="310">
        <v>66800</v>
      </c>
      <c r="H17" s="310">
        <v>33333</v>
      </c>
      <c r="I17" s="310">
        <v>100000</v>
      </c>
      <c r="J17" s="308">
        <v>100000</v>
      </c>
      <c r="K17" s="310">
        <v>96667</v>
      </c>
      <c r="L17" s="311">
        <f t="shared" si="0"/>
        <v>737495</v>
      </c>
    </row>
    <row r="18" spans="1:12" ht="12.75">
      <c r="A18" s="758"/>
      <c r="B18" s="307" t="s">
        <v>298</v>
      </c>
      <c r="C18" s="310">
        <v>394</v>
      </c>
      <c r="D18" s="310">
        <v>2807</v>
      </c>
      <c r="E18" s="310">
        <v>6129</v>
      </c>
      <c r="F18" s="310">
        <v>8767</v>
      </c>
      <c r="G18" s="310">
        <v>7698</v>
      </c>
      <c r="H18" s="310">
        <v>4326</v>
      </c>
      <c r="I18" s="310">
        <v>14946</v>
      </c>
      <c r="J18" s="308">
        <v>32587</v>
      </c>
      <c r="K18" s="310">
        <v>17990</v>
      </c>
      <c r="L18" s="311">
        <f t="shared" si="0"/>
        <v>95644</v>
      </c>
    </row>
    <row r="19" spans="1:12" ht="12.75">
      <c r="A19" s="759" t="s">
        <v>302</v>
      </c>
      <c r="B19" s="307" t="s">
        <v>297</v>
      </c>
      <c r="C19" s="310"/>
      <c r="D19" s="310">
        <v>50000</v>
      </c>
      <c r="E19" s="310">
        <v>102857</v>
      </c>
      <c r="F19" s="310">
        <v>100000</v>
      </c>
      <c r="G19" s="310">
        <v>66800</v>
      </c>
      <c r="H19" s="310">
        <v>33333</v>
      </c>
      <c r="I19" s="310">
        <v>100000</v>
      </c>
      <c r="J19" s="308">
        <v>100000</v>
      </c>
      <c r="K19" s="310">
        <v>96667</v>
      </c>
      <c r="L19" s="311">
        <f t="shared" si="0"/>
        <v>649657</v>
      </c>
    </row>
    <row r="20" spans="1:12" ht="12.75">
      <c r="A20" s="757"/>
      <c r="B20" s="307" t="s">
        <v>298</v>
      </c>
      <c r="C20" s="310"/>
      <c r="D20" s="310">
        <v>346</v>
      </c>
      <c r="E20" s="310">
        <v>3254</v>
      </c>
      <c r="F20" s="310">
        <v>5978</v>
      </c>
      <c r="G20" s="310">
        <v>5840</v>
      </c>
      <c r="H20" s="310">
        <v>3400</v>
      </c>
      <c r="I20" s="310">
        <v>11748</v>
      </c>
      <c r="J20" s="308">
        <v>27345</v>
      </c>
      <c r="K20" s="310">
        <v>15509</v>
      </c>
      <c r="L20" s="311">
        <f t="shared" si="0"/>
        <v>73420</v>
      </c>
    </row>
    <row r="21" spans="1:12" ht="12.75">
      <c r="A21" s="758" t="s">
        <v>303</v>
      </c>
      <c r="B21" s="307" t="s">
        <v>297</v>
      </c>
      <c r="C21" s="310"/>
      <c r="D21" s="310"/>
      <c r="E21" s="310">
        <v>51429</v>
      </c>
      <c r="F21" s="310">
        <v>100000</v>
      </c>
      <c r="G21" s="310">
        <v>66800</v>
      </c>
      <c r="H21" s="310">
        <v>33333</v>
      </c>
      <c r="I21" s="310">
        <v>100000</v>
      </c>
      <c r="J21" s="308">
        <v>100000</v>
      </c>
      <c r="K21" s="310">
        <v>96667</v>
      </c>
      <c r="L21" s="311">
        <f t="shared" si="0"/>
        <v>548229</v>
      </c>
    </row>
    <row r="22" spans="1:12" ht="12.75">
      <c r="A22" s="758"/>
      <c r="B22" s="307" t="s">
        <v>298</v>
      </c>
      <c r="C22" s="310"/>
      <c r="D22" s="310"/>
      <c r="E22" s="310">
        <v>536</v>
      </c>
      <c r="F22" s="310">
        <v>3152</v>
      </c>
      <c r="G22" s="310">
        <v>3947</v>
      </c>
      <c r="H22" s="310">
        <v>2454</v>
      </c>
      <c r="I22" s="310">
        <v>8480</v>
      </c>
      <c r="J22" s="308">
        <v>21942</v>
      </c>
      <c r="K22" s="310">
        <v>12938</v>
      </c>
      <c r="L22" s="311">
        <f t="shared" si="0"/>
        <v>53449</v>
      </c>
    </row>
    <row r="23" spans="1:12" ht="12.75">
      <c r="A23" s="759" t="s">
        <v>304</v>
      </c>
      <c r="B23" s="307" t="s">
        <v>297</v>
      </c>
      <c r="C23" s="310"/>
      <c r="D23" s="310"/>
      <c r="E23" s="310"/>
      <c r="F23" s="310">
        <v>50000</v>
      </c>
      <c r="G23" s="310">
        <v>66800</v>
      </c>
      <c r="H23" s="310">
        <v>33333</v>
      </c>
      <c r="I23" s="310">
        <v>100000</v>
      </c>
      <c r="J23" s="308">
        <v>100000</v>
      </c>
      <c r="K23" s="310">
        <v>96667</v>
      </c>
      <c r="L23" s="311">
        <f t="shared" si="0"/>
        <v>446800</v>
      </c>
    </row>
    <row r="24" spans="1:12" ht="12.75">
      <c r="A24" s="757"/>
      <c r="B24" s="307" t="s">
        <v>298</v>
      </c>
      <c r="C24" s="310"/>
      <c r="D24" s="310"/>
      <c r="E24" s="310"/>
      <c r="F24" s="310">
        <v>521</v>
      </c>
      <c r="G24" s="310">
        <v>2072</v>
      </c>
      <c r="H24" s="310">
        <v>1518</v>
      </c>
      <c r="I24" s="310">
        <v>5246</v>
      </c>
      <c r="J24" s="308">
        <v>16620</v>
      </c>
      <c r="K24" s="310">
        <v>10412</v>
      </c>
      <c r="L24" s="311">
        <f t="shared" si="0"/>
        <v>36389</v>
      </c>
    </row>
    <row r="25" spans="1:12" ht="12.75">
      <c r="A25" s="758" t="s">
        <v>305</v>
      </c>
      <c r="B25" s="307" t="s">
        <v>297</v>
      </c>
      <c r="C25" s="310"/>
      <c r="D25" s="310"/>
      <c r="E25" s="310"/>
      <c r="F25" s="310"/>
      <c r="G25" s="310">
        <v>32200</v>
      </c>
      <c r="H25" s="310">
        <v>25003</v>
      </c>
      <c r="I25" s="310">
        <v>100000</v>
      </c>
      <c r="J25" s="308">
        <v>100000</v>
      </c>
      <c r="K25" s="310">
        <v>96667</v>
      </c>
      <c r="L25" s="311">
        <f t="shared" si="0"/>
        <v>353870</v>
      </c>
    </row>
    <row r="26" spans="1:12" ht="12.75">
      <c r="A26" s="758"/>
      <c r="B26" s="307" t="s">
        <v>298</v>
      </c>
      <c r="C26" s="310"/>
      <c r="D26" s="310"/>
      <c r="E26" s="310"/>
      <c r="F26" s="310"/>
      <c r="G26" s="310">
        <v>331</v>
      </c>
      <c r="H26" s="310">
        <v>583</v>
      </c>
      <c r="I26" s="310">
        <v>2013</v>
      </c>
      <c r="J26" s="308">
        <v>11297</v>
      </c>
      <c r="K26" s="310">
        <v>7887</v>
      </c>
      <c r="L26" s="311">
        <f t="shared" si="0"/>
        <v>22111</v>
      </c>
    </row>
    <row r="27" spans="1:12" ht="12.75">
      <c r="A27" s="759" t="s">
        <v>306</v>
      </c>
      <c r="B27" s="307" t="s">
        <v>297</v>
      </c>
      <c r="C27" s="310"/>
      <c r="D27" s="310"/>
      <c r="E27" s="310"/>
      <c r="F27" s="310"/>
      <c r="G27" s="310"/>
      <c r="H27" s="310"/>
      <c r="I27" s="310"/>
      <c r="J27" s="308">
        <v>100000</v>
      </c>
      <c r="K27" s="310">
        <v>96667</v>
      </c>
      <c r="L27" s="311">
        <f t="shared" si="0"/>
        <v>196667</v>
      </c>
    </row>
    <row r="28" spans="1:12" ht="12.75">
      <c r="A28" s="757"/>
      <c r="B28" s="307" t="s">
        <v>298</v>
      </c>
      <c r="C28" s="310"/>
      <c r="D28" s="310"/>
      <c r="E28" s="310"/>
      <c r="F28" s="310"/>
      <c r="G28" s="310"/>
      <c r="H28" s="310"/>
      <c r="I28" s="310"/>
      <c r="J28" s="308">
        <v>5997</v>
      </c>
      <c r="K28" s="310">
        <v>5378</v>
      </c>
      <c r="L28" s="311">
        <f t="shared" si="0"/>
        <v>11375</v>
      </c>
    </row>
    <row r="29" spans="1:12" ht="12.75">
      <c r="A29" s="759" t="s">
        <v>307</v>
      </c>
      <c r="B29" s="307" t="s">
        <v>297</v>
      </c>
      <c r="C29" s="310"/>
      <c r="D29" s="310"/>
      <c r="E29" s="310"/>
      <c r="F29" s="310"/>
      <c r="G29" s="310"/>
      <c r="H29" s="310"/>
      <c r="I29" s="310"/>
      <c r="J29" s="308">
        <v>50000</v>
      </c>
      <c r="K29" s="310">
        <v>96667</v>
      </c>
      <c r="L29" s="311">
        <f t="shared" si="0"/>
        <v>146667</v>
      </c>
    </row>
    <row r="30" spans="1:12" ht="12.75">
      <c r="A30" s="757"/>
      <c r="B30" s="307" t="s">
        <v>298</v>
      </c>
      <c r="C30" s="310"/>
      <c r="D30" s="310"/>
      <c r="E30" s="310"/>
      <c r="F30" s="310"/>
      <c r="G30" s="310"/>
      <c r="H30" s="310"/>
      <c r="I30" s="310"/>
      <c r="J30" s="308">
        <v>988</v>
      </c>
      <c r="K30" s="310">
        <v>2835</v>
      </c>
      <c r="L30" s="311">
        <f t="shared" si="0"/>
        <v>3823</v>
      </c>
    </row>
    <row r="31" spans="1:12" ht="12.75">
      <c r="A31" s="758" t="s">
        <v>308</v>
      </c>
      <c r="B31" s="307" t="s">
        <v>297</v>
      </c>
      <c r="C31" s="310"/>
      <c r="D31" s="310"/>
      <c r="E31" s="310"/>
      <c r="F31" s="310"/>
      <c r="G31" s="310"/>
      <c r="H31" s="310"/>
      <c r="I31" s="310"/>
      <c r="J31" s="310"/>
      <c r="K31" s="310">
        <v>48331</v>
      </c>
      <c r="L31" s="311">
        <f t="shared" si="0"/>
        <v>48331</v>
      </c>
    </row>
    <row r="32" spans="1:12" ht="12.75">
      <c r="A32" s="757"/>
      <c r="B32" s="307" t="s">
        <v>298</v>
      </c>
      <c r="C32" s="310"/>
      <c r="D32" s="310"/>
      <c r="E32" s="310"/>
      <c r="F32" s="310"/>
      <c r="G32" s="310"/>
      <c r="H32" s="310"/>
      <c r="I32" s="310"/>
      <c r="J32" s="310"/>
      <c r="K32" s="310">
        <v>469</v>
      </c>
      <c r="L32" s="311">
        <f t="shared" si="0"/>
        <v>469</v>
      </c>
    </row>
    <row r="33" spans="1:9" ht="15.75">
      <c r="A33" s="312"/>
      <c r="B33" s="312"/>
      <c r="C33" s="312"/>
      <c r="D33" s="312"/>
      <c r="E33" s="312"/>
      <c r="F33" s="312"/>
      <c r="G33" s="312"/>
      <c r="H33" s="604"/>
      <c r="I33" s="312"/>
    </row>
    <row r="34" spans="1:11" ht="12.75">
      <c r="A34" s="345" t="s">
        <v>346</v>
      </c>
      <c r="F34" s="313"/>
      <c r="G34" s="313"/>
      <c r="H34" s="313"/>
      <c r="I34" s="313"/>
      <c r="J34" s="313"/>
      <c r="K34" s="313"/>
    </row>
    <row r="35" spans="1:11" ht="12.75">
      <c r="A35" s="346"/>
      <c r="B35" s="347"/>
      <c r="C35" s="347"/>
      <c r="D35" s="347"/>
      <c r="E35" s="347"/>
      <c r="F35" s="348"/>
      <c r="G35" s="348"/>
      <c r="H35" s="313"/>
      <c r="I35" s="313"/>
      <c r="J35" s="313"/>
      <c r="K35" s="313"/>
    </row>
    <row r="36" spans="1:7" ht="12.75">
      <c r="A36" s="755" t="s">
        <v>347</v>
      </c>
      <c r="B36" s="754"/>
      <c r="C36" s="352" t="s">
        <v>296</v>
      </c>
      <c r="D36" s="353" t="s">
        <v>299</v>
      </c>
      <c r="E36" s="352" t="s">
        <v>300</v>
      </c>
      <c r="F36" s="353" t="s">
        <v>301</v>
      </c>
      <c r="G36" s="352" t="s">
        <v>302</v>
      </c>
    </row>
    <row r="37" spans="1:7" ht="12.75">
      <c r="A37" s="748" t="s">
        <v>362</v>
      </c>
      <c r="B37" s="754"/>
      <c r="C37" s="310">
        <v>1479</v>
      </c>
      <c r="D37" s="358">
        <v>1479</v>
      </c>
      <c r="E37" s="310">
        <v>1479</v>
      </c>
      <c r="F37" s="358">
        <v>1479</v>
      </c>
      <c r="G37" s="310">
        <v>739</v>
      </c>
    </row>
    <row r="38" spans="1:7" ht="12.75">
      <c r="A38" s="748" t="s">
        <v>341</v>
      </c>
      <c r="B38" s="749"/>
      <c r="C38" s="310">
        <v>9931</v>
      </c>
      <c r="D38" s="363">
        <v>9931</v>
      </c>
      <c r="E38" s="310">
        <v>9931</v>
      </c>
      <c r="F38" s="358">
        <v>2483</v>
      </c>
      <c r="G38" s="310"/>
    </row>
    <row r="39" spans="1:7" ht="12.75">
      <c r="A39" s="590" t="s">
        <v>609</v>
      </c>
      <c r="B39" s="591"/>
      <c r="C39" s="310">
        <v>12127</v>
      </c>
      <c r="D39" s="363">
        <v>12127</v>
      </c>
      <c r="E39" s="310">
        <v>12127</v>
      </c>
      <c r="F39" s="358">
        <v>12127</v>
      </c>
      <c r="G39" s="310">
        <v>12126</v>
      </c>
    </row>
    <row r="40" spans="1:7" ht="12.75">
      <c r="A40" s="748" t="s">
        <v>340</v>
      </c>
      <c r="B40" s="749"/>
      <c r="C40" s="310">
        <v>3520</v>
      </c>
      <c r="D40" s="363">
        <v>3520</v>
      </c>
      <c r="E40" s="310">
        <v>1760</v>
      </c>
      <c r="F40" s="364"/>
      <c r="G40" s="310"/>
    </row>
    <row r="41" spans="1:7" ht="12.75">
      <c r="A41" s="372"/>
      <c r="B41" s="372"/>
      <c r="C41" s="373"/>
      <c r="D41" s="373"/>
      <c r="E41" s="373"/>
      <c r="F41" s="373"/>
      <c r="G41" s="373"/>
    </row>
    <row r="43" ht="12.75">
      <c r="A43" s="345" t="s">
        <v>342</v>
      </c>
    </row>
    <row r="44" spans="1:7" ht="12.75">
      <c r="A44" s="304"/>
      <c r="B44" s="304"/>
      <c r="C44" s="304"/>
      <c r="D44" s="304"/>
      <c r="E44" s="304"/>
      <c r="F44" s="304"/>
      <c r="G44" s="304"/>
    </row>
    <row r="45" spans="1:7" ht="12.75">
      <c r="A45" s="755" t="s">
        <v>347</v>
      </c>
      <c r="B45" s="754"/>
      <c r="C45" s="354" t="s">
        <v>296</v>
      </c>
      <c r="D45" s="353" t="s">
        <v>299</v>
      </c>
      <c r="E45" s="354" t="s">
        <v>300</v>
      </c>
      <c r="F45" s="353" t="s">
        <v>301</v>
      </c>
      <c r="G45" s="354" t="s">
        <v>302</v>
      </c>
    </row>
    <row r="46" spans="1:7" ht="12.75">
      <c r="A46" s="748" t="s">
        <v>388</v>
      </c>
      <c r="B46" s="754"/>
      <c r="C46" s="310">
        <v>578494</v>
      </c>
      <c r="D46" s="358">
        <v>208906</v>
      </c>
      <c r="E46" s="349"/>
      <c r="F46" s="351"/>
      <c r="G46" s="349"/>
    </row>
    <row r="47" spans="1:7" ht="12.75">
      <c r="A47" s="748" t="s">
        <v>406</v>
      </c>
      <c r="B47" s="749"/>
      <c r="C47" s="310">
        <v>75900</v>
      </c>
      <c r="D47" s="363">
        <v>177100</v>
      </c>
      <c r="E47" s="349"/>
      <c r="F47" s="351"/>
      <c r="G47" s="349"/>
    </row>
    <row r="48" spans="1:7" ht="12.75">
      <c r="A48" s="748" t="s">
        <v>407</v>
      </c>
      <c r="B48" s="749"/>
      <c r="C48" s="310">
        <v>94500</v>
      </c>
      <c r="D48" s="363">
        <v>220500</v>
      </c>
      <c r="E48" s="349"/>
      <c r="F48" s="351"/>
      <c r="G48" s="349"/>
    </row>
    <row r="49" spans="1:7" ht="12.75">
      <c r="A49" s="748" t="s">
        <v>602</v>
      </c>
      <c r="B49" s="749"/>
      <c r="C49" s="310">
        <v>202000</v>
      </c>
      <c r="D49" s="363">
        <v>299000</v>
      </c>
      <c r="E49" s="349"/>
      <c r="F49" s="351"/>
      <c r="G49" s="349"/>
    </row>
    <row r="50" spans="1:7" ht="12.75">
      <c r="A50" s="372"/>
      <c r="B50" s="372"/>
      <c r="C50" s="373"/>
      <c r="D50" s="373"/>
      <c r="E50" s="357"/>
      <c r="F50" s="357"/>
      <c r="G50" s="357"/>
    </row>
    <row r="52" ht="12.75">
      <c r="A52" s="345" t="s">
        <v>348</v>
      </c>
    </row>
    <row r="53" spans="3:7" ht="12.75">
      <c r="C53" s="304"/>
      <c r="D53" s="304"/>
      <c r="E53" s="304"/>
      <c r="F53" s="355"/>
      <c r="G53" s="355"/>
    </row>
    <row r="54" spans="1:7" ht="12.75">
      <c r="A54" s="755" t="s">
        <v>170</v>
      </c>
      <c r="B54" s="754"/>
      <c r="C54" s="354" t="s">
        <v>296</v>
      </c>
      <c r="D54" s="353" t="s">
        <v>299</v>
      </c>
      <c r="E54" s="354" t="s">
        <v>300</v>
      </c>
      <c r="F54" s="356"/>
      <c r="G54" s="356"/>
    </row>
    <row r="55" spans="1:7" ht="12.75">
      <c r="A55" s="748" t="s">
        <v>377</v>
      </c>
      <c r="B55" s="754"/>
      <c r="C55" s="310">
        <v>204418</v>
      </c>
      <c r="D55" s="358">
        <v>5500</v>
      </c>
      <c r="E55" s="349"/>
      <c r="F55" s="357"/>
      <c r="G55" s="357"/>
    </row>
    <row r="56" spans="1:7" ht="12.75">
      <c r="A56" s="748"/>
      <c r="B56" s="749"/>
      <c r="C56" s="349"/>
      <c r="D56" s="350"/>
      <c r="E56" s="349"/>
      <c r="F56" s="357"/>
      <c r="G56" s="357"/>
    </row>
    <row r="57" spans="6:7" ht="12.75">
      <c r="F57" s="355"/>
      <c r="G57" s="355"/>
    </row>
    <row r="58" ht="12.75">
      <c r="A58" s="345" t="s">
        <v>349</v>
      </c>
    </row>
    <row r="59" spans="3:7" ht="12.75">
      <c r="C59" s="304"/>
      <c r="D59" s="304"/>
      <c r="E59" s="304"/>
      <c r="F59" s="304"/>
      <c r="G59" s="304"/>
    </row>
    <row r="60" spans="1:7" ht="12.75">
      <c r="A60" s="755" t="s">
        <v>170</v>
      </c>
      <c r="B60" s="754"/>
      <c r="C60" s="354" t="s">
        <v>296</v>
      </c>
      <c r="D60" s="353" t="s">
        <v>299</v>
      </c>
      <c r="E60" s="354" t="s">
        <v>300</v>
      </c>
      <c r="F60" s="354" t="s">
        <v>301</v>
      </c>
      <c r="G60" s="354" t="s">
        <v>302</v>
      </c>
    </row>
    <row r="61" spans="1:7" ht="12.75">
      <c r="A61" s="748" t="s">
        <v>198</v>
      </c>
      <c r="B61" s="754"/>
      <c r="C61" s="310">
        <v>20000</v>
      </c>
      <c r="D61" s="358">
        <v>20000</v>
      </c>
      <c r="E61" s="310"/>
      <c r="F61" s="310"/>
      <c r="G61" s="310"/>
    </row>
    <row r="62" spans="1:7" ht="12.75">
      <c r="A62" s="748" t="s">
        <v>378</v>
      </c>
      <c r="B62" s="749"/>
      <c r="C62" s="310">
        <v>2500</v>
      </c>
      <c r="D62" s="363">
        <v>2500</v>
      </c>
      <c r="E62" s="310"/>
      <c r="F62" s="310"/>
      <c r="G62" s="310"/>
    </row>
    <row r="63" spans="1:7" ht="12.75">
      <c r="A63" s="748" t="s">
        <v>379</v>
      </c>
      <c r="B63" s="749"/>
      <c r="C63" s="310">
        <v>500</v>
      </c>
      <c r="D63" s="363">
        <v>500</v>
      </c>
      <c r="E63" s="310">
        <v>500</v>
      </c>
      <c r="F63" s="310"/>
      <c r="G63" s="310"/>
    </row>
    <row r="64" spans="1:7" ht="12.75">
      <c r="A64" s="748" t="s">
        <v>10</v>
      </c>
      <c r="B64" s="749"/>
      <c r="C64" s="310">
        <v>5000</v>
      </c>
      <c r="D64" s="363">
        <v>5000</v>
      </c>
      <c r="E64" s="310"/>
      <c r="F64" s="310"/>
      <c r="G64" s="310"/>
    </row>
    <row r="65" spans="1:7" ht="12.75">
      <c r="A65" s="748" t="s">
        <v>380</v>
      </c>
      <c r="B65" s="749"/>
      <c r="C65" s="310">
        <v>3000</v>
      </c>
      <c r="D65" s="363">
        <v>3000</v>
      </c>
      <c r="E65" s="310"/>
      <c r="F65" s="310"/>
      <c r="G65" s="310"/>
    </row>
    <row r="66" spans="1:7" ht="12.75">
      <c r="A66" s="748" t="s">
        <v>381</v>
      </c>
      <c r="B66" s="749"/>
      <c r="C66" s="310">
        <v>3000</v>
      </c>
      <c r="D66" s="363">
        <v>3000</v>
      </c>
      <c r="E66" s="310"/>
      <c r="F66" s="310"/>
      <c r="G66" s="310"/>
    </row>
    <row r="67" spans="1:7" ht="12.75">
      <c r="A67" s="748" t="s">
        <v>705</v>
      </c>
      <c r="B67" s="749"/>
      <c r="C67" s="310">
        <v>1500</v>
      </c>
      <c r="D67" s="363">
        <v>1500</v>
      </c>
      <c r="E67" s="310">
        <v>1500</v>
      </c>
      <c r="F67" s="310">
        <v>1500</v>
      </c>
      <c r="G67" s="310">
        <v>1500</v>
      </c>
    </row>
  </sheetData>
  <sheetProtection/>
  <mergeCells count="46">
    <mergeCell ref="A49:B49"/>
    <mergeCell ref="A48:B48"/>
    <mergeCell ref="A63:B63"/>
    <mergeCell ref="A64:B64"/>
    <mergeCell ref="A61:B61"/>
    <mergeCell ref="A62:B62"/>
    <mergeCell ref="A54:B54"/>
    <mergeCell ref="A55:B55"/>
    <mergeCell ref="A56:B56"/>
    <mergeCell ref="A60:B60"/>
    <mergeCell ref="A66:B66"/>
    <mergeCell ref="K8:K10"/>
    <mergeCell ref="G8:G10"/>
    <mergeCell ref="H8:H10"/>
    <mergeCell ref="I8:I10"/>
    <mergeCell ref="J8:J10"/>
    <mergeCell ref="C8:C10"/>
    <mergeCell ref="D8:D10"/>
    <mergeCell ref="E8:E10"/>
    <mergeCell ref="A65:B65"/>
    <mergeCell ref="A40:B40"/>
    <mergeCell ref="A46:B46"/>
    <mergeCell ref="A47:B47"/>
    <mergeCell ref="A45:B45"/>
    <mergeCell ref="L8:L10"/>
    <mergeCell ref="A8:A10"/>
    <mergeCell ref="B8:B10"/>
    <mergeCell ref="A19:A20"/>
    <mergeCell ref="F8:F10"/>
    <mergeCell ref="A17:A18"/>
    <mergeCell ref="A27:A28"/>
    <mergeCell ref="A29:A30"/>
    <mergeCell ref="A31:A32"/>
    <mergeCell ref="A21:A22"/>
    <mergeCell ref="A23:A24"/>
    <mergeCell ref="A25:A26"/>
    <mergeCell ref="A67:B67"/>
    <mergeCell ref="A2:L2"/>
    <mergeCell ref="A4:L4"/>
    <mergeCell ref="A6:E6"/>
    <mergeCell ref="A38:B38"/>
    <mergeCell ref="A37:B37"/>
    <mergeCell ref="A36:B36"/>
    <mergeCell ref="A11:A12"/>
    <mergeCell ref="A13:A14"/>
    <mergeCell ref="A15:A16"/>
  </mergeCells>
  <printOptions/>
  <pageMargins left="0.3937007874015748" right="0.3937007874015748" top="0.984251968503937" bottom="0.984251968503937" header="0.5118110236220472" footer="0.5118110236220472"/>
  <pageSetup firstPageNumber="52" useFirstPageNumber="1" horizontalDpi="200" verticalDpi="200" orientation="landscape" paperSize="9" scale="98" r:id="rId1"/>
  <headerFooter alignWithMargins="0">
    <oddFooter>&amp;C&amp;P.oldal</oddFooter>
  </headerFooter>
  <rowBreaks count="1" manualBreakCount="1">
    <brk id="3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3">
      <selection activeCell="F23" sqref="F23"/>
    </sheetView>
  </sheetViews>
  <sheetFormatPr defaultColWidth="9.00390625" defaultRowHeight="12.75"/>
  <cols>
    <col min="1" max="1" width="6.75390625" style="314" customWidth="1"/>
    <col min="2" max="2" width="10.125" style="314" customWidth="1"/>
    <col min="3" max="3" width="35.00390625" style="314" customWidth="1"/>
    <col min="4" max="4" width="10.625" style="314" customWidth="1"/>
    <col min="5" max="7" width="9.125" style="314" customWidth="1"/>
    <col min="8" max="8" width="11.875" style="314" customWidth="1"/>
    <col min="9" max="9" width="11.375" style="314" customWidth="1"/>
    <col min="10" max="10" width="11.25390625" style="314" customWidth="1"/>
    <col min="11" max="16384" width="9.125" style="314" customWidth="1"/>
  </cols>
  <sheetData>
    <row r="1" spans="1:9" ht="12.75">
      <c r="A1" s="800" t="s">
        <v>317</v>
      </c>
      <c r="B1" s="800"/>
      <c r="C1" s="800"/>
      <c r="D1" s="800"/>
      <c r="E1" s="800"/>
      <c r="F1" s="800"/>
      <c r="G1" s="800"/>
      <c r="H1" s="800"/>
      <c r="I1" s="800"/>
    </row>
    <row r="2" ht="16.5" customHeight="1"/>
    <row r="3" spans="1:9" ht="14.25">
      <c r="A3" s="801" t="s">
        <v>350</v>
      </c>
      <c r="B3" s="801"/>
      <c r="C3" s="801"/>
      <c r="D3" s="801"/>
      <c r="E3" s="801"/>
      <c r="F3" s="801"/>
      <c r="G3" s="801"/>
      <c r="H3" s="801"/>
      <c r="I3" s="801"/>
    </row>
    <row r="4" spans="1:9" ht="14.25">
      <c r="A4" s="315"/>
      <c r="B4" s="315"/>
      <c r="C4" s="315"/>
      <c r="D4" s="315"/>
      <c r="E4" s="315"/>
      <c r="F4" s="315"/>
      <c r="G4" s="315"/>
      <c r="H4" s="315"/>
      <c r="I4" s="315"/>
    </row>
    <row r="5" spans="1:9" ht="9.75" customHeight="1">
      <c r="A5" s="315"/>
      <c r="B5" s="315"/>
      <c r="C5" s="315"/>
      <c r="D5" s="315"/>
      <c r="E5" s="315"/>
      <c r="F5" s="315"/>
      <c r="G5" s="315"/>
      <c r="H5" s="315"/>
      <c r="I5" s="315"/>
    </row>
    <row r="6" spans="4:10" ht="12.75">
      <c r="D6" s="316"/>
      <c r="E6" s="316"/>
      <c r="F6" s="316"/>
      <c r="G6" s="316"/>
      <c r="H6" s="316"/>
      <c r="I6" s="317"/>
      <c r="J6" s="317" t="s">
        <v>216</v>
      </c>
    </row>
    <row r="7" spans="1:10" ht="24.75" customHeight="1">
      <c r="A7" s="802" t="s">
        <v>254</v>
      </c>
      <c r="B7" s="804" t="s">
        <v>170</v>
      </c>
      <c r="C7" s="805"/>
      <c r="D7" s="804" t="s">
        <v>318</v>
      </c>
      <c r="E7" s="808"/>
      <c r="F7" s="808"/>
      <c r="G7" s="808"/>
      <c r="H7" s="805"/>
      <c r="I7" s="763" t="s">
        <v>669</v>
      </c>
      <c r="J7" s="763" t="s">
        <v>671</v>
      </c>
    </row>
    <row r="8" spans="1:10" ht="25.5" customHeight="1">
      <c r="A8" s="803"/>
      <c r="B8" s="806"/>
      <c r="C8" s="807"/>
      <c r="D8" s="806"/>
      <c r="E8" s="809"/>
      <c r="F8" s="809"/>
      <c r="G8" s="809"/>
      <c r="H8" s="807"/>
      <c r="I8" s="764"/>
      <c r="J8" s="764"/>
    </row>
    <row r="9" spans="1:10" ht="13.5" customHeight="1">
      <c r="A9" s="765" t="s">
        <v>171</v>
      </c>
      <c r="B9" s="770" t="s">
        <v>325</v>
      </c>
      <c r="C9" s="771"/>
      <c r="D9" s="765" t="s">
        <v>319</v>
      </c>
      <c r="E9" s="318" t="s">
        <v>490</v>
      </c>
      <c r="F9" s="319"/>
      <c r="G9" s="319"/>
      <c r="H9" s="320"/>
      <c r="I9" s="321"/>
      <c r="J9" s="321"/>
    </row>
    <row r="10" spans="1:10" ht="13.5" customHeight="1">
      <c r="A10" s="766"/>
      <c r="B10" s="770"/>
      <c r="C10" s="771"/>
      <c r="D10" s="776"/>
      <c r="E10" s="322" t="s">
        <v>623</v>
      </c>
      <c r="F10" s="323"/>
      <c r="G10" s="323"/>
      <c r="H10" s="324"/>
      <c r="I10" s="325">
        <v>199938</v>
      </c>
      <c r="J10" s="325">
        <v>199938</v>
      </c>
    </row>
    <row r="11" spans="1:10" ht="13.5" customHeight="1">
      <c r="A11" s="766"/>
      <c r="B11" s="772"/>
      <c r="C11" s="773"/>
      <c r="D11" s="765" t="s">
        <v>320</v>
      </c>
      <c r="E11" s="318" t="s">
        <v>321</v>
      </c>
      <c r="F11" s="319"/>
      <c r="G11" s="319"/>
      <c r="H11" s="320"/>
      <c r="I11" s="321"/>
      <c r="J11" s="321">
        <v>546</v>
      </c>
    </row>
    <row r="12" spans="1:10" ht="13.5" customHeight="1">
      <c r="A12" s="766"/>
      <c r="B12" s="772"/>
      <c r="C12" s="773"/>
      <c r="D12" s="777"/>
      <c r="E12" s="326" t="s">
        <v>637</v>
      </c>
      <c r="F12" s="327"/>
      <c r="G12" s="327"/>
      <c r="H12" s="328"/>
      <c r="I12" s="329"/>
      <c r="J12" s="329">
        <v>429</v>
      </c>
    </row>
    <row r="13" spans="1:10" ht="13.5" customHeight="1">
      <c r="A13" s="766"/>
      <c r="B13" s="772"/>
      <c r="C13" s="773"/>
      <c r="D13" s="777"/>
      <c r="E13" s="326" t="s">
        <v>322</v>
      </c>
      <c r="F13" s="327"/>
      <c r="G13" s="327"/>
      <c r="H13" s="328"/>
      <c r="I13" s="329"/>
      <c r="J13" s="329"/>
    </row>
    <row r="14" spans="1:10" ht="13.5" customHeight="1">
      <c r="A14" s="766"/>
      <c r="B14" s="772"/>
      <c r="C14" s="773"/>
      <c r="D14" s="777"/>
      <c r="E14" s="326" t="s">
        <v>327</v>
      </c>
      <c r="F14" s="327"/>
      <c r="G14" s="327"/>
      <c r="H14" s="328"/>
      <c r="I14" s="329"/>
      <c r="J14" s="329"/>
    </row>
    <row r="15" spans="1:10" ht="13.5" customHeight="1">
      <c r="A15" s="766"/>
      <c r="B15" s="772"/>
      <c r="C15" s="773"/>
      <c r="D15" s="777"/>
      <c r="E15" s="326" t="s">
        <v>328</v>
      </c>
      <c r="F15" s="327"/>
      <c r="G15" s="327"/>
      <c r="H15" s="328"/>
      <c r="I15" s="329"/>
      <c r="J15" s="329"/>
    </row>
    <row r="16" spans="1:10" ht="13.5" customHeight="1" thickBot="1">
      <c r="A16" s="767"/>
      <c r="B16" s="774"/>
      <c r="C16" s="775"/>
      <c r="D16" s="778"/>
      <c r="E16" s="330" t="s">
        <v>542</v>
      </c>
      <c r="F16" s="331"/>
      <c r="G16" s="331"/>
      <c r="H16" s="332"/>
      <c r="I16" s="333">
        <v>204418</v>
      </c>
      <c r="J16" s="333">
        <v>204418</v>
      </c>
    </row>
    <row r="17" spans="1:10" ht="13.5" customHeight="1">
      <c r="A17" s="779" t="s">
        <v>172</v>
      </c>
      <c r="B17" s="780" t="s">
        <v>324</v>
      </c>
      <c r="C17" s="784"/>
      <c r="D17" s="779" t="s">
        <v>319</v>
      </c>
      <c r="E17" s="318" t="s">
        <v>490</v>
      </c>
      <c r="F17" s="334"/>
      <c r="G17" s="334"/>
      <c r="H17" s="335"/>
      <c r="I17" s="336"/>
      <c r="J17" s="336"/>
    </row>
    <row r="18" spans="1:10" ht="13.5" customHeight="1">
      <c r="A18" s="782"/>
      <c r="B18" s="785"/>
      <c r="C18" s="786"/>
      <c r="D18" s="776"/>
      <c r="E18" s="322" t="s">
        <v>623</v>
      </c>
      <c r="F18" s="323"/>
      <c r="G18" s="323"/>
      <c r="H18" s="324"/>
      <c r="I18" s="325">
        <v>145835</v>
      </c>
      <c r="J18" s="325">
        <v>145835</v>
      </c>
    </row>
    <row r="19" spans="1:10" ht="13.5" customHeight="1">
      <c r="A19" s="782"/>
      <c r="B19" s="785"/>
      <c r="C19" s="786"/>
      <c r="D19" s="765" t="s">
        <v>320</v>
      </c>
      <c r="E19" s="318" t="s">
        <v>321</v>
      </c>
      <c r="F19" s="319"/>
      <c r="G19" s="319"/>
      <c r="H19" s="320"/>
      <c r="I19" s="321"/>
      <c r="J19" s="321"/>
    </row>
    <row r="20" spans="1:10" ht="13.5" customHeight="1">
      <c r="A20" s="782"/>
      <c r="B20" s="785"/>
      <c r="C20" s="786"/>
      <c r="D20" s="777"/>
      <c r="E20" s="326" t="s">
        <v>637</v>
      </c>
      <c r="F20" s="327"/>
      <c r="G20" s="327"/>
      <c r="H20" s="328"/>
      <c r="I20" s="329"/>
      <c r="J20" s="329"/>
    </row>
    <row r="21" spans="1:10" ht="13.5" customHeight="1">
      <c r="A21" s="782"/>
      <c r="B21" s="785"/>
      <c r="C21" s="786"/>
      <c r="D21" s="777"/>
      <c r="E21" s="326" t="s">
        <v>322</v>
      </c>
      <c r="F21" s="327"/>
      <c r="G21" s="327"/>
      <c r="H21" s="328"/>
      <c r="I21" s="329"/>
      <c r="J21" s="329"/>
    </row>
    <row r="22" spans="1:10" ht="13.5" customHeight="1">
      <c r="A22" s="782"/>
      <c r="B22" s="785"/>
      <c r="C22" s="786"/>
      <c r="D22" s="777"/>
      <c r="E22" s="326" t="s">
        <v>327</v>
      </c>
      <c r="F22" s="327"/>
      <c r="G22" s="327"/>
      <c r="H22" s="328"/>
      <c r="I22" s="329"/>
      <c r="J22" s="329"/>
    </row>
    <row r="23" spans="1:10" ht="13.5" customHeight="1">
      <c r="A23" s="782"/>
      <c r="B23" s="785"/>
      <c r="C23" s="786"/>
      <c r="D23" s="777"/>
      <c r="E23" s="326" t="s">
        <v>328</v>
      </c>
      <c r="F23" s="327"/>
      <c r="G23" s="327"/>
      <c r="H23" s="328"/>
      <c r="I23" s="329"/>
      <c r="J23" s="329"/>
    </row>
    <row r="24" spans="1:10" ht="13.5" customHeight="1" thickBot="1">
      <c r="A24" s="783"/>
      <c r="B24" s="787"/>
      <c r="C24" s="788"/>
      <c r="D24" s="778"/>
      <c r="E24" s="330" t="s">
        <v>542</v>
      </c>
      <c r="F24" s="331"/>
      <c r="G24" s="331"/>
      <c r="H24" s="332"/>
      <c r="I24" s="333">
        <v>462663</v>
      </c>
      <c r="J24" s="333">
        <v>515059</v>
      </c>
    </row>
    <row r="25" spans="1:10" ht="13.5" customHeight="1">
      <c r="A25" s="779" t="s">
        <v>173</v>
      </c>
      <c r="B25" s="780" t="s">
        <v>405</v>
      </c>
      <c r="C25" s="781"/>
      <c r="D25" s="779" t="s">
        <v>319</v>
      </c>
      <c r="E25" s="318" t="s">
        <v>490</v>
      </c>
      <c r="F25" s="334"/>
      <c r="G25" s="334"/>
      <c r="H25" s="335"/>
      <c r="I25" s="336"/>
      <c r="J25" s="336"/>
    </row>
    <row r="26" spans="1:10" ht="13.5" customHeight="1">
      <c r="A26" s="766"/>
      <c r="B26" s="770"/>
      <c r="C26" s="771"/>
      <c r="D26" s="776"/>
      <c r="E26" s="322" t="s">
        <v>623</v>
      </c>
      <c r="F26" s="323"/>
      <c r="G26" s="323"/>
      <c r="H26" s="324"/>
      <c r="I26" s="325">
        <v>17436</v>
      </c>
      <c r="J26" s="325">
        <v>17436</v>
      </c>
    </row>
    <row r="27" spans="1:10" ht="13.5" customHeight="1">
      <c r="A27" s="766"/>
      <c r="B27" s="772"/>
      <c r="C27" s="773"/>
      <c r="D27" s="765" t="s">
        <v>320</v>
      </c>
      <c r="E27" s="318" t="s">
        <v>321</v>
      </c>
      <c r="F27" s="319"/>
      <c r="G27" s="319"/>
      <c r="H27" s="320"/>
      <c r="I27" s="321"/>
      <c r="J27" s="321"/>
    </row>
    <row r="28" spans="1:10" ht="13.5" customHeight="1">
      <c r="A28" s="766"/>
      <c r="B28" s="772"/>
      <c r="C28" s="773"/>
      <c r="D28" s="777"/>
      <c r="E28" s="326" t="s">
        <v>637</v>
      </c>
      <c r="F28" s="327"/>
      <c r="G28" s="327"/>
      <c r="H28" s="328"/>
      <c r="I28" s="329"/>
      <c r="J28" s="329"/>
    </row>
    <row r="29" spans="1:10" ht="13.5" customHeight="1">
      <c r="A29" s="766"/>
      <c r="B29" s="772"/>
      <c r="C29" s="773"/>
      <c r="D29" s="777"/>
      <c r="E29" s="326" t="s">
        <v>322</v>
      </c>
      <c r="F29" s="327"/>
      <c r="G29" s="327"/>
      <c r="H29" s="328"/>
      <c r="I29" s="329"/>
      <c r="J29" s="329"/>
    </row>
    <row r="30" spans="1:10" ht="13.5" customHeight="1">
      <c r="A30" s="766"/>
      <c r="B30" s="772"/>
      <c r="C30" s="773"/>
      <c r="D30" s="777"/>
      <c r="E30" s="326" t="s">
        <v>327</v>
      </c>
      <c r="F30" s="327"/>
      <c r="G30" s="327"/>
      <c r="H30" s="328"/>
      <c r="I30" s="329"/>
      <c r="J30" s="329"/>
    </row>
    <row r="31" spans="1:10" ht="13.5" customHeight="1">
      <c r="A31" s="766"/>
      <c r="B31" s="772"/>
      <c r="C31" s="773"/>
      <c r="D31" s="777"/>
      <c r="E31" s="326" t="s">
        <v>328</v>
      </c>
      <c r="F31" s="327"/>
      <c r="G31" s="327"/>
      <c r="H31" s="328"/>
      <c r="I31" s="329"/>
      <c r="J31" s="329"/>
    </row>
    <row r="32" spans="1:10" ht="13.5" customHeight="1" thickBot="1">
      <c r="A32" s="767"/>
      <c r="B32" s="774"/>
      <c r="C32" s="775"/>
      <c r="D32" s="778"/>
      <c r="E32" s="330" t="s">
        <v>542</v>
      </c>
      <c r="F32" s="331"/>
      <c r="G32" s="331"/>
      <c r="H32" s="332"/>
      <c r="I32" s="333">
        <v>149771</v>
      </c>
      <c r="J32" s="333">
        <v>149771</v>
      </c>
    </row>
    <row r="33" spans="1:10" ht="13.5" customHeight="1">
      <c r="A33" s="779" t="s">
        <v>174</v>
      </c>
      <c r="B33" s="780" t="s">
        <v>356</v>
      </c>
      <c r="C33" s="781"/>
      <c r="D33" s="779" t="s">
        <v>319</v>
      </c>
      <c r="E33" s="843" t="s">
        <v>490</v>
      </c>
      <c r="F33" s="334"/>
      <c r="G33" s="334"/>
      <c r="H33" s="335"/>
      <c r="I33" s="336"/>
      <c r="J33" s="336"/>
    </row>
    <row r="34" spans="1:10" ht="13.5" customHeight="1">
      <c r="A34" s="766"/>
      <c r="B34" s="770"/>
      <c r="C34" s="771"/>
      <c r="D34" s="776"/>
      <c r="E34" s="322" t="s">
        <v>623</v>
      </c>
      <c r="F34" s="323"/>
      <c r="G34" s="323"/>
      <c r="H34" s="324"/>
      <c r="I34" s="325"/>
      <c r="J34" s="325"/>
    </row>
    <row r="35" spans="1:10" ht="13.5" customHeight="1">
      <c r="A35" s="766"/>
      <c r="B35" s="772"/>
      <c r="C35" s="773"/>
      <c r="D35" s="765" t="s">
        <v>320</v>
      </c>
      <c r="E35" s="318" t="s">
        <v>321</v>
      </c>
      <c r="F35" s="319"/>
      <c r="G35" s="319"/>
      <c r="H35" s="320"/>
      <c r="I35" s="321"/>
      <c r="J35" s="321"/>
    </row>
    <row r="36" spans="1:10" ht="13.5" customHeight="1">
      <c r="A36" s="766"/>
      <c r="B36" s="772"/>
      <c r="C36" s="773"/>
      <c r="D36" s="777"/>
      <c r="E36" s="326" t="s">
        <v>637</v>
      </c>
      <c r="F36" s="327"/>
      <c r="G36" s="327"/>
      <c r="H36" s="328"/>
      <c r="I36" s="329"/>
      <c r="J36" s="329"/>
    </row>
    <row r="37" spans="1:10" ht="13.5" customHeight="1">
      <c r="A37" s="766"/>
      <c r="B37" s="772"/>
      <c r="C37" s="773"/>
      <c r="D37" s="777"/>
      <c r="E37" s="326" t="s">
        <v>322</v>
      </c>
      <c r="F37" s="327"/>
      <c r="G37" s="327"/>
      <c r="H37" s="328"/>
      <c r="I37" s="329"/>
      <c r="J37" s="329"/>
    </row>
    <row r="38" spans="1:10" ht="13.5" customHeight="1">
      <c r="A38" s="766"/>
      <c r="B38" s="772"/>
      <c r="C38" s="773"/>
      <c r="D38" s="777"/>
      <c r="E38" s="326" t="s">
        <v>327</v>
      </c>
      <c r="F38" s="327"/>
      <c r="G38" s="327"/>
      <c r="H38" s="328"/>
      <c r="I38" s="329"/>
      <c r="J38" s="329"/>
    </row>
    <row r="39" spans="1:10" ht="13.5" customHeight="1">
      <c r="A39" s="766"/>
      <c r="B39" s="772"/>
      <c r="C39" s="773"/>
      <c r="D39" s="777"/>
      <c r="E39" s="326" t="s">
        <v>328</v>
      </c>
      <c r="F39" s="327"/>
      <c r="G39" s="327"/>
      <c r="H39" s="328"/>
      <c r="I39" s="329"/>
      <c r="J39" s="329"/>
    </row>
    <row r="40" spans="1:10" ht="13.5" customHeight="1">
      <c r="A40" s="810"/>
      <c r="B40" s="811"/>
      <c r="C40" s="812"/>
      <c r="D40" s="776"/>
      <c r="E40" s="322" t="s">
        <v>542</v>
      </c>
      <c r="F40" s="323"/>
      <c r="G40" s="323"/>
      <c r="H40" s="324"/>
      <c r="I40" s="325">
        <v>16649</v>
      </c>
      <c r="J40" s="325">
        <v>26737</v>
      </c>
    </row>
    <row r="41" spans="1:10" ht="13.5" customHeight="1">
      <c r="A41" s="765" t="s">
        <v>175</v>
      </c>
      <c r="B41" s="768" t="s">
        <v>706</v>
      </c>
      <c r="C41" s="769"/>
      <c r="D41" s="765" t="s">
        <v>319</v>
      </c>
      <c r="E41" s="318" t="s">
        <v>490</v>
      </c>
      <c r="F41" s="319"/>
      <c r="G41" s="319"/>
      <c r="H41" s="320"/>
      <c r="I41" s="321"/>
      <c r="J41" s="321"/>
    </row>
    <row r="42" spans="1:10" ht="13.5" customHeight="1">
      <c r="A42" s="766"/>
      <c r="B42" s="770"/>
      <c r="C42" s="771"/>
      <c r="D42" s="776"/>
      <c r="E42" s="322" t="s">
        <v>623</v>
      </c>
      <c r="F42" s="323"/>
      <c r="G42" s="323"/>
      <c r="H42" s="324"/>
      <c r="I42" s="325"/>
      <c r="J42" s="325"/>
    </row>
    <row r="43" spans="1:10" ht="13.5" customHeight="1">
      <c r="A43" s="766"/>
      <c r="B43" s="772"/>
      <c r="C43" s="773"/>
      <c r="D43" s="765" t="s">
        <v>320</v>
      </c>
      <c r="E43" s="318" t="s">
        <v>321</v>
      </c>
      <c r="F43" s="319"/>
      <c r="G43" s="319"/>
      <c r="H43" s="320"/>
      <c r="I43" s="321"/>
      <c r="J43" s="321"/>
    </row>
    <row r="44" spans="1:10" ht="13.5" customHeight="1">
      <c r="A44" s="766"/>
      <c r="B44" s="772"/>
      <c r="C44" s="773"/>
      <c r="D44" s="777"/>
      <c r="E44" s="326" t="s">
        <v>637</v>
      </c>
      <c r="F44" s="327"/>
      <c r="G44" s="327"/>
      <c r="H44" s="328"/>
      <c r="I44" s="329"/>
      <c r="J44" s="329"/>
    </row>
    <row r="45" spans="1:10" ht="13.5" customHeight="1">
      <c r="A45" s="766"/>
      <c r="B45" s="772"/>
      <c r="C45" s="773"/>
      <c r="D45" s="777"/>
      <c r="E45" s="326" t="s">
        <v>322</v>
      </c>
      <c r="F45" s="327"/>
      <c r="G45" s="327"/>
      <c r="H45" s="328"/>
      <c r="I45" s="329"/>
      <c r="J45" s="329"/>
    </row>
    <row r="46" spans="1:10" ht="13.5" customHeight="1">
      <c r="A46" s="766"/>
      <c r="B46" s="772"/>
      <c r="C46" s="773"/>
      <c r="D46" s="777"/>
      <c r="E46" s="326" t="s">
        <v>327</v>
      </c>
      <c r="F46" s="327"/>
      <c r="G46" s="327"/>
      <c r="H46" s="328"/>
      <c r="I46" s="329"/>
      <c r="J46" s="329"/>
    </row>
    <row r="47" spans="1:10" ht="13.5" customHeight="1">
      <c r="A47" s="766"/>
      <c r="B47" s="772"/>
      <c r="C47" s="773"/>
      <c r="D47" s="777"/>
      <c r="E47" s="326" t="s">
        <v>328</v>
      </c>
      <c r="F47" s="327"/>
      <c r="G47" s="327"/>
      <c r="H47" s="328"/>
      <c r="I47" s="329"/>
      <c r="J47" s="329"/>
    </row>
    <row r="48" spans="1:10" ht="15.75" customHeight="1" thickBot="1">
      <c r="A48" s="767"/>
      <c r="B48" s="774"/>
      <c r="C48" s="775"/>
      <c r="D48" s="778"/>
      <c r="E48" s="330" t="s">
        <v>542</v>
      </c>
      <c r="F48" s="331"/>
      <c r="G48" s="331"/>
      <c r="H48" s="332"/>
      <c r="I48" s="333">
        <v>19410</v>
      </c>
      <c r="J48" s="333"/>
    </row>
    <row r="49" spans="1:10" ht="13.5" customHeight="1">
      <c r="A49" s="789"/>
      <c r="B49" s="792" t="s">
        <v>207</v>
      </c>
      <c r="C49" s="793"/>
      <c r="D49" s="779" t="s">
        <v>319</v>
      </c>
      <c r="E49" s="318" t="s">
        <v>490</v>
      </c>
      <c r="F49" s="334"/>
      <c r="G49" s="334"/>
      <c r="H49" s="335"/>
      <c r="I49" s="337">
        <f>SUM(I9+I25)</f>
        <v>0</v>
      </c>
      <c r="J49" s="337">
        <f>SUM(J9+J25)</f>
        <v>0</v>
      </c>
    </row>
    <row r="50" spans="1:10" ht="13.5" customHeight="1">
      <c r="A50" s="790"/>
      <c r="B50" s="794"/>
      <c r="C50" s="795"/>
      <c r="D50" s="776"/>
      <c r="E50" s="322" t="s">
        <v>623</v>
      </c>
      <c r="F50" s="323"/>
      <c r="G50" s="323"/>
      <c r="H50" s="324"/>
      <c r="I50" s="338">
        <f>SUM(I18+I34+I10+I26)</f>
        <v>363209</v>
      </c>
      <c r="J50" s="338">
        <f>SUM(J18+J34+J10+J26)</f>
        <v>363209</v>
      </c>
    </row>
    <row r="51" spans="1:10" ht="13.5" customHeight="1">
      <c r="A51" s="790"/>
      <c r="B51" s="796"/>
      <c r="C51" s="797"/>
      <c r="D51" s="765" t="s">
        <v>320</v>
      </c>
      <c r="E51" s="318" t="s">
        <v>321</v>
      </c>
      <c r="F51" s="319"/>
      <c r="G51" s="319"/>
      <c r="H51" s="320"/>
      <c r="I51" s="339">
        <f aca="true" t="shared" si="0" ref="I51:J53">SUM(I11+I27)</f>
        <v>0</v>
      </c>
      <c r="J51" s="339">
        <f t="shared" si="0"/>
        <v>546</v>
      </c>
    </row>
    <row r="52" spans="1:10" ht="13.5" customHeight="1">
      <c r="A52" s="790"/>
      <c r="B52" s="796"/>
      <c r="C52" s="797"/>
      <c r="D52" s="777"/>
      <c r="E52" s="326" t="s">
        <v>637</v>
      </c>
      <c r="F52" s="327"/>
      <c r="G52" s="327"/>
      <c r="H52" s="328"/>
      <c r="I52" s="340">
        <f t="shared" si="0"/>
        <v>0</v>
      </c>
      <c r="J52" s="340">
        <f t="shared" si="0"/>
        <v>429</v>
      </c>
    </row>
    <row r="53" spans="1:10" ht="13.5" customHeight="1">
      <c r="A53" s="790"/>
      <c r="B53" s="796"/>
      <c r="C53" s="797"/>
      <c r="D53" s="777"/>
      <c r="E53" s="326" t="s">
        <v>322</v>
      </c>
      <c r="F53" s="327"/>
      <c r="G53" s="327"/>
      <c r="H53" s="328"/>
      <c r="I53" s="340">
        <f t="shared" si="0"/>
        <v>0</v>
      </c>
      <c r="J53" s="340">
        <f t="shared" si="0"/>
        <v>0</v>
      </c>
    </row>
    <row r="54" spans="1:10" ht="13.5" customHeight="1">
      <c r="A54" s="790"/>
      <c r="B54" s="796"/>
      <c r="C54" s="797"/>
      <c r="D54" s="777"/>
      <c r="E54" s="326" t="s">
        <v>327</v>
      </c>
      <c r="F54" s="327"/>
      <c r="G54" s="327"/>
      <c r="H54" s="328"/>
      <c r="I54" s="329"/>
      <c r="J54" s="329"/>
    </row>
    <row r="55" spans="1:10" ht="13.5" customHeight="1">
      <c r="A55" s="790"/>
      <c r="B55" s="796"/>
      <c r="C55" s="797"/>
      <c r="D55" s="777"/>
      <c r="E55" s="326" t="s">
        <v>328</v>
      </c>
      <c r="F55" s="327"/>
      <c r="G55" s="327"/>
      <c r="H55" s="328"/>
      <c r="I55" s="329"/>
      <c r="J55" s="329"/>
    </row>
    <row r="56" spans="1:10" ht="13.5" customHeight="1" thickBot="1">
      <c r="A56" s="791"/>
      <c r="B56" s="798"/>
      <c r="C56" s="799"/>
      <c r="D56" s="778"/>
      <c r="E56" s="330" t="s">
        <v>542</v>
      </c>
      <c r="F56" s="331"/>
      <c r="G56" s="331"/>
      <c r="H56" s="332"/>
      <c r="I56" s="341">
        <f>SUM(I24+I32+I40+I16+I48)</f>
        <v>852911</v>
      </c>
      <c r="J56" s="341">
        <f>SUM(J24+J32+J40+J16+J48)</f>
        <v>895985</v>
      </c>
    </row>
  </sheetData>
  <sheetProtection/>
  <mergeCells count="31">
    <mergeCell ref="A33:A40"/>
    <mergeCell ref="B33:C40"/>
    <mergeCell ref="D33:D34"/>
    <mergeCell ref="D35:D40"/>
    <mergeCell ref="A1:I1"/>
    <mergeCell ref="A3:I3"/>
    <mergeCell ref="I7:I8"/>
    <mergeCell ref="A7:A8"/>
    <mergeCell ref="B7:C8"/>
    <mergeCell ref="D7:H8"/>
    <mergeCell ref="A49:A56"/>
    <mergeCell ref="B49:C56"/>
    <mergeCell ref="D49:D50"/>
    <mergeCell ref="D51:D56"/>
    <mergeCell ref="D11:D16"/>
    <mergeCell ref="A9:A16"/>
    <mergeCell ref="B9:C16"/>
    <mergeCell ref="D17:D18"/>
    <mergeCell ref="A17:A24"/>
    <mergeCell ref="B17:C24"/>
    <mergeCell ref="D19:D24"/>
    <mergeCell ref="J7:J8"/>
    <mergeCell ref="A41:A48"/>
    <mergeCell ref="B41:C48"/>
    <mergeCell ref="D41:D42"/>
    <mergeCell ref="D43:D48"/>
    <mergeCell ref="A25:A32"/>
    <mergeCell ref="B25:C32"/>
    <mergeCell ref="D25:D26"/>
    <mergeCell ref="D27:D32"/>
    <mergeCell ref="D9:D10"/>
  </mergeCells>
  <printOptions/>
  <pageMargins left="1.3779527559055118" right="1.3779527559055118" top="0.7" bottom="0" header="0.5118110236220472" footer="0.11811023622047245"/>
  <pageSetup firstPageNumber="54" useFirstPageNumber="1" horizontalDpi="600" verticalDpi="600" orientation="landscape" paperSize="9" scale="85" r:id="rId1"/>
  <headerFooter alignWithMargins="0">
    <oddFooter>&amp;C&amp;P. oldal</oddFoot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54"/>
  <sheetViews>
    <sheetView zoomScale="90" zoomScaleNormal="90" zoomScalePageLayoutView="0" workbookViewId="0" topLeftCell="B1">
      <selection activeCell="J22" sqref="J22:J23"/>
    </sheetView>
  </sheetViews>
  <sheetFormatPr defaultColWidth="9.00390625" defaultRowHeight="12.75"/>
  <cols>
    <col min="1" max="1" width="9.125" style="605" customWidth="1"/>
    <col min="2" max="2" width="21.00390625" style="605" customWidth="1"/>
    <col min="3" max="3" width="9.75390625" style="605" customWidth="1"/>
    <col min="4" max="4" width="10.00390625" style="605" customWidth="1"/>
    <col min="5" max="8" width="8.75390625" style="605" customWidth="1"/>
    <col min="9" max="9" width="9.875" style="605" customWidth="1"/>
    <col min="10" max="11" width="10.00390625" style="605" customWidth="1"/>
    <col min="12" max="12" width="10.25390625" style="605" customWidth="1"/>
    <col min="13" max="13" width="10.75390625" style="605" customWidth="1"/>
    <col min="14" max="14" width="9.75390625" style="605" customWidth="1"/>
    <col min="15" max="15" width="10.25390625" style="605" customWidth="1"/>
    <col min="16" max="16384" width="9.125" style="605" customWidth="1"/>
  </cols>
  <sheetData>
    <row r="1" spans="1:15" ht="12.75">
      <c r="A1" s="816" t="s">
        <v>707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</row>
    <row r="2" spans="1:15" ht="12.75">
      <c r="A2" s="818" t="s">
        <v>638</v>
      </c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  <c r="O2" s="817"/>
    </row>
    <row r="3" spans="1:15" ht="13.5" thickBot="1">
      <c r="A3" s="606"/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7" t="s">
        <v>216</v>
      </c>
    </row>
    <row r="4" spans="1:15" ht="15" customHeight="1" thickBot="1">
      <c r="A4" s="819" t="s">
        <v>170</v>
      </c>
      <c r="B4" s="820"/>
      <c r="C4" s="608" t="s">
        <v>610</v>
      </c>
      <c r="D4" s="608" t="s">
        <v>611</v>
      </c>
      <c r="E4" s="608" t="s">
        <v>612</v>
      </c>
      <c r="F4" s="608" t="s">
        <v>613</v>
      </c>
      <c r="G4" s="608" t="s">
        <v>614</v>
      </c>
      <c r="H4" s="608" t="s">
        <v>615</v>
      </c>
      <c r="I4" s="608" t="s">
        <v>616</v>
      </c>
      <c r="J4" s="608" t="s">
        <v>617</v>
      </c>
      <c r="K4" s="608" t="s">
        <v>618</v>
      </c>
      <c r="L4" s="608" t="s">
        <v>619</v>
      </c>
      <c r="M4" s="608" t="s">
        <v>620</v>
      </c>
      <c r="N4" s="608" t="s">
        <v>621</v>
      </c>
      <c r="O4" s="608" t="s">
        <v>207</v>
      </c>
    </row>
    <row r="5" spans="1:15" ht="15" customHeight="1" thickBot="1">
      <c r="A5" s="609" t="s">
        <v>204</v>
      </c>
      <c r="B5" s="610"/>
      <c r="C5" s="611"/>
      <c r="D5" s="611"/>
      <c r="E5" s="612"/>
      <c r="F5" s="612"/>
      <c r="G5" s="612"/>
      <c r="H5" s="612"/>
      <c r="I5" s="612"/>
      <c r="J5" s="612"/>
      <c r="K5" s="612"/>
      <c r="L5" s="612"/>
      <c r="M5" s="612"/>
      <c r="N5" s="612"/>
      <c r="O5" s="613"/>
    </row>
    <row r="6" spans="1:15" ht="12" customHeight="1">
      <c r="A6" s="821" t="s">
        <v>622</v>
      </c>
      <c r="B6" s="822"/>
      <c r="C6" s="813">
        <v>174416</v>
      </c>
      <c r="D6" s="813">
        <v>174416</v>
      </c>
      <c r="E6" s="813">
        <v>178466</v>
      </c>
      <c r="F6" s="813">
        <v>174416</v>
      </c>
      <c r="G6" s="813">
        <v>174416</v>
      </c>
      <c r="H6" s="813">
        <v>174416</v>
      </c>
      <c r="I6" s="813">
        <v>174416</v>
      </c>
      <c r="J6" s="813">
        <v>174416</v>
      </c>
      <c r="K6" s="813">
        <v>296409</v>
      </c>
      <c r="L6" s="813">
        <v>296409</v>
      </c>
      <c r="M6" s="813">
        <v>296409</v>
      </c>
      <c r="N6" s="813">
        <v>296412</v>
      </c>
      <c r="O6" s="827">
        <f>SUM(C6:N7)</f>
        <v>2585017</v>
      </c>
    </row>
    <row r="7" spans="1:15" ht="12" customHeight="1">
      <c r="A7" s="823"/>
      <c r="B7" s="824"/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26"/>
    </row>
    <row r="8" spans="1:15" ht="12" customHeight="1">
      <c r="A8" s="828" t="s">
        <v>624</v>
      </c>
      <c r="B8" s="832"/>
      <c r="C8" s="815">
        <v>119345</v>
      </c>
      <c r="D8" s="815">
        <v>169346</v>
      </c>
      <c r="E8" s="815">
        <v>1684346</v>
      </c>
      <c r="F8" s="815">
        <v>1241627</v>
      </c>
      <c r="G8" s="815">
        <v>219346</v>
      </c>
      <c r="H8" s="815">
        <v>169346</v>
      </c>
      <c r="I8" s="815">
        <v>169346</v>
      </c>
      <c r="J8" s="815">
        <v>169346</v>
      </c>
      <c r="K8" s="815">
        <v>1684346</v>
      </c>
      <c r="L8" s="815">
        <v>1241627</v>
      </c>
      <c r="M8" s="815">
        <v>169346</v>
      </c>
      <c r="N8" s="815">
        <v>1241626</v>
      </c>
      <c r="O8" s="825">
        <f>SUM(C8:N8)</f>
        <v>8278993</v>
      </c>
    </row>
    <row r="9" spans="1:15" ht="15.75" customHeight="1">
      <c r="A9" s="823"/>
      <c r="B9" s="824"/>
      <c r="C9" s="814"/>
      <c r="D9" s="814"/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26"/>
    </row>
    <row r="10" spans="1:15" ht="12" customHeight="1">
      <c r="A10" s="828" t="s">
        <v>625</v>
      </c>
      <c r="B10" s="829"/>
      <c r="C10" s="815">
        <v>113000</v>
      </c>
      <c r="D10" s="815">
        <v>169256</v>
      </c>
      <c r="E10" s="815">
        <v>282778</v>
      </c>
      <c r="F10" s="815">
        <v>183842</v>
      </c>
      <c r="G10" s="815">
        <v>183842</v>
      </c>
      <c r="H10" s="815">
        <v>183842</v>
      </c>
      <c r="I10" s="815">
        <v>183842</v>
      </c>
      <c r="J10" s="815">
        <v>169256</v>
      </c>
      <c r="K10" s="815">
        <v>225512</v>
      </c>
      <c r="L10" s="815">
        <v>183842</v>
      </c>
      <c r="M10" s="815">
        <v>183842</v>
      </c>
      <c r="N10" s="815">
        <v>169259</v>
      </c>
      <c r="O10" s="825">
        <f>SUM(C10:N10)</f>
        <v>2232113</v>
      </c>
    </row>
    <row r="11" spans="1:15" ht="15.75" customHeight="1">
      <c r="A11" s="830"/>
      <c r="B11" s="831"/>
      <c r="C11" s="814"/>
      <c r="D11" s="814"/>
      <c r="E11" s="814"/>
      <c r="F11" s="814"/>
      <c r="G11" s="814"/>
      <c r="H11" s="814"/>
      <c r="I11" s="814"/>
      <c r="J11" s="814"/>
      <c r="K11" s="814"/>
      <c r="L11" s="814"/>
      <c r="M11" s="814"/>
      <c r="N11" s="814"/>
      <c r="O11" s="826"/>
    </row>
    <row r="12" spans="1:15" ht="16.5" customHeight="1">
      <c r="A12" s="833" t="s">
        <v>639</v>
      </c>
      <c r="B12" s="829"/>
      <c r="C12" s="815"/>
      <c r="D12" s="815"/>
      <c r="E12" s="815">
        <v>6244</v>
      </c>
      <c r="F12" s="815">
        <v>3142</v>
      </c>
      <c r="G12" s="815"/>
      <c r="H12" s="815"/>
      <c r="I12" s="815"/>
      <c r="J12" s="815"/>
      <c r="K12" s="815"/>
      <c r="L12" s="815"/>
      <c r="M12" s="815"/>
      <c r="N12" s="815"/>
      <c r="O12" s="825">
        <f>SUM(C12:N12)</f>
        <v>9386</v>
      </c>
    </row>
    <row r="13" spans="1:15" ht="10.5" customHeight="1">
      <c r="A13" s="830"/>
      <c r="B13" s="831"/>
      <c r="C13" s="814"/>
      <c r="D13" s="814"/>
      <c r="E13" s="814"/>
      <c r="F13" s="814"/>
      <c r="G13" s="814"/>
      <c r="H13" s="814"/>
      <c r="I13" s="814"/>
      <c r="J13" s="814"/>
      <c r="K13" s="814"/>
      <c r="L13" s="814"/>
      <c r="M13" s="814"/>
      <c r="N13" s="814"/>
      <c r="O13" s="826"/>
    </row>
    <row r="14" spans="1:15" ht="12" customHeight="1">
      <c r="A14" s="833" t="s">
        <v>640</v>
      </c>
      <c r="B14" s="829"/>
      <c r="C14" s="815"/>
      <c r="D14" s="815"/>
      <c r="E14" s="815">
        <v>170000</v>
      </c>
      <c r="F14" s="815">
        <v>70000</v>
      </c>
      <c r="G14" s="815">
        <v>125000</v>
      </c>
      <c r="H14" s="815"/>
      <c r="I14" s="815">
        <v>125000</v>
      </c>
      <c r="J14" s="815">
        <v>200000</v>
      </c>
      <c r="K14" s="815">
        <v>300000</v>
      </c>
      <c r="L14" s="815">
        <v>170000</v>
      </c>
      <c r="M14" s="815">
        <v>250000</v>
      </c>
      <c r="N14" s="815"/>
      <c r="O14" s="825">
        <f>SUM(C14:N14)</f>
        <v>1410000</v>
      </c>
    </row>
    <row r="15" spans="1:15" ht="11.25" customHeight="1">
      <c r="A15" s="830"/>
      <c r="B15" s="831"/>
      <c r="C15" s="814"/>
      <c r="D15" s="814"/>
      <c r="E15" s="814"/>
      <c r="F15" s="814"/>
      <c r="G15" s="814"/>
      <c r="H15" s="814"/>
      <c r="I15" s="814"/>
      <c r="J15" s="814"/>
      <c r="K15" s="814"/>
      <c r="L15" s="814"/>
      <c r="M15" s="814"/>
      <c r="N15" s="814"/>
      <c r="O15" s="826"/>
    </row>
    <row r="16" spans="1:15" ht="12" customHeight="1">
      <c r="A16" s="833" t="s">
        <v>641</v>
      </c>
      <c r="B16" s="829"/>
      <c r="C16" s="815"/>
      <c r="D16" s="815">
        <v>60000</v>
      </c>
      <c r="E16" s="815"/>
      <c r="F16" s="815">
        <v>8817</v>
      </c>
      <c r="G16" s="815">
        <v>240000</v>
      </c>
      <c r="H16" s="815"/>
      <c r="I16" s="815">
        <v>75558</v>
      </c>
      <c r="J16" s="815">
        <v>100000</v>
      </c>
      <c r="K16" s="815">
        <v>175558</v>
      </c>
      <c r="L16" s="815">
        <v>298770</v>
      </c>
      <c r="M16" s="815">
        <v>175558</v>
      </c>
      <c r="N16" s="815">
        <v>175558</v>
      </c>
      <c r="O16" s="825">
        <f>SUM(C16:N16)</f>
        <v>1309819</v>
      </c>
    </row>
    <row r="17" spans="1:15" ht="14.25" customHeight="1">
      <c r="A17" s="830"/>
      <c r="B17" s="831"/>
      <c r="C17" s="814"/>
      <c r="D17" s="814"/>
      <c r="E17" s="814"/>
      <c r="F17" s="814"/>
      <c r="G17" s="814"/>
      <c r="H17" s="814"/>
      <c r="I17" s="814"/>
      <c r="J17" s="814"/>
      <c r="K17" s="814"/>
      <c r="L17" s="814"/>
      <c r="M17" s="814"/>
      <c r="N17" s="814"/>
      <c r="O17" s="826"/>
    </row>
    <row r="18" spans="1:15" ht="14.25" customHeight="1">
      <c r="A18" s="833" t="s">
        <v>642</v>
      </c>
      <c r="B18" s="829"/>
      <c r="C18" s="815">
        <v>5416</v>
      </c>
      <c r="D18" s="815">
        <v>5416</v>
      </c>
      <c r="E18" s="815">
        <v>5416</v>
      </c>
      <c r="F18" s="815">
        <v>5416</v>
      </c>
      <c r="G18" s="815">
        <v>5416</v>
      </c>
      <c r="H18" s="815">
        <v>5416</v>
      </c>
      <c r="I18" s="815">
        <v>5416</v>
      </c>
      <c r="J18" s="815">
        <v>5416</v>
      </c>
      <c r="K18" s="815">
        <v>5416</v>
      </c>
      <c r="L18" s="815">
        <v>5416</v>
      </c>
      <c r="M18" s="815">
        <v>5416</v>
      </c>
      <c r="N18" s="815">
        <v>5424</v>
      </c>
      <c r="O18" s="825">
        <f>SUM(C18:N18)</f>
        <v>65000</v>
      </c>
    </row>
    <row r="19" spans="1:15" ht="14.25" customHeight="1">
      <c r="A19" s="830"/>
      <c r="B19" s="831"/>
      <c r="C19" s="814"/>
      <c r="D19" s="814"/>
      <c r="E19" s="814"/>
      <c r="F19" s="814"/>
      <c r="G19" s="814"/>
      <c r="H19" s="814"/>
      <c r="I19" s="814"/>
      <c r="J19" s="814"/>
      <c r="K19" s="814"/>
      <c r="L19" s="814"/>
      <c r="M19" s="814"/>
      <c r="N19" s="814"/>
      <c r="O19" s="826"/>
    </row>
    <row r="20" spans="1:15" ht="14.25" customHeight="1">
      <c r="A20" s="833" t="s">
        <v>643</v>
      </c>
      <c r="B20" s="829"/>
      <c r="C20" s="815">
        <v>387331</v>
      </c>
      <c r="D20" s="815">
        <v>32303</v>
      </c>
      <c r="E20" s="815"/>
      <c r="F20" s="815">
        <v>200000</v>
      </c>
      <c r="G20" s="815">
        <v>100000</v>
      </c>
      <c r="H20" s="815">
        <v>100000</v>
      </c>
      <c r="I20" s="815"/>
      <c r="J20" s="815"/>
      <c r="K20" s="815"/>
      <c r="L20" s="815">
        <v>200000</v>
      </c>
      <c r="M20" s="815"/>
      <c r="N20" s="815"/>
      <c r="O20" s="825">
        <f>SUM(C20:N20)</f>
        <v>1019634</v>
      </c>
    </row>
    <row r="21" spans="1:15" ht="14.25" customHeight="1">
      <c r="A21" s="830"/>
      <c r="B21" s="831"/>
      <c r="C21" s="814"/>
      <c r="D21" s="814"/>
      <c r="E21" s="814"/>
      <c r="F21" s="814"/>
      <c r="G21" s="814"/>
      <c r="H21" s="814"/>
      <c r="I21" s="814"/>
      <c r="J21" s="814"/>
      <c r="K21" s="814"/>
      <c r="L21" s="814"/>
      <c r="M21" s="814"/>
      <c r="N21" s="814"/>
      <c r="O21" s="826"/>
    </row>
    <row r="22" spans="1:15" ht="14.25" customHeight="1">
      <c r="A22" s="833" t="s">
        <v>644</v>
      </c>
      <c r="B22" s="829"/>
      <c r="C22" s="815"/>
      <c r="D22" s="815"/>
      <c r="E22" s="815"/>
      <c r="F22" s="815"/>
      <c r="G22" s="815">
        <v>400000</v>
      </c>
      <c r="H22" s="815"/>
      <c r="I22" s="815"/>
      <c r="J22" s="815"/>
      <c r="K22" s="815">
        <v>470000</v>
      </c>
      <c r="L22" s="815"/>
      <c r="M22" s="815"/>
      <c r="N22" s="815"/>
      <c r="O22" s="825">
        <f>SUM(C22:N22)</f>
        <v>870000</v>
      </c>
    </row>
    <row r="23" spans="1:15" ht="14.25" customHeight="1">
      <c r="A23" s="830"/>
      <c r="B23" s="831"/>
      <c r="C23" s="814"/>
      <c r="D23" s="814"/>
      <c r="E23" s="814"/>
      <c r="F23" s="814"/>
      <c r="G23" s="814"/>
      <c r="H23" s="814"/>
      <c r="I23" s="814"/>
      <c r="J23" s="814"/>
      <c r="K23" s="814"/>
      <c r="L23" s="814"/>
      <c r="M23" s="814"/>
      <c r="N23" s="814"/>
      <c r="O23" s="826"/>
    </row>
    <row r="24" spans="1:15" ht="12" customHeight="1">
      <c r="A24" s="833" t="s">
        <v>645</v>
      </c>
      <c r="B24" s="829"/>
      <c r="C24" s="815">
        <v>531370</v>
      </c>
      <c r="D24" s="815">
        <f aca="true" t="shared" si="0" ref="D24:N24">SUM(C53)</f>
        <v>-18776</v>
      </c>
      <c r="E24" s="815">
        <f t="shared" si="0"/>
        <v>-236727</v>
      </c>
      <c r="F24" s="815">
        <f t="shared" si="0"/>
        <v>371224</v>
      </c>
      <c r="G24" s="815">
        <f t="shared" si="0"/>
        <v>732856</v>
      </c>
      <c r="H24" s="815">
        <f t="shared" si="0"/>
        <v>481694</v>
      </c>
      <c r="I24" s="815">
        <f t="shared" si="0"/>
        <v>-171890</v>
      </c>
      <c r="J24" s="815">
        <f t="shared" si="0"/>
        <v>-213801</v>
      </c>
      <c r="K24" s="815">
        <f t="shared" si="0"/>
        <v>-257977</v>
      </c>
      <c r="L24" s="815">
        <f t="shared" si="0"/>
        <v>678927</v>
      </c>
      <c r="M24" s="815">
        <f t="shared" si="0"/>
        <v>1046971</v>
      </c>
      <c r="N24" s="815">
        <f t="shared" si="0"/>
        <v>503676</v>
      </c>
      <c r="O24" s="825"/>
    </row>
    <row r="25" spans="1:15" ht="10.5" customHeight="1" thickBot="1">
      <c r="A25" s="834"/>
      <c r="B25" s="835"/>
      <c r="C25" s="836"/>
      <c r="D25" s="837"/>
      <c r="E25" s="837"/>
      <c r="F25" s="837"/>
      <c r="G25" s="837"/>
      <c r="H25" s="837"/>
      <c r="I25" s="837"/>
      <c r="J25" s="837"/>
      <c r="K25" s="837"/>
      <c r="L25" s="837"/>
      <c r="M25" s="837"/>
      <c r="N25" s="837"/>
      <c r="O25" s="838"/>
    </row>
    <row r="26" spans="1:15" ht="18" customHeight="1" thickBot="1">
      <c r="A26" s="614" t="s">
        <v>646</v>
      </c>
      <c r="B26" s="615"/>
      <c r="C26" s="616">
        <f>SUM(C6:C25)</f>
        <v>1330878</v>
      </c>
      <c r="D26" s="616">
        <f aca="true" t="shared" si="1" ref="D26:O26">SUM(D6:D24)</f>
        <v>591961</v>
      </c>
      <c r="E26" s="616">
        <f t="shared" si="1"/>
        <v>2090523</v>
      </c>
      <c r="F26" s="616">
        <f t="shared" si="1"/>
        <v>2258484</v>
      </c>
      <c r="G26" s="616">
        <f t="shared" si="1"/>
        <v>2180876</v>
      </c>
      <c r="H26" s="616">
        <f t="shared" si="1"/>
        <v>1114714</v>
      </c>
      <c r="I26" s="616">
        <f t="shared" si="1"/>
        <v>561688</v>
      </c>
      <c r="J26" s="616">
        <f t="shared" si="1"/>
        <v>604633</v>
      </c>
      <c r="K26" s="616">
        <f t="shared" si="1"/>
        <v>2899264</v>
      </c>
      <c r="L26" s="616">
        <f t="shared" si="1"/>
        <v>3074991</v>
      </c>
      <c r="M26" s="616">
        <f t="shared" si="1"/>
        <v>2127542</v>
      </c>
      <c r="N26" s="616">
        <f t="shared" si="1"/>
        <v>2391955</v>
      </c>
      <c r="O26" s="617">
        <f t="shared" si="1"/>
        <v>17779962</v>
      </c>
    </row>
    <row r="27" spans="1:15" ht="15" customHeight="1" thickBot="1">
      <c r="A27" s="618" t="s">
        <v>320</v>
      </c>
      <c r="B27" s="611"/>
      <c r="C27" s="619"/>
      <c r="D27" s="619"/>
      <c r="E27" s="619"/>
      <c r="F27" s="619"/>
      <c r="G27" s="619"/>
      <c r="H27" s="619"/>
      <c r="I27" s="619"/>
      <c r="J27" s="619"/>
      <c r="K27" s="619"/>
      <c r="L27" s="619"/>
      <c r="M27" s="619"/>
      <c r="N27" s="619"/>
      <c r="O27" s="620"/>
    </row>
    <row r="28" spans="1:15" ht="12" customHeight="1">
      <c r="A28" s="840" t="s">
        <v>647</v>
      </c>
      <c r="B28" s="841"/>
      <c r="C28" s="813">
        <v>692697</v>
      </c>
      <c r="D28" s="813">
        <v>339538</v>
      </c>
      <c r="E28" s="813">
        <v>339538</v>
      </c>
      <c r="F28" s="813">
        <v>339538</v>
      </c>
      <c r="G28" s="813">
        <v>339538</v>
      </c>
      <c r="H28" s="813">
        <v>339538</v>
      </c>
      <c r="I28" s="813">
        <v>310187</v>
      </c>
      <c r="J28" s="813">
        <v>342478</v>
      </c>
      <c r="K28" s="813">
        <v>342478</v>
      </c>
      <c r="L28" s="813">
        <v>342478</v>
      </c>
      <c r="M28" s="813">
        <v>340478</v>
      </c>
      <c r="N28" s="813">
        <v>339538</v>
      </c>
      <c r="O28" s="827">
        <f>SUM(C28:N28)</f>
        <v>4408024</v>
      </c>
    </row>
    <row r="29" spans="1:15" ht="12.75" customHeight="1">
      <c r="A29" s="830"/>
      <c r="B29" s="831"/>
      <c r="C29" s="839"/>
      <c r="D29" s="839"/>
      <c r="E29" s="839"/>
      <c r="F29" s="839"/>
      <c r="G29" s="839"/>
      <c r="H29" s="839"/>
      <c r="I29" s="839"/>
      <c r="J29" s="839"/>
      <c r="K29" s="839"/>
      <c r="L29" s="839"/>
      <c r="M29" s="839"/>
      <c r="N29" s="839"/>
      <c r="O29" s="826"/>
    </row>
    <row r="30" spans="1:15" ht="15" customHeight="1">
      <c r="A30" s="833" t="s">
        <v>648</v>
      </c>
      <c r="B30" s="829"/>
      <c r="C30" s="815">
        <v>199161</v>
      </c>
      <c r="D30" s="815">
        <v>88454</v>
      </c>
      <c r="E30" s="815">
        <v>88454</v>
      </c>
      <c r="F30" s="815">
        <v>88454</v>
      </c>
      <c r="G30" s="815">
        <v>88454</v>
      </c>
      <c r="H30" s="815">
        <v>88454</v>
      </c>
      <c r="I30" s="815">
        <v>73514</v>
      </c>
      <c r="J30" s="815">
        <v>88454</v>
      </c>
      <c r="K30" s="815">
        <v>88454</v>
      </c>
      <c r="L30" s="815">
        <v>88454</v>
      </c>
      <c r="M30" s="815">
        <v>88454</v>
      </c>
      <c r="N30" s="815">
        <v>88453</v>
      </c>
      <c r="O30" s="825">
        <f>SUM(C30:N30)</f>
        <v>1157214</v>
      </c>
    </row>
    <row r="31" spans="1:15" ht="14.25" customHeight="1">
      <c r="A31" s="830"/>
      <c r="B31" s="831"/>
      <c r="C31" s="842"/>
      <c r="D31" s="842"/>
      <c r="E31" s="842"/>
      <c r="F31" s="842"/>
      <c r="G31" s="842"/>
      <c r="H31" s="842"/>
      <c r="I31" s="842"/>
      <c r="J31" s="842"/>
      <c r="K31" s="842"/>
      <c r="L31" s="842"/>
      <c r="M31" s="842"/>
      <c r="N31" s="842"/>
      <c r="O31" s="826"/>
    </row>
    <row r="32" spans="1:15" ht="12" customHeight="1">
      <c r="A32" s="833" t="s">
        <v>649</v>
      </c>
      <c r="B32" s="829"/>
      <c r="C32" s="815">
        <v>327100</v>
      </c>
      <c r="D32" s="815">
        <v>300000</v>
      </c>
      <c r="E32" s="815">
        <v>530000</v>
      </c>
      <c r="F32" s="815">
        <v>523989</v>
      </c>
      <c r="G32" s="815">
        <v>500000</v>
      </c>
      <c r="H32" s="815">
        <v>300000</v>
      </c>
      <c r="I32" s="815">
        <v>193230</v>
      </c>
      <c r="J32" s="815">
        <v>224500</v>
      </c>
      <c r="K32" s="815">
        <v>777185</v>
      </c>
      <c r="L32" s="815">
        <v>917009</v>
      </c>
      <c r="M32" s="815">
        <v>750000</v>
      </c>
      <c r="N32" s="815">
        <v>850000</v>
      </c>
      <c r="O32" s="825">
        <f>SUM(C32:N32)</f>
        <v>6193013</v>
      </c>
    </row>
    <row r="33" spans="1:15" ht="15" customHeight="1">
      <c r="A33" s="830"/>
      <c r="B33" s="831"/>
      <c r="C33" s="842"/>
      <c r="D33" s="842"/>
      <c r="E33" s="842"/>
      <c r="F33" s="842"/>
      <c r="G33" s="842"/>
      <c r="H33" s="842"/>
      <c r="I33" s="842"/>
      <c r="J33" s="842"/>
      <c r="K33" s="842"/>
      <c r="L33" s="842"/>
      <c r="M33" s="842"/>
      <c r="N33" s="842"/>
      <c r="O33" s="826"/>
    </row>
    <row r="34" spans="1:15" ht="12" customHeight="1">
      <c r="A34" s="833" t="s">
        <v>650</v>
      </c>
      <c r="B34" s="829"/>
      <c r="C34" s="815">
        <v>40000</v>
      </c>
      <c r="D34" s="815">
        <v>40000</v>
      </c>
      <c r="E34" s="815">
        <v>97308</v>
      </c>
      <c r="F34" s="815">
        <v>97308</v>
      </c>
      <c r="G34" s="815">
        <v>97308</v>
      </c>
      <c r="H34" s="815">
        <v>97308</v>
      </c>
      <c r="I34" s="815">
        <v>50000</v>
      </c>
      <c r="J34" s="815">
        <v>97308</v>
      </c>
      <c r="K34" s="815">
        <v>97308</v>
      </c>
      <c r="L34" s="815">
        <v>89578</v>
      </c>
      <c r="M34" s="815">
        <v>83715</v>
      </c>
      <c r="N34" s="815">
        <v>83718</v>
      </c>
      <c r="O34" s="825">
        <f>SUM(C34:N34)</f>
        <v>970859</v>
      </c>
    </row>
    <row r="35" spans="1:15" ht="15.75" customHeight="1">
      <c r="A35" s="830"/>
      <c r="B35" s="831"/>
      <c r="C35" s="842"/>
      <c r="D35" s="842"/>
      <c r="E35" s="842"/>
      <c r="F35" s="842"/>
      <c r="G35" s="842"/>
      <c r="H35" s="842"/>
      <c r="I35" s="842"/>
      <c r="J35" s="842"/>
      <c r="K35" s="842"/>
      <c r="L35" s="842"/>
      <c r="M35" s="842"/>
      <c r="N35" s="842"/>
      <c r="O35" s="826"/>
    </row>
    <row r="36" spans="1:15" ht="12" customHeight="1">
      <c r="A36" s="833" t="s">
        <v>651</v>
      </c>
      <c r="B36" s="829"/>
      <c r="C36" s="815"/>
      <c r="D36" s="815"/>
      <c r="E36" s="815"/>
      <c r="F36" s="815"/>
      <c r="G36" s="815"/>
      <c r="H36" s="815"/>
      <c r="I36" s="815"/>
      <c r="J36" s="815"/>
      <c r="K36" s="815">
        <v>3500</v>
      </c>
      <c r="L36" s="815"/>
      <c r="M36" s="815"/>
      <c r="N36" s="815"/>
      <c r="O36" s="825">
        <f>SUM(C36:N36)</f>
        <v>3500</v>
      </c>
    </row>
    <row r="37" spans="1:15" ht="12" customHeight="1">
      <c r="A37" s="830"/>
      <c r="B37" s="831"/>
      <c r="C37" s="814"/>
      <c r="D37" s="814"/>
      <c r="E37" s="814"/>
      <c r="F37" s="814"/>
      <c r="G37" s="814"/>
      <c r="H37" s="814"/>
      <c r="I37" s="814"/>
      <c r="J37" s="814"/>
      <c r="K37" s="814"/>
      <c r="L37" s="814"/>
      <c r="M37" s="814"/>
      <c r="N37" s="814"/>
      <c r="O37" s="826"/>
    </row>
    <row r="38" spans="1:15" ht="12" customHeight="1">
      <c r="A38" s="833" t="s">
        <v>652</v>
      </c>
      <c r="B38" s="829"/>
      <c r="C38" s="815">
        <v>10696</v>
      </c>
      <c r="D38" s="815">
        <v>10696</v>
      </c>
      <c r="E38" s="815">
        <v>10696</v>
      </c>
      <c r="F38" s="815">
        <v>52368</v>
      </c>
      <c r="G38" s="815">
        <v>29696</v>
      </c>
      <c r="H38" s="815">
        <v>10696</v>
      </c>
      <c r="I38" s="815">
        <v>10696</v>
      </c>
      <c r="J38" s="815">
        <v>10696</v>
      </c>
      <c r="K38" s="815">
        <v>29696</v>
      </c>
      <c r="L38" s="815">
        <v>52368</v>
      </c>
      <c r="M38" s="815">
        <v>25666</v>
      </c>
      <c r="N38" s="815">
        <v>32173</v>
      </c>
      <c r="O38" s="825">
        <f>SUM(C38:N38)</f>
        <v>286143</v>
      </c>
    </row>
    <row r="39" spans="1:15" ht="15" customHeight="1">
      <c r="A39" s="830"/>
      <c r="B39" s="831"/>
      <c r="C39" s="842"/>
      <c r="D39" s="842"/>
      <c r="E39" s="842"/>
      <c r="F39" s="842"/>
      <c r="G39" s="842"/>
      <c r="H39" s="842"/>
      <c r="I39" s="842"/>
      <c r="J39" s="842"/>
      <c r="K39" s="842"/>
      <c r="L39" s="842"/>
      <c r="M39" s="842"/>
      <c r="N39" s="842"/>
      <c r="O39" s="826"/>
    </row>
    <row r="40" spans="1:15" ht="15" customHeight="1">
      <c r="A40" s="833" t="s">
        <v>653</v>
      </c>
      <c r="B40" s="829"/>
      <c r="C40" s="815">
        <v>80000</v>
      </c>
      <c r="D40" s="815">
        <v>50000</v>
      </c>
      <c r="E40" s="815">
        <v>335524</v>
      </c>
      <c r="F40" s="815">
        <v>201015</v>
      </c>
      <c r="G40" s="815">
        <v>271422</v>
      </c>
      <c r="H40" s="815">
        <v>146422</v>
      </c>
      <c r="I40" s="815">
        <v>61980</v>
      </c>
      <c r="J40" s="815">
        <v>38891</v>
      </c>
      <c r="K40" s="815">
        <v>367755</v>
      </c>
      <c r="L40" s="815">
        <v>414860</v>
      </c>
      <c r="M40" s="815">
        <v>245921</v>
      </c>
      <c r="N40" s="815">
        <v>213131</v>
      </c>
      <c r="O40" s="825">
        <f>SUM(C40:N40)</f>
        <v>2426921</v>
      </c>
    </row>
    <row r="41" spans="1:15" ht="15" customHeight="1">
      <c r="A41" s="830"/>
      <c r="B41" s="831"/>
      <c r="C41" s="842"/>
      <c r="D41" s="842"/>
      <c r="E41" s="842"/>
      <c r="F41" s="842"/>
      <c r="G41" s="842"/>
      <c r="H41" s="842"/>
      <c r="I41" s="842"/>
      <c r="J41" s="842"/>
      <c r="K41" s="842"/>
      <c r="L41" s="842"/>
      <c r="M41" s="842"/>
      <c r="N41" s="842"/>
      <c r="O41" s="826"/>
    </row>
    <row r="42" spans="1:15" ht="15" customHeight="1">
      <c r="A42" s="833" t="s">
        <v>654</v>
      </c>
      <c r="B42" s="829"/>
      <c r="C42" s="815"/>
      <c r="D42" s="815"/>
      <c r="E42" s="815">
        <v>45000</v>
      </c>
      <c r="F42" s="815">
        <v>51407</v>
      </c>
      <c r="G42" s="815">
        <v>113915</v>
      </c>
      <c r="H42" s="815">
        <v>51407</v>
      </c>
      <c r="I42" s="815">
        <v>67033</v>
      </c>
      <c r="J42" s="815">
        <v>51407</v>
      </c>
      <c r="K42" s="815">
        <v>149313</v>
      </c>
      <c r="L42" s="815">
        <v>99498</v>
      </c>
      <c r="M42" s="815">
        <v>67033</v>
      </c>
      <c r="N42" s="815">
        <v>67037</v>
      </c>
      <c r="O42" s="825">
        <f>SUM(C42:N42)</f>
        <v>763050</v>
      </c>
    </row>
    <row r="43" spans="1:15" ht="15" customHeight="1">
      <c r="A43" s="830"/>
      <c r="B43" s="831"/>
      <c r="C43" s="842"/>
      <c r="D43" s="842"/>
      <c r="E43" s="842"/>
      <c r="F43" s="842"/>
      <c r="G43" s="842"/>
      <c r="H43" s="842"/>
      <c r="I43" s="842"/>
      <c r="J43" s="842"/>
      <c r="K43" s="842"/>
      <c r="L43" s="842"/>
      <c r="M43" s="842"/>
      <c r="N43" s="842"/>
      <c r="O43" s="826"/>
    </row>
    <row r="44" spans="1:15" ht="15" customHeight="1">
      <c r="A44" s="833" t="s">
        <v>655</v>
      </c>
      <c r="B44" s="829"/>
      <c r="C44" s="815"/>
      <c r="D44" s="815"/>
      <c r="E44" s="815">
        <v>100000</v>
      </c>
      <c r="F44" s="815">
        <v>162700</v>
      </c>
      <c r="G44" s="815">
        <v>250000</v>
      </c>
      <c r="H44" s="815">
        <v>80000</v>
      </c>
      <c r="I44" s="815"/>
      <c r="J44" s="815"/>
      <c r="K44" s="815">
        <v>140000</v>
      </c>
      <c r="L44" s="815"/>
      <c r="M44" s="815"/>
      <c r="N44" s="815"/>
      <c r="O44" s="825">
        <f>SUM(C44:N44)</f>
        <v>732700</v>
      </c>
    </row>
    <row r="45" spans="1:15" ht="15" customHeight="1">
      <c r="A45" s="830"/>
      <c r="B45" s="831"/>
      <c r="C45" s="842"/>
      <c r="D45" s="842"/>
      <c r="E45" s="842"/>
      <c r="F45" s="842"/>
      <c r="G45" s="842"/>
      <c r="H45" s="842"/>
      <c r="I45" s="842"/>
      <c r="J45" s="842"/>
      <c r="K45" s="842"/>
      <c r="L45" s="842"/>
      <c r="M45" s="842"/>
      <c r="N45" s="842"/>
      <c r="O45" s="826"/>
    </row>
    <row r="46" spans="1:15" ht="12" customHeight="1">
      <c r="A46" s="833" t="s">
        <v>656</v>
      </c>
      <c r="B46" s="829"/>
      <c r="C46" s="815"/>
      <c r="D46" s="815"/>
      <c r="E46" s="815">
        <v>6764</v>
      </c>
      <c r="F46" s="815"/>
      <c r="G46" s="815"/>
      <c r="H46" s="815">
        <v>6764</v>
      </c>
      <c r="I46" s="815"/>
      <c r="J46" s="815"/>
      <c r="K46" s="815">
        <v>20514</v>
      </c>
      <c r="L46" s="815">
        <v>14926</v>
      </c>
      <c r="M46" s="815">
        <v>13750</v>
      </c>
      <c r="N46" s="815">
        <v>20515</v>
      </c>
      <c r="O46" s="825">
        <f>SUM(C46:N46)</f>
        <v>83233</v>
      </c>
    </row>
    <row r="47" spans="1:15" ht="12" customHeight="1">
      <c r="A47" s="830"/>
      <c r="B47" s="831"/>
      <c r="C47" s="814"/>
      <c r="D47" s="814"/>
      <c r="E47" s="814"/>
      <c r="F47" s="814"/>
      <c r="G47" s="814"/>
      <c r="H47" s="814"/>
      <c r="I47" s="814"/>
      <c r="J47" s="814"/>
      <c r="K47" s="814"/>
      <c r="L47" s="814"/>
      <c r="M47" s="814"/>
      <c r="N47" s="814"/>
      <c r="O47" s="826"/>
    </row>
    <row r="48" spans="1:15" ht="12" customHeight="1">
      <c r="A48" s="833" t="s">
        <v>657</v>
      </c>
      <c r="B48" s="829"/>
      <c r="C48" s="815"/>
      <c r="D48" s="815"/>
      <c r="E48" s="815">
        <v>8849</v>
      </c>
      <c r="F48" s="815">
        <v>8849</v>
      </c>
      <c r="G48" s="815">
        <v>8849</v>
      </c>
      <c r="H48" s="815">
        <v>8849</v>
      </c>
      <c r="I48" s="815">
        <v>8849</v>
      </c>
      <c r="J48" s="815">
        <v>8876</v>
      </c>
      <c r="K48" s="815">
        <v>46968</v>
      </c>
      <c r="L48" s="815">
        <v>8849</v>
      </c>
      <c r="M48" s="815">
        <v>8849</v>
      </c>
      <c r="N48" s="815">
        <v>8852</v>
      </c>
      <c r="O48" s="825">
        <f>SUM(C48:N48)</f>
        <v>126639</v>
      </c>
    </row>
    <row r="49" spans="1:15" ht="10.5" customHeight="1">
      <c r="A49" s="830"/>
      <c r="B49" s="831"/>
      <c r="C49" s="814"/>
      <c r="D49" s="814"/>
      <c r="E49" s="814"/>
      <c r="F49" s="814"/>
      <c r="G49" s="814"/>
      <c r="H49" s="814"/>
      <c r="I49" s="814"/>
      <c r="J49" s="814"/>
      <c r="K49" s="814"/>
      <c r="L49" s="814"/>
      <c r="M49" s="814"/>
      <c r="N49" s="814"/>
      <c r="O49" s="826"/>
    </row>
    <row r="50" spans="1:15" ht="14.25" customHeight="1">
      <c r="A50" s="833" t="s">
        <v>658</v>
      </c>
      <c r="B50" s="829"/>
      <c r="C50" s="815"/>
      <c r="D50" s="815"/>
      <c r="E50" s="815">
        <v>157166</v>
      </c>
      <c r="F50" s="815"/>
      <c r="G50" s="815"/>
      <c r="H50" s="815">
        <v>157166</v>
      </c>
      <c r="I50" s="815"/>
      <c r="J50" s="815"/>
      <c r="K50" s="815">
        <v>157166</v>
      </c>
      <c r="L50" s="815"/>
      <c r="M50" s="815"/>
      <c r="N50" s="815">
        <v>157168</v>
      </c>
      <c r="O50" s="825">
        <f>SUM(C50:N50)</f>
        <v>628666</v>
      </c>
    </row>
    <row r="51" spans="1:15" ht="12" customHeight="1">
      <c r="A51" s="830"/>
      <c r="B51" s="831"/>
      <c r="C51" s="814"/>
      <c r="D51" s="814"/>
      <c r="E51" s="814"/>
      <c r="F51" s="814"/>
      <c r="G51" s="814"/>
      <c r="H51" s="814"/>
      <c r="I51" s="814"/>
      <c r="J51" s="814"/>
      <c r="K51" s="814"/>
      <c r="L51" s="814"/>
      <c r="M51" s="814"/>
      <c r="N51" s="814"/>
      <c r="O51" s="826"/>
    </row>
    <row r="52" spans="1:15" ht="18" customHeight="1" thickBot="1">
      <c r="A52" s="621" t="s">
        <v>659</v>
      </c>
      <c r="B52" s="622"/>
      <c r="C52" s="623">
        <f>SUM(C28:C51)</f>
        <v>1349654</v>
      </c>
      <c r="D52" s="623">
        <f aca="true" t="shared" si="2" ref="D52:N52">SUM(D28:D51)</f>
        <v>828688</v>
      </c>
      <c r="E52" s="623">
        <f t="shared" si="2"/>
        <v>1719299</v>
      </c>
      <c r="F52" s="623">
        <f t="shared" si="2"/>
        <v>1525628</v>
      </c>
      <c r="G52" s="623">
        <f t="shared" si="2"/>
        <v>1699182</v>
      </c>
      <c r="H52" s="623">
        <f t="shared" si="2"/>
        <v>1286604</v>
      </c>
      <c r="I52" s="623">
        <f t="shared" si="2"/>
        <v>775489</v>
      </c>
      <c r="J52" s="623">
        <f t="shared" si="2"/>
        <v>862610</v>
      </c>
      <c r="K52" s="623">
        <f t="shared" si="2"/>
        <v>2220337</v>
      </c>
      <c r="L52" s="623">
        <f t="shared" si="2"/>
        <v>2028020</v>
      </c>
      <c r="M52" s="623">
        <f t="shared" si="2"/>
        <v>1623866</v>
      </c>
      <c r="N52" s="623">
        <f t="shared" si="2"/>
        <v>1860585</v>
      </c>
      <c r="O52" s="617">
        <f>SUM(O28:O51)</f>
        <v>17779962</v>
      </c>
    </row>
    <row r="53" spans="1:15" ht="18" customHeight="1" thickBot="1">
      <c r="A53" s="621" t="s">
        <v>660</v>
      </c>
      <c r="B53" s="622"/>
      <c r="C53" s="616">
        <f aca="true" t="shared" si="3" ref="C53:N53">SUM(C26-C52)</f>
        <v>-18776</v>
      </c>
      <c r="D53" s="616">
        <f t="shared" si="3"/>
        <v>-236727</v>
      </c>
      <c r="E53" s="616">
        <f t="shared" si="3"/>
        <v>371224</v>
      </c>
      <c r="F53" s="616">
        <f t="shared" si="3"/>
        <v>732856</v>
      </c>
      <c r="G53" s="616">
        <f t="shared" si="3"/>
        <v>481694</v>
      </c>
      <c r="H53" s="616">
        <f t="shared" si="3"/>
        <v>-171890</v>
      </c>
      <c r="I53" s="616">
        <f t="shared" si="3"/>
        <v>-213801</v>
      </c>
      <c r="J53" s="616">
        <f t="shared" si="3"/>
        <v>-257977</v>
      </c>
      <c r="K53" s="616">
        <f t="shared" si="3"/>
        <v>678927</v>
      </c>
      <c r="L53" s="616">
        <f t="shared" si="3"/>
        <v>1046971</v>
      </c>
      <c r="M53" s="616">
        <f t="shared" si="3"/>
        <v>503676</v>
      </c>
      <c r="N53" s="616">
        <f t="shared" si="3"/>
        <v>531370</v>
      </c>
      <c r="O53" s="624"/>
    </row>
    <row r="54" spans="1:15" ht="12.75">
      <c r="A54" s="625"/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625"/>
    </row>
  </sheetData>
  <sheetProtection/>
  <mergeCells count="311">
    <mergeCell ref="A44:B45"/>
    <mergeCell ref="C44:C45"/>
    <mergeCell ref="D44:D45"/>
    <mergeCell ref="E44:E45"/>
    <mergeCell ref="O42:O43"/>
    <mergeCell ref="F44:F45"/>
    <mergeCell ref="G44:G45"/>
    <mergeCell ref="J42:J43"/>
    <mergeCell ref="K42:K43"/>
    <mergeCell ref="H44:H45"/>
    <mergeCell ref="I44:I45"/>
    <mergeCell ref="N44:N45"/>
    <mergeCell ref="O44:O45"/>
    <mergeCell ref="J44:J45"/>
    <mergeCell ref="C42:C43"/>
    <mergeCell ref="D42:D43"/>
    <mergeCell ref="E42:E43"/>
    <mergeCell ref="F42:F43"/>
    <mergeCell ref="C40:C41"/>
    <mergeCell ref="D40:D41"/>
    <mergeCell ref="E40:E41"/>
    <mergeCell ref="H40:H41"/>
    <mergeCell ref="L50:L51"/>
    <mergeCell ref="M50:M51"/>
    <mergeCell ref="L40:L41"/>
    <mergeCell ref="M40:M41"/>
    <mergeCell ref="L42:L43"/>
    <mergeCell ref="M42:M43"/>
    <mergeCell ref="L44:L45"/>
    <mergeCell ref="M44:M45"/>
    <mergeCell ref="L46:L47"/>
    <mergeCell ref="M46:M47"/>
    <mergeCell ref="N50:N51"/>
    <mergeCell ref="O50:O51"/>
    <mergeCell ref="N22:N23"/>
    <mergeCell ref="O22:O23"/>
    <mergeCell ref="O36:O37"/>
    <mergeCell ref="N32:N33"/>
    <mergeCell ref="O32:O33"/>
    <mergeCell ref="N40:N41"/>
    <mergeCell ref="O40:O41"/>
    <mergeCell ref="N42:N43"/>
    <mergeCell ref="A50:B51"/>
    <mergeCell ref="C50:C51"/>
    <mergeCell ref="D50:D51"/>
    <mergeCell ref="E50:E51"/>
    <mergeCell ref="J50:J51"/>
    <mergeCell ref="K50:K51"/>
    <mergeCell ref="F40:F41"/>
    <mergeCell ref="G40:G41"/>
    <mergeCell ref="I40:I41"/>
    <mergeCell ref="J40:J41"/>
    <mergeCell ref="K40:K41"/>
    <mergeCell ref="G42:G43"/>
    <mergeCell ref="H42:H43"/>
    <mergeCell ref="I42:I43"/>
    <mergeCell ref="F50:F51"/>
    <mergeCell ref="G50:G51"/>
    <mergeCell ref="H50:H51"/>
    <mergeCell ref="I50:I51"/>
    <mergeCell ref="H22:H23"/>
    <mergeCell ref="I22:I23"/>
    <mergeCell ref="J22:J23"/>
    <mergeCell ref="K22:K23"/>
    <mergeCell ref="D22:D23"/>
    <mergeCell ref="E22:E23"/>
    <mergeCell ref="F22:F23"/>
    <mergeCell ref="G22:G23"/>
    <mergeCell ref="L20:L21"/>
    <mergeCell ref="M20:M21"/>
    <mergeCell ref="L22:L23"/>
    <mergeCell ref="M22:M23"/>
    <mergeCell ref="N20:N21"/>
    <mergeCell ref="O20:O21"/>
    <mergeCell ref="N18:N19"/>
    <mergeCell ref="O18:O19"/>
    <mergeCell ref="J18:J19"/>
    <mergeCell ref="K18:K19"/>
    <mergeCell ref="F20:F21"/>
    <mergeCell ref="G20:G21"/>
    <mergeCell ref="H20:H21"/>
    <mergeCell ref="I20:I21"/>
    <mergeCell ref="J20:J21"/>
    <mergeCell ref="K20:K21"/>
    <mergeCell ref="L18:L19"/>
    <mergeCell ref="M18:M19"/>
    <mergeCell ref="A18:B19"/>
    <mergeCell ref="C18:C19"/>
    <mergeCell ref="D18:D19"/>
    <mergeCell ref="E18:E19"/>
    <mergeCell ref="F18:F19"/>
    <mergeCell ref="G18:G19"/>
    <mergeCell ref="H18:H19"/>
    <mergeCell ref="I18:I19"/>
    <mergeCell ref="O48:O49"/>
    <mergeCell ref="K48:K49"/>
    <mergeCell ref="N48:N49"/>
    <mergeCell ref="L48:L49"/>
    <mergeCell ref="M48:M49"/>
    <mergeCell ref="N46:N47"/>
    <mergeCell ref="O46:O47"/>
    <mergeCell ref="C48:C49"/>
    <mergeCell ref="E48:E49"/>
    <mergeCell ref="D48:D49"/>
    <mergeCell ref="F48:F49"/>
    <mergeCell ref="G48:G49"/>
    <mergeCell ref="I48:I49"/>
    <mergeCell ref="H48:H49"/>
    <mergeCell ref="J48:J49"/>
    <mergeCell ref="O38:O39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I38:I39"/>
    <mergeCell ref="J38:J39"/>
    <mergeCell ref="K38:K39"/>
    <mergeCell ref="K44:K45"/>
    <mergeCell ref="L38:L39"/>
    <mergeCell ref="M38:M39"/>
    <mergeCell ref="N38:N39"/>
    <mergeCell ref="L36:L37"/>
    <mergeCell ref="M36:M37"/>
    <mergeCell ref="N36:N37"/>
    <mergeCell ref="C38:C39"/>
    <mergeCell ref="D38:D39"/>
    <mergeCell ref="E38:E39"/>
    <mergeCell ref="F38:F39"/>
    <mergeCell ref="G38:G39"/>
    <mergeCell ref="H38:H39"/>
    <mergeCell ref="O34:O35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I34:I35"/>
    <mergeCell ref="J34:J35"/>
    <mergeCell ref="K34:K35"/>
    <mergeCell ref="L34:L35"/>
    <mergeCell ref="M34:M35"/>
    <mergeCell ref="N34:N35"/>
    <mergeCell ref="C34:C35"/>
    <mergeCell ref="D34:D35"/>
    <mergeCell ref="E34:E35"/>
    <mergeCell ref="F34:F35"/>
    <mergeCell ref="G34:G35"/>
    <mergeCell ref="H34:H35"/>
    <mergeCell ref="O28:O29"/>
    <mergeCell ref="O30:O31"/>
    <mergeCell ref="N28:N29"/>
    <mergeCell ref="J30:J31"/>
    <mergeCell ref="K30:K31"/>
    <mergeCell ref="L30:L31"/>
    <mergeCell ref="M30:M31"/>
    <mergeCell ref="N30:N31"/>
    <mergeCell ref="L28:L29"/>
    <mergeCell ref="M28:M29"/>
    <mergeCell ref="D32:D33"/>
    <mergeCell ref="E32:E33"/>
    <mergeCell ref="F32:F33"/>
    <mergeCell ref="G32:G33"/>
    <mergeCell ref="F30:F31"/>
    <mergeCell ref="G30:G31"/>
    <mergeCell ref="H30:H31"/>
    <mergeCell ref="I30:I31"/>
    <mergeCell ref="H32:H33"/>
    <mergeCell ref="I32:I33"/>
    <mergeCell ref="J28:J29"/>
    <mergeCell ref="K28:K29"/>
    <mergeCell ref="J32:J33"/>
    <mergeCell ref="K32:K33"/>
    <mergeCell ref="L32:L33"/>
    <mergeCell ref="M32:M33"/>
    <mergeCell ref="C32:C33"/>
    <mergeCell ref="N24:N25"/>
    <mergeCell ref="G24:G25"/>
    <mergeCell ref="C30:C31"/>
    <mergeCell ref="D30:D31"/>
    <mergeCell ref="E30:E31"/>
    <mergeCell ref="L24:L25"/>
    <mergeCell ref="M24:M25"/>
    <mergeCell ref="A46:B47"/>
    <mergeCell ref="A48:B49"/>
    <mergeCell ref="A28:B29"/>
    <mergeCell ref="A30:B31"/>
    <mergeCell ref="A32:B33"/>
    <mergeCell ref="A34:B35"/>
    <mergeCell ref="A36:B37"/>
    <mergeCell ref="A38:B39"/>
    <mergeCell ref="A40:B41"/>
    <mergeCell ref="A42:B43"/>
    <mergeCell ref="O24:O25"/>
    <mergeCell ref="C28:C29"/>
    <mergeCell ref="D28:D29"/>
    <mergeCell ref="E28:E29"/>
    <mergeCell ref="F28:F29"/>
    <mergeCell ref="G28:G29"/>
    <mergeCell ref="H28:H29"/>
    <mergeCell ref="I28:I29"/>
    <mergeCell ref="E24:E25"/>
    <mergeCell ref="F24:F25"/>
    <mergeCell ref="N16:N17"/>
    <mergeCell ref="O16:O17"/>
    <mergeCell ref="C24:C25"/>
    <mergeCell ref="D24:D25"/>
    <mergeCell ref="H24:H25"/>
    <mergeCell ref="I24:I25"/>
    <mergeCell ref="J24:J25"/>
    <mergeCell ref="K24:K25"/>
    <mergeCell ref="H16:H17"/>
    <mergeCell ref="I16:I17"/>
    <mergeCell ref="J16:J17"/>
    <mergeCell ref="K16:K17"/>
    <mergeCell ref="L16:L17"/>
    <mergeCell ref="M16:M17"/>
    <mergeCell ref="M14:M15"/>
    <mergeCell ref="N14:N15"/>
    <mergeCell ref="O14:O15"/>
    <mergeCell ref="A16:B17"/>
    <mergeCell ref="F16:F17"/>
    <mergeCell ref="G16:G17"/>
    <mergeCell ref="G14:G15"/>
    <mergeCell ref="H14:H15"/>
    <mergeCell ref="F14:F15"/>
    <mergeCell ref="I14:I15"/>
    <mergeCell ref="A24:B25"/>
    <mergeCell ref="C16:C17"/>
    <mergeCell ref="D16:D17"/>
    <mergeCell ref="E16:E17"/>
    <mergeCell ref="A20:B21"/>
    <mergeCell ref="C20:C21"/>
    <mergeCell ref="D20:D21"/>
    <mergeCell ref="E20:E21"/>
    <mergeCell ref="A22:B23"/>
    <mergeCell ref="C22:C23"/>
    <mergeCell ref="A12:B13"/>
    <mergeCell ref="C12:C13"/>
    <mergeCell ref="D12:D13"/>
    <mergeCell ref="E12:E13"/>
    <mergeCell ref="N12:N13"/>
    <mergeCell ref="F12:F13"/>
    <mergeCell ref="G12:G13"/>
    <mergeCell ref="L12:L13"/>
    <mergeCell ref="J14:J15"/>
    <mergeCell ref="K14:K15"/>
    <mergeCell ref="L14:L15"/>
    <mergeCell ref="A14:B15"/>
    <mergeCell ref="C14:C15"/>
    <mergeCell ref="D14:D15"/>
    <mergeCell ref="E14:E15"/>
    <mergeCell ref="J10:J11"/>
    <mergeCell ref="J12:J13"/>
    <mergeCell ref="O12:O13"/>
    <mergeCell ref="O10:O11"/>
    <mergeCell ref="N10:N11"/>
    <mergeCell ref="K10:K11"/>
    <mergeCell ref="L10:L11"/>
    <mergeCell ref="M10:M11"/>
    <mergeCell ref="K12:K13"/>
    <mergeCell ref="M12:M13"/>
    <mergeCell ref="C10:C11"/>
    <mergeCell ref="D10:D11"/>
    <mergeCell ref="E10:E11"/>
    <mergeCell ref="F10:F11"/>
    <mergeCell ref="G10:G11"/>
    <mergeCell ref="H10:H11"/>
    <mergeCell ref="H12:H13"/>
    <mergeCell ref="I12:I13"/>
    <mergeCell ref="I10:I11"/>
    <mergeCell ref="J8:J9"/>
    <mergeCell ref="K8:K9"/>
    <mergeCell ref="L8:L9"/>
    <mergeCell ref="M8:M9"/>
    <mergeCell ref="N8:N9"/>
    <mergeCell ref="O8:O9"/>
    <mergeCell ref="O6:O7"/>
    <mergeCell ref="A10:B11"/>
    <mergeCell ref="C8:C9"/>
    <mergeCell ref="D8:D9"/>
    <mergeCell ref="E8:E9"/>
    <mergeCell ref="A8:B9"/>
    <mergeCell ref="F8:F9"/>
    <mergeCell ref="G8:G9"/>
    <mergeCell ref="H8:H9"/>
    <mergeCell ref="I8:I9"/>
    <mergeCell ref="A1:O1"/>
    <mergeCell ref="A2:O2"/>
    <mergeCell ref="A4:B4"/>
    <mergeCell ref="A6:B7"/>
    <mergeCell ref="F6:F7"/>
    <mergeCell ref="G6:G7"/>
    <mergeCell ref="H6:H7"/>
    <mergeCell ref="L6:L7"/>
    <mergeCell ref="N6:N7"/>
    <mergeCell ref="I6:I7"/>
    <mergeCell ref="J6:J7"/>
    <mergeCell ref="K6:K7"/>
    <mergeCell ref="C6:C7"/>
    <mergeCell ref="D6:D7"/>
    <mergeCell ref="E6:E7"/>
    <mergeCell ref="M6:M7"/>
  </mergeCells>
  <printOptions horizontalCentered="1" verticalCentered="1"/>
  <pageMargins left="0" right="0" top="0" bottom="0.3937007874015748" header="0" footer="0.1968503937007874"/>
  <pageSetup firstPageNumber="56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7"/>
  <sheetViews>
    <sheetView showZeros="0" zoomScalePageLayoutView="0" workbookViewId="0" topLeftCell="A154">
      <selection activeCell="B148" sqref="B148"/>
    </sheetView>
  </sheetViews>
  <sheetFormatPr defaultColWidth="9.00390625" defaultRowHeight="12.75"/>
  <cols>
    <col min="1" max="1" width="8.375" style="529" customWidth="1"/>
    <col min="2" max="2" width="68.75390625" style="432" customWidth="1"/>
    <col min="3" max="3" width="14.125" style="529" customWidth="1"/>
    <col min="4" max="4" width="12.75390625" style="432" customWidth="1"/>
    <col min="5" max="5" width="9.75390625" style="432" customWidth="1"/>
    <col min="6" max="16384" width="9.125" style="432" customWidth="1"/>
  </cols>
  <sheetData>
    <row r="1" spans="1:4" ht="12.75">
      <c r="A1" s="730" t="s">
        <v>215</v>
      </c>
      <c r="B1" s="730"/>
      <c r="C1" s="731"/>
      <c r="D1" s="731"/>
    </row>
    <row r="2" spans="1:4" ht="12.75">
      <c r="A2" s="730" t="s">
        <v>292</v>
      </c>
      <c r="B2" s="730"/>
      <c r="C2" s="731"/>
      <c r="D2" s="731"/>
    </row>
    <row r="3" spans="1:3" ht="12.75">
      <c r="A3" s="374"/>
      <c r="B3" s="375"/>
      <c r="C3" s="375"/>
    </row>
    <row r="4" spans="1:5" ht="9" customHeight="1">
      <c r="A4" s="374"/>
      <c r="B4" s="374"/>
      <c r="C4" s="433"/>
      <c r="E4" s="433" t="s">
        <v>216</v>
      </c>
    </row>
    <row r="5" spans="1:5" s="434" customFormat="1" ht="16.5" customHeight="1">
      <c r="A5" s="734" t="s">
        <v>236</v>
      </c>
      <c r="B5" s="732" t="s">
        <v>204</v>
      </c>
      <c r="C5" s="728" t="s">
        <v>669</v>
      </c>
      <c r="D5" s="728" t="s">
        <v>671</v>
      </c>
      <c r="E5" s="728" t="s">
        <v>672</v>
      </c>
    </row>
    <row r="6" spans="1:5" s="434" customFormat="1" ht="18.75" customHeight="1">
      <c r="A6" s="733"/>
      <c r="B6" s="733"/>
      <c r="C6" s="729"/>
      <c r="D6" s="729"/>
      <c r="E6" s="729"/>
    </row>
    <row r="7" spans="1:5" s="434" customFormat="1" ht="11.25" customHeight="1">
      <c r="A7" s="435" t="s">
        <v>171</v>
      </c>
      <c r="B7" s="436" t="s">
        <v>172</v>
      </c>
      <c r="C7" s="437" t="s">
        <v>173</v>
      </c>
      <c r="D7" s="437" t="s">
        <v>174</v>
      </c>
      <c r="E7" s="437" t="s">
        <v>175</v>
      </c>
    </row>
    <row r="8" spans="1:5" s="440" customFormat="1" ht="12.75">
      <c r="A8" s="438"/>
      <c r="B8" s="439" t="s">
        <v>471</v>
      </c>
      <c r="C8" s="439"/>
      <c r="D8" s="439"/>
      <c r="E8" s="439"/>
    </row>
    <row r="9" spans="1:5" ht="8.25" customHeight="1">
      <c r="A9" s="441"/>
      <c r="B9" s="442"/>
      <c r="C9" s="442"/>
      <c r="D9" s="442"/>
      <c r="E9" s="442"/>
    </row>
    <row r="10" spans="1:5" s="434" customFormat="1" ht="12">
      <c r="A10" s="443">
        <v>1010</v>
      </c>
      <c r="B10" s="444" t="s">
        <v>411</v>
      </c>
      <c r="C10" s="443">
        <f>SUM(C11:C16)</f>
        <v>761696</v>
      </c>
      <c r="D10" s="443">
        <f>SUM(D11:D16)</f>
        <v>762476</v>
      </c>
      <c r="E10" s="642">
        <f>SUM(D10/C10)</f>
        <v>1.00102403058438</v>
      </c>
    </row>
    <row r="11" spans="1:5" s="434" customFormat="1" ht="12">
      <c r="A11" s="445">
        <v>1011</v>
      </c>
      <c r="B11" s="446" t="s">
        <v>472</v>
      </c>
      <c r="C11" s="447">
        <v>1000</v>
      </c>
      <c r="D11" s="447">
        <v>1000</v>
      </c>
      <c r="E11" s="643">
        <f aca="true" t="shared" si="0" ref="E11:E75">SUM(D11/C11)</f>
        <v>1</v>
      </c>
    </row>
    <row r="12" spans="1:5" s="434" customFormat="1" ht="12">
      <c r="A12" s="445">
        <v>1012</v>
      </c>
      <c r="B12" s="446" t="s">
        <v>203</v>
      </c>
      <c r="C12" s="447">
        <v>6500</v>
      </c>
      <c r="D12" s="447">
        <v>6500</v>
      </c>
      <c r="E12" s="643">
        <f t="shared" si="0"/>
        <v>1</v>
      </c>
    </row>
    <row r="13" spans="1:5" s="434" customFormat="1" ht="12">
      <c r="A13" s="445">
        <v>1013</v>
      </c>
      <c r="B13" s="446" t="s">
        <v>473</v>
      </c>
      <c r="C13" s="447">
        <v>30643</v>
      </c>
      <c r="D13" s="447">
        <v>30643</v>
      </c>
      <c r="E13" s="643">
        <f t="shared" si="0"/>
        <v>1</v>
      </c>
    </row>
    <row r="14" spans="1:5" s="434" customFormat="1" ht="12">
      <c r="A14" s="445">
        <v>1014</v>
      </c>
      <c r="B14" s="446" t="s">
        <v>571</v>
      </c>
      <c r="C14" s="445">
        <v>130000</v>
      </c>
      <c r="D14" s="445">
        <v>130000</v>
      </c>
      <c r="E14" s="643">
        <f t="shared" si="0"/>
        <v>1</v>
      </c>
    </row>
    <row r="15" spans="1:5" s="434" customFormat="1" ht="12">
      <c r="A15" s="445">
        <v>1015</v>
      </c>
      <c r="B15" s="446" t="s">
        <v>572</v>
      </c>
      <c r="C15" s="445">
        <v>583253</v>
      </c>
      <c r="D15" s="445">
        <v>583253</v>
      </c>
      <c r="E15" s="643">
        <f t="shared" si="0"/>
        <v>1</v>
      </c>
    </row>
    <row r="16" spans="1:5" s="434" customFormat="1" ht="12">
      <c r="A16" s="445">
        <v>1016</v>
      </c>
      <c r="B16" s="446" t="s">
        <v>474</v>
      </c>
      <c r="C16" s="447">
        <v>10300</v>
      </c>
      <c r="D16" s="447">
        <v>11080</v>
      </c>
      <c r="E16" s="643">
        <f t="shared" si="0"/>
        <v>1.075728155339806</v>
      </c>
    </row>
    <row r="17" spans="1:5" s="434" customFormat="1" ht="12">
      <c r="A17" s="448">
        <v>1020</v>
      </c>
      <c r="B17" s="444" t="s">
        <v>330</v>
      </c>
      <c r="C17" s="443">
        <f>SUM(C18:C20)</f>
        <v>222209</v>
      </c>
      <c r="D17" s="443">
        <f>SUM(D18:D20)</f>
        <v>222209</v>
      </c>
      <c r="E17" s="642">
        <f t="shared" si="0"/>
        <v>1</v>
      </c>
    </row>
    <row r="18" spans="1:5" s="434" customFormat="1" ht="12">
      <c r="A18" s="445">
        <v>1021</v>
      </c>
      <c r="B18" s="449" t="s">
        <v>331</v>
      </c>
      <c r="C18" s="450">
        <v>4000</v>
      </c>
      <c r="D18" s="450">
        <v>4000</v>
      </c>
      <c r="E18" s="643">
        <f t="shared" si="0"/>
        <v>1</v>
      </c>
    </row>
    <row r="19" spans="1:5" s="434" customFormat="1" ht="12">
      <c r="A19" s="445">
        <v>1022</v>
      </c>
      <c r="B19" s="451" t="s">
        <v>607</v>
      </c>
      <c r="C19" s="447">
        <v>190600</v>
      </c>
      <c r="D19" s="447">
        <v>190600</v>
      </c>
      <c r="E19" s="643">
        <f t="shared" si="0"/>
        <v>1</v>
      </c>
    </row>
    <row r="20" spans="1:5" s="434" customFormat="1" ht="12">
      <c r="A20" s="445">
        <v>1023</v>
      </c>
      <c r="B20" s="446" t="s">
        <v>364</v>
      </c>
      <c r="C20" s="445">
        <v>27609</v>
      </c>
      <c r="D20" s="445">
        <v>27609</v>
      </c>
      <c r="E20" s="643">
        <f t="shared" si="0"/>
        <v>1</v>
      </c>
    </row>
    <row r="21" spans="1:5" s="434" customFormat="1" ht="12">
      <c r="A21" s="448">
        <v>1030</v>
      </c>
      <c r="B21" s="452" t="s">
        <v>673</v>
      </c>
      <c r="C21" s="453">
        <f>SUM(C22:C22)</f>
        <v>15000</v>
      </c>
      <c r="D21" s="453">
        <f>SUM(D22:D23)</f>
        <v>18270</v>
      </c>
      <c r="E21" s="642">
        <f t="shared" si="0"/>
        <v>1.218</v>
      </c>
    </row>
    <row r="22" spans="1:5" s="434" customFormat="1" ht="12">
      <c r="A22" s="445">
        <v>1031</v>
      </c>
      <c r="B22" s="451" t="s">
        <v>209</v>
      </c>
      <c r="C22" s="447">
        <v>15000</v>
      </c>
      <c r="D22" s="447">
        <v>15000</v>
      </c>
      <c r="E22" s="643">
        <f t="shared" si="0"/>
        <v>1</v>
      </c>
    </row>
    <row r="23" spans="1:5" s="434" customFormat="1" ht="12">
      <c r="A23" s="662">
        <v>1037</v>
      </c>
      <c r="B23" s="449" t="s">
        <v>674</v>
      </c>
      <c r="C23" s="450"/>
      <c r="D23" s="450">
        <v>3270</v>
      </c>
      <c r="E23" s="643"/>
    </row>
    <row r="24" spans="1:5" s="434" customFormat="1" ht="12">
      <c r="A24" s="454">
        <v>1040</v>
      </c>
      <c r="B24" s="455" t="s">
        <v>413</v>
      </c>
      <c r="C24" s="454">
        <f>SUM(C25:C29)</f>
        <v>1064086</v>
      </c>
      <c r="D24" s="454">
        <f>SUM(D25:D29)</f>
        <v>1064086</v>
      </c>
      <c r="E24" s="642">
        <f t="shared" si="0"/>
        <v>1</v>
      </c>
    </row>
    <row r="25" spans="1:5" s="434" customFormat="1" ht="12">
      <c r="A25" s="447">
        <v>1041</v>
      </c>
      <c r="B25" s="442" t="s">
        <v>332</v>
      </c>
      <c r="C25" s="441">
        <v>193320</v>
      </c>
      <c r="D25" s="441">
        <v>193320</v>
      </c>
      <c r="E25" s="644">
        <f t="shared" si="0"/>
        <v>1</v>
      </c>
    </row>
    <row r="26" spans="1:5" s="434" customFormat="1" ht="12">
      <c r="A26" s="450">
        <v>1042</v>
      </c>
      <c r="B26" s="456" t="s">
        <v>333</v>
      </c>
      <c r="C26" s="441">
        <v>333350</v>
      </c>
      <c r="D26" s="441">
        <v>333350</v>
      </c>
      <c r="E26" s="644">
        <f t="shared" si="0"/>
        <v>1</v>
      </c>
    </row>
    <row r="27" spans="1:5" s="434" customFormat="1" ht="12">
      <c r="A27" s="447">
        <v>1043</v>
      </c>
      <c r="B27" s="442" t="s">
        <v>365</v>
      </c>
      <c r="C27" s="441">
        <v>364200</v>
      </c>
      <c r="D27" s="441">
        <v>364200</v>
      </c>
      <c r="E27" s="644">
        <f t="shared" si="0"/>
        <v>1</v>
      </c>
    </row>
    <row r="28" spans="1:5" s="434" customFormat="1" ht="12">
      <c r="A28" s="450">
        <v>1044</v>
      </c>
      <c r="B28" s="456" t="s">
        <v>375</v>
      </c>
      <c r="C28" s="457">
        <v>164933</v>
      </c>
      <c r="D28" s="457">
        <v>164933</v>
      </c>
      <c r="E28" s="644">
        <f t="shared" si="0"/>
        <v>1</v>
      </c>
    </row>
    <row r="29" spans="1:5" s="434" customFormat="1" ht="12">
      <c r="A29" s="450">
        <v>1045</v>
      </c>
      <c r="B29" s="456" t="s">
        <v>366</v>
      </c>
      <c r="C29" s="457">
        <v>8283</v>
      </c>
      <c r="D29" s="457">
        <v>8283</v>
      </c>
      <c r="E29" s="644">
        <f t="shared" si="0"/>
        <v>1</v>
      </c>
    </row>
    <row r="30" spans="1:5" s="434" customFormat="1" ht="12">
      <c r="A30" s="454">
        <v>1050</v>
      </c>
      <c r="B30" s="455" t="s">
        <v>414</v>
      </c>
      <c r="C30" s="454">
        <f>SUM(C31:C31)</f>
        <v>30000</v>
      </c>
      <c r="D30" s="454">
        <f>SUM(D31:D31)</f>
        <v>30000</v>
      </c>
      <c r="E30" s="642">
        <f t="shared" si="0"/>
        <v>1</v>
      </c>
    </row>
    <row r="31" spans="1:5" s="434" customFormat="1" ht="12.75" thickBot="1">
      <c r="A31" s="447">
        <v>1051</v>
      </c>
      <c r="B31" s="458" t="s">
        <v>334</v>
      </c>
      <c r="C31" s="447">
        <v>30000</v>
      </c>
      <c r="D31" s="447">
        <v>30000</v>
      </c>
      <c r="E31" s="648">
        <f t="shared" si="0"/>
        <v>1</v>
      </c>
    </row>
    <row r="32" spans="1:5" s="434" customFormat="1" ht="12.75" thickBot="1">
      <c r="A32" s="459"/>
      <c r="B32" s="460" t="s">
        <v>415</v>
      </c>
      <c r="C32" s="461">
        <f>SUM(C30+C24+C17+C10+C21)</f>
        <v>2092991</v>
      </c>
      <c r="D32" s="461">
        <f>SUM(D30+D24+D17+D10+D21)</f>
        <v>2097041</v>
      </c>
      <c r="E32" s="647">
        <f t="shared" si="0"/>
        <v>1.0019350298209595</v>
      </c>
    </row>
    <row r="33" spans="1:5" s="434" customFormat="1" ht="12">
      <c r="A33" s="454"/>
      <c r="B33" s="455"/>
      <c r="C33" s="454"/>
      <c r="D33" s="454"/>
      <c r="E33" s="645"/>
    </row>
    <row r="34" spans="1:5" s="434" customFormat="1" ht="12">
      <c r="A34" s="443">
        <v>1060</v>
      </c>
      <c r="B34" s="444" t="s">
        <v>475</v>
      </c>
      <c r="C34" s="443">
        <f>SUM(C35:C40)</f>
        <v>6231843</v>
      </c>
      <c r="D34" s="443">
        <f>SUM(D35:D40)</f>
        <v>6231843</v>
      </c>
      <c r="E34" s="642">
        <f t="shared" si="0"/>
        <v>1</v>
      </c>
    </row>
    <row r="35" spans="1:5" s="434" customFormat="1" ht="12">
      <c r="A35" s="462">
        <v>1061</v>
      </c>
      <c r="B35" s="458" t="s">
        <v>195</v>
      </c>
      <c r="C35" s="462">
        <v>2350000</v>
      </c>
      <c r="D35" s="462">
        <v>2350000</v>
      </c>
      <c r="E35" s="644">
        <f t="shared" si="0"/>
        <v>1</v>
      </c>
    </row>
    <row r="36" spans="1:5" s="434" customFormat="1" ht="12">
      <c r="A36" s="462">
        <v>1062</v>
      </c>
      <c r="B36" s="458" t="s">
        <v>279</v>
      </c>
      <c r="C36" s="462">
        <v>250000</v>
      </c>
      <c r="D36" s="462">
        <v>250000</v>
      </c>
      <c r="E36" s="644">
        <f t="shared" si="0"/>
        <v>1</v>
      </c>
    </row>
    <row r="37" spans="1:5" s="434" customFormat="1" ht="12">
      <c r="A37" s="457">
        <v>1063</v>
      </c>
      <c r="B37" s="456" t="s">
        <v>210</v>
      </c>
      <c r="C37" s="457">
        <v>55000</v>
      </c>
      <c r="D37" s="457">
        <v>55000</v>
      </c>
      <c r="E37" s="644">
        <f t="shared" si="0"/>
        <v>1</v>
      </c>
    </row>
    <row r="38" spans="1:5" s="434" customFormat="1" ht="12">
      <c r="A38" s="457">
        <v>1064</v>
      </c>
      <c r="B38" s="456" t="s">
        <v>67</v>
      </c>
      <c r="C38" s="457"/>
      <c r="D38" s="457"/>
      <c r="E38" s="644"/>
    </row>
    <row r="39" spans="1:5" s="434" customFormat="1" ht="12">
      <c r="A39" s="457">
        <v>1065</v>
      </c>
      <c r="B39" s="442" t="s">
        <v>220</v>
      </c>
      <c r="C39" s="441">
        <v>3576843</v>
      </c>
      <c r="D39" s="441">
        <v>3576843</v>
      </c>
      <c r="E39" s="644">
        <f t="shared" si="0"/>
        <v>1</v>
      </c>
    </row>
    <row r="40" spans="1:5" s="434" customFormat="1" ht="12">
      <c r="A40" s="457">
        <v>1066</v>
      </c>
      <c r="B40" s="442" t="s">
        <v>190</v>
      </c>
      <c r="C40" s="441"/>
      <c r="D40" s="441"/>
      <c r="E40" s="642"/>
    </row>
    <row r="41" spans="1:5" s="434" customFormat="1" ht="12">
      <c r="A41" s="453">
        <v>1070</v>
      </c>
      <c r="B41" s="452" t="s">
        <v>338</v>
      </c>
      <c r="C41" s="453">
        <f>SUM(C42:C43)</f>
        <v>636680</v>
      </c>
      <c r="D41" s="453">
        <f>SUM(D42:D43)</f>
        <v>636680</v>
      </c>
      <c r="E41" s="642">
        <f t="shared" si="0"/>
        <v>1</v>
      </c>
    </row>
    <row r="42" spans="1:5" s="434" customFormat="1" ht="12">
      <c r="A42" s="441">
        <v>1071</v>
      </c>
      <c r="B42" s="442" t="s">
        <v>476</v>
      </c>
      <c r="C42" s="441">
        <v>206680</v>
      </c>
      <c r="D42" s="441">
        <v>206680</v>
      </c>
      <c r="E42" s="644">
        <f t="shared" si="0"/>
        <v>1</v>
      </c>
    </row>
    <row r="43" spans="1:5" s="434" customFormat="1" ht="12">
      <c r="A43" s="441">
        <v>1072</v>
      </c>
      <c r="B43" s="442" t="s">
        <v>217</v>
      </c>
      <c r="C43" s="441">
        <v>430000</v>
      </c>
      <c r="D43" s="441">
        <v>430000</v>
      </c>
      <c r="E43" s="644">
        <f t="shared" si="0"/>
        <v>1</v>
      </c>
    </row>
    <row r="44" spans="1:5" s="434" customFormat="1" ht="12">
      <c r="A44" s="448">
        <v>1080</v>
      </c>
      <c r="B44" s="465" t="s">
        <v>549</v>
      </c>
      <c r="C44" s="448">
        <f>SUM(C45:C48)</f>
        <v>1021000</v>
      </c>
      <c r="D44" s="448">
        <f>SUM(D45:D48)</f>
        <v>1021000</v>
      </c>
      <c r="E44" s="642">
        <f t="shared" si="0"/>
        <v>1</v>
      </c>
    </row>
    <row r="45" spans="1:5" s="434" customFormat="1" ht="12">
      <c r="A45" s="441">
        <v>1081</v>
      </c>
      <c r="B45" s="458" t="s">
        <v>564</v>
      </c>
      <c r="C45" s="462">
        <v>557000</v>
      </c>
      <c r="D45" s="462">
        <v>557000</v>
      </c>
      <c r="E45" s="644">
        <f t="shared" si="0"/>
        <v>1</v>
      </c>
    </row>
    <row r="46" spans="1:5" s="434" customFormat="1" ht="12">
      <c r="A46" s="441">
        <v>1082</v>
      </c>
      <c r="B46" s="458" t="s">
        <v>565</v>
      </c>
      <c r="C46" s="462">
        <v>454000</v>
      </c>
      <c r="D46" s="462">
        <v>454000</v>
      </c>
      <c r="E46" s="644">
        <f t="shared" si="0"/>
        <v>1</v>
      </c>
    </row>
    <row r="47" spans="1:5" s="434" customFormat="1" ht="12">
      <c r="A47" s="441">
        <v>1083</v>
      </c>
      <c r="B47" s="458" t="s">
        <v>566</v>
      </c>
      <c r="C47" s="445"/>
      <c r="D47" s="445"/>
      <c r="E47" s="642"/>
    </row>
    <row r="48" spans="1:5" s="434" customFormat="1" ht="12">
      <c r="A48" s="441">
        <v>1084</v>
      </c>
      <c r="B48" s="458" t="s">
        <v>567</v>
      </c>
      <c r="C48" s="462">
        <v>10000</v>
      </c>
      <c r="D48" s="462">
        <v>10000</v>
      </c>
      <c r="E48" s="644">
        <f t="shared" si="0"/>
        <v>1</v>
      </c>
    </row>
    <row r="49" spans="1:5" s="434" customFormat="1" ht="12">
      <c r="A49" s="448">
        <v>1090</v>
      </c>
      <c r="B49" s="444" t="s">
        <v>477</v>
      </c>
      <c r="C49" s="443">
        <f>SUM(C50:C56)</f>
        <v>381042</v>
      </c>
      <c r="D49" s="443">
        <f>SUM(D50:D56)</f>
        <v>381042</v>
      </c>
      <c r="E49" s="642">
        <f t="shared" si="0"/>
        <v>1</v>
      </c>
    </row>
    <row r="50" spans="1:5" s="434" customFormat="1" ht="12">
      <c r="A50" s="441">
        <v>1091</v>
      </c>
      <c r="B50" s="442" t="s">
        <v>62</v>
      </c>
      <c r="C50" s="441">
        <v>4000</v>
      </c>
      <c r="D50" s="441">
        <v>4000</v>
      </c>
      <c r="E50" s="644">
        <f t="shared" si="0"/>
        <v>1</v>
      </c>
    </row>
    <row r="51" spans="1:5" s="434" customFormat="1" ht="12">
      <c r="A51" s="441">
        <v>1092</v>
      </c>
      <c r="B51" s="442" t="s">
        <v>212</v>
      </c>
      <c r="C51" s="462"/>
      <c r="D51" s="462"/>
      <c r="E51" s="642"/>
    </row>
    <row r="52" spans="1:5" s="434" customFormat="1" ht="12">
      <c r="A52" s="441">
        <v>1093</v>
      </c>
      <c r="B52" s="458" t="s">
        <v>478</v>
      </c>
      <c r="C52" s="462">
        <v>20000</v>
      </c>
      <c r="D52" s="462">
        <v>20000</v>
      </c>
      <c r="E52" s="644">
        <f t="shared" si="0"/>
        <v>1</v>
      </c>
    </row>
    <row r="53" spans="1:5" s="434" customFormat="1" ht="12">
      <c r="A53" s="441">
        <v>1094</v>
      </c>
      <c r="B53" s="458" t="s">
        <v>479</v>
      </c>
      <c r="C53" s="462">
        <v>1000</v>
      </c>
      <c r="D53" s="462">
        <v>1000</v>
      </c>
      <c r="E53" s="644">
        <f t="shared" si="0"/>
        <v>1</v>
      </c>
    </row>
    <row r="54" spans="1:5" s="434" customFormat="1" ht="12">
      <c r="A54" s="441">
        <v>1095</v>
      </c>
      <c r="B54" s="464" t="s">
        <v>480</v>
      </c>
      <c r="C54" s="462">
        <v>278042</v>
      </c>
      <c r="D54" s="462">
        <v>278042</v>
      </c>
      <c r="E54" s="644">
        <f t="shared" si="0"/>
        <v>1</v>
      </c>
    </row>
    <row r="55" spans="1:5" s="434" customFormat="1" ht="12">
      <c r="A55" s="441">
        <v>1096</v>
      </c>
      <c r="B55" s="458" t="s">
        <v>481</v>
      </c>
      <c r="C55" s="462">
        <v>3000</v>
      </c>
      <c r="D55" s="462">
        <v>3000</v>
      </c>
      <c r="E55" s="644">
        <f t="shared" si="0"/>
        <v>1</v>
      </c>
    </row>
    <row r="56" spans="1:5" s="434" customFormat="1" ht="12">
      <c r="A56" s="441">
        <v>1097</v>
      </c>
      <c r="B56" s="458" t="s">
        <v>482</v>
      </c>
      <c r="C56" s="462">
        <v>75000</v>
      </c>
      <c r="D56" s="462">
        <v>75000</v>
      </c>
      <c r="E56" s="644">
        <f t="shared" si="0"/>
        <v>1</v>
      </c>
    </row>
    <row r="57" spans="1:5" s="434" customFormat="1" ht="12">
      <c r="A57" s="448">
        <v>1110</v>
      </c>
      <c r="B57" s="465" t="s">
        <v>483</v>
      </c>
      <c r="C57" s="448">
        <f>SUM(C58)</f>
        <v>8428</v>
      </c>
      <c r="D57" s="448">
        <f>SUM(D58)</f>
        <v>8428</v>
      </c>
      <c r="E57" s="642">
        <f t="shared" si="0"/>
        <v>1</v>
      </c>
    </row>
    <row r="58" spans="1:5" s="434" customFormat="1" ht="12.75" thickBot="1">
      <c r="A58" s="466">
        <v>1111</v>
      </c>
      <c r="B58" s="467" t="s">
        <v>484</v>
      </c>
      <c r="C58" s="468">
        <v>8428</v>
      </c>
      <c r="D58" s="468">
        <v>8428</v>
      </c>
      <c r="E58" s="649">
        <f t="shared" si="0"/>
        <v>1</v>
      </c>
    </row>
    <row r="59" spans="1:5" s="434" customFormat="1" ht="12.75" thickBot="1">
      <c r="A59" s="461"/>
      <c r="B59" s="460" t="s">
        <v>575</v>
      </c>
      <c r="C59" s="461">
        <f>SUM(C49+C41+C34+C57+C44)</f>
        <v>8278993</v>
      </c>
      <c r="D59" s="461">
        <f>SUM(D49+D41+D34+D57+D44)</f>
        <v>8278993</v>
      </c>
      <c r="E59" s="650">
        <f t="shared" si="0"/>
        <v>1</v>
      </c>
    </row>
    <row r="60" spans="1:5" s="434" customFormat="1" ht="12">
      <c r="A60" s="445"/>
      <c r="B60" s="469"/>
      <c r="C60" s="445"/>
      <c r="D60" s="445"/>
      <c r="E60" s="645"/>
    </row>
    <row r="61" spans="1:5" s="434" customFormat="1" ht="12">
      <c r="A61" s="462">
        <v>1121</v>
      </c>
      <c r="B61" s="464" t="s">
        <v>561</v>
      </c>
      <c r="C61" s="462">
        <v>1869870</v>
      </c>
      <c r="D61" s="462">
        <v>1869870</v>
      </c>
      <c r="E61" s="644">
        <f t="shared" si="0"/>
        <v>1</v>
      </c>
    </row>
    <row r="62" spans="1:5" s="434" customFormat="1" ht="12">
      <c r="A62" s="589">
        <v>1122</v>
      </c>
      <c r="B62" s="464" t="s">
        <v>562</v>
      </c>
      <c r="C62" s="589">
        <v>161205</v>
      </c>
      <c r="D62" s="589">
        <v>208305</v>
      </c>
      <c r="E62" s="644">
        <f t="shared" si="0"/>
        <v>1.292174560342421</v>
      </c>
    </row>
    <row r="63" spans="1:5" s="434" customFormat="1" ht="12">
      <c r="A63" s="462">
        <v>1123</v>
      </c>
      <c r="B63" s="458" t="s">
        <v>486</v>
      </c>
      <c r="C63" s="445"/>
      <c r="D63" s="445"/>
      <c r="E63" s="642"/>
    </row>
    <row r="64" spans="1:5" s="434" customFormat="1" ht="12.75" thickBot="1">
      <c r="A64" s="502">
        <v>1124</v>
      </c>
      <c r="B64" s="527" t="s">
        <v>675</v>
      </c>
      <c r="C64" s="663"/>
      <c r="D64" s="502">
        <v>153938</v>
      </c>
      <c r="E64" s="647"/>
    </row>
    <row r="65" spans="1:5" s="434" customFormat="1" ht="12.75" thickBot="1">
      <c r="A65" s="472"/>
      <c r="B65" s="473" t="s">
        <v>487</v>
      </c>
      <c r="C65" s="474">
        <f>SUM(C61:C63)</f>
        <v>2031075</v>
      </c>
      <c r="D65" s="474">
        <f>SUM(D61:D64)</f>
        <v>2232113</v>
      </c>
      <c r="E65" s="650">
        <f t="shared" si="0"/>
        <v>1.098981081447017</v>
      </c>
    </row>
    <row r="66" spans="1:5" s="434" customFormat="1" ht="9" customHeight="1">
      <c r="A66" s="454"/>
      <c r="B66" s="455"/>
      <c r="C66" s="454"/>
      <c r="D66" s="454"/>
      <c r="E66" s="645"/>
    </row>
    <row r="67" spans="1:5" s="434" customFormat="1" ht="12">
      <c r="A67" s="462">
        <v>1131</v>
      </c>
      <c r="B67" s="464" t="s">
        <v>488</v>
      </c>
      <c r="C67" s="462">
        <v>1400</v>
      </c>
      <c r="D67" s="462">
        <v>9386</v>
      </c>
      <c r="E67" s="644">
        <f t="shared" si="0"/>
        <v>6.704285714285715</v>
      </c>
    </row>
    <row r="68" spans="1:5" s="476" customFormat="1" ht="12.75" thickBot="1">
      <c r="A68" s="470">
        <v>1132</v>
      </c>
      <c r="B68" s="471" t="s">
        <v>489</v>
      </c>
      <c r="C68" s="475"/>
      <c r="D68" s="475"/>
      <c r="E68" s="646"/>
    </row>
    <row r="69" spans="1:5" s="476" customFormat="1" ht="12.75" thickBot="1">
      <c r="A69" s="477"/>
      <c r="B69" s="478" t="s">
        <v>490</v>
      </c>
      <c r="C69" s="503">
        <f>SUM(C67:C68)</f>
        <v>1400</v>
      </c>
      <c r="D69" s="503">
        <f>SUM(D67:D68)</f>
        <v>9386</v>
      </c>
      <c r="E69" s="650">
        <f t="shared" si="0"/>
        <v>6.704285714285715</v>
      </c>
    </row>
    <row r="70" spans="1:5" s="476" customFormat="1" ht="8.25" customHeight="1" thickBot="1">
      <c r="A70" s="477"/>
      <c r="B70" s="478"/>
      <c r="C70" s="477"/>
      <c r="D70" s="477"/>
      <c r="E70" s="650"/>
    </row>
    <row r="71" spans="1:5" s="476" customFormat="1" ht="12.75" thickBot="1">
      <c r="A71" s="477"/>
      <c r="B71" s="478" t="s">
        <v>521</v>
      </c>
      <c r="C71" s="477"/>
      <c r="D71" s="477"/>
      <c r="E71" s="650"/>
    </row>
    <row r="72" spans="1:5" s="476" customFormat="1" ht="7.5" customHeight="1" thickBot="1">
      <c r="A72" s="477"/>
      <c r="B72" s="478"/>
      <c r="C72" s="477"/>
      <c r="D72" s="477"/>
      <c r="E72" s="650"/>
    </row>
    <row r="73" spans="1:5" s="476" customFormat="1" ht="12.75" thickBot="1">
      <c r="A73" s="477"/>
      <c r="B73" s="478" t="s">
        <v>522</v>
      </c>
      <c r="C73" s="477"/>
      <c r="D73" s="477"/>
      <c r="E73" s="650"/>
    </row>
    <row r="74" spans="1:5" s="476" customFormat="1" ht="8.25" customHeight="1" thickBot="1">
      <c r="A74" s="459"/>
      <c r="B74" s="479"/>
      <c r="C74" s="459"/>
      <c r="D74" s="459"/>
      <c r="E74" s="650"/>
    </row>
    <row r="75" spans="1:5" s="476" customFormat="1" ht="17.25" customHeight="1" thickBot="1">
      <c r="A75" s="459"/>
      <c r="B75" s="490" t="s">
        <v>491</v>
      </c>
      <c r="C75" s="533">
        <f>SUM(C65+C69+C59+C32+C71+C73)</f>
        <v>12404459</v>
      </c>
      <c r="D75" s="533">
        <f>SUM(D65+D69+D59+D32+D71+D73)</f>
        <v>12617533</v>
      </c>
      <c r="E75" s="650">
        <f t="shared" si="0"/>
        <v>1.0171772102273868</v>
      </c>
    </row>
    <row r="76" spans="1:5" s="476" customFormat="1" ht="9.75" customHeight="1">
      <c r="A76" s="450"/>
      <c r="B76" s="464"/>
      <c r="C76" s="450"/>
      <c r="D76" s="450"/>
      <c r="E76" s="645"/>
    </row>
    <row r="77" spans="1:5" s="476" customFormat="1" ht="12">
      <c r="A77" s="454">
        <v>1140</v>
      </c>
      <c r="B77" s="455" t="s">
        <v>492</v>
      </c>
      <c r="C77" s="454">
        <f>SUM(C78+C81)</f>
        <v>1160000</v>
      </c>
      <c r="D77" s="454">
        <f>SUM(D78+D81)</f>
        <v>1160000</v>
      </c>
      <c r="E77" s="642">
        <f aca="true" t="shared" si="1" ref="E77:E139">SUM(D77/C77)</f>
        <v>1</v>
      </c>
    </row>
    <row r="78" spans="1:5" s="476" customFormat="1" ht="12">
      <c r="A78" s="441">
        <v>1141</v>
      </c>
      <c r="B78" s="442" t="s">
        <v>222</v>
      </c>
      <c r="C78" s="441">
        <f>SUM(C79:C80)</f>
        <v>790000</v>
      </c>
      <c r="D78" s="441">
        <f>SUM(D79:D80)</f>
        <v>790000</v>
      </c>
      <c r="E78" s="644">
        <f t="shared" si="1"/>
        <v>1</v>
      </c>
    </row>
    <row r="79" spans="1:5" s="476" customFormat="1" ht="12">
      <c r="A79" s="480">
        <v>1142</v>
      </c>
      <c r="B79" s="451" t="s">
        <v>335</v>
      </c>
      <c r="C79" s="447">
        <v>150000</v>
      </c>
      <c r="D79" s="447">
        <v>150000</v>
      </c>
      <c r="E79" s="643">
        <f t="shared" si="1"/>
        <v>1</v>
      </c>
    </row>
    <row r="80" spans="1:5" s="476" customFormat="1" ht="12">
      <c r="A80" s="480">
        <v>1143</v>
      </c>
      <c r="B80" s="451" t="s">
        <v>336</v>
      </c>
      <c r="C80" s="445">
        <v>640000</v>
      </c>
      <c r="D80" s="445">
        <v>640000</v>
      </c>
      <c r="E80" s="643">
        <f t="shared" si="1"/>
        <v>1</v>
      </c>
    </row>
    <row r="81" spans="1:5" s="476" customFormat="1" ht="12">
      <c r="A81" s="441">
        <v>1144</v>
      </c>
      <c r="B81" s="442" t="s">
        <v>223</v>
      </c>
      <c r="C81" s="441">
        <v>370000</v>
      </c>
      <c r="D81" s="441">
        <v>370000</v>
      </c>
      <c r="E81" s="644">
        <f t="shared" si="1"/>
        <v>1</v>
      </c>
    </row>
    <row r="82" spans="1:5" s="476" customFormat="1" ht="12">
      <c r="A82" s="443">
        <v>1150</v>
      </c>
      <c r="B82" s="444" t="s">
        <v>570</v>
      </c>
      <c r="C82" s="443">
        <f>SUM(C83:C83)</f>
        <v>250000</v>
      </c>
      <c r="D82" s="443">
        <f>SUM(D83:D83)</f>
        <v>250000</v>
      </c>
      <c r="E82" s="642">
        <f t="shared" si="1"/>
        <v>1</v>
      </c>
    </row>
    <row r="83" spans="1:5" s="476" customFormat="1" ht="12.75" thickBot="1">
      <c r="A83" s="441">
        <v>1151</v>
      </c>
      <c r="B83" s="442" t="s">
        <v>262</v>
      </c>
      <c r="C83" s="462">
        <v>250000</v>
      </c>
      <c r="D83" s="462">
        <v>250000</v>
      </c>
      <c r="E83" s="649">
        <f t="shared" si="1"/>
        <v>1</v>
      </c>
    </row>
    <row r="84" spans="1:5" s="476" customFormat="1" ht="12.75" thickBot="1">
      <c r="A84" s="461"/>
      <c r="B84" s="460" t="s">
        <v>493</v>
      </c>
      <c r="C84" s="461">
        <f>SUM(C77+C82)</f>
        <v>1410000</v>
      </c>
      <c r="D84" s="461">
        <f>SUM(D77+D82)</f>
        <v>1410000</v>
      </c>
      <c r="E84" s="650">
        <f t="shared" si="1"/>
        <v>1</v>
      </c>
    </row>
    <row r="85" spans="1:5" ht="9" customHeight="1">
      <c r="A85" s="457"/>
      <c r="B85" s="456"/>
      <c r="C85" s="441"/>
      <c r="D85" s="441"/>
      <c r="E85" s="645"/>
    </row>
    <row r="86" spans="1:5" ht="12" customHeight="1">
      <c r="A86" s="453">
        <v>1160</v>
      </c>
      <c r="B86" s="481" t="s">
        <v>494</v>
      </c>
      <c r="C86" s="448">
        <f>SUM(C87:C89)</f>
        <v>363209</v>
      </c>
      <c r="D86" s="448">
        <f>SUM(D87:D89)</f>
        <v>363209</v>
      </c>
      <c r="E86" s="642">
        <f t="shared" si="1"/>
        <v>1</v>
      </c>
    </row>
    <row r="87" spans="1:5" ht="12" customHeight="1">
      <c r="A87" s="457">
        <v>1161</v>
      </c>
      <c r="B87" s="482" t="s">
        <v>75</v>
      </c>
      <c r="C87" s="462">
        <v>199938</v>
      </c>
      <c r="D87" s="462">
        <v>199938</v>
      </c>
      <c r="E87" s="644">
        <f t="shared" si="1"/>
        <v>1</v>
      </c>
    </row>
    <row r="88" spans="1:5" ht="12" customHeight="1">
      <c r="A88" s="457">
        <v>1162</v>
      </c>
      <c r="B88" s="482" t="s">
        <v>275</v>
      </c>
      <c r="C88" s="462">
        <v>145835</v>
      </c>
      <c r="D88" s="462">
        <v>145835</v>
      </c>
      <c r="E88" s="644">
        <f t="shared" si="1"/>
        <v>1</v>
      </c>
    </row>
    <row r="89" spans="1:5" ht="12" customHeight="1">
      <c r="A89" s="457">
        <v>1163</v>
      </c>
      <c r="B89" s="458" t="s">
        <v>398</v>
      </c>
      <c r="C89" s="462">
        <v>17436</v>
      </c>
      <c r="D89" s="462">
        <v>17436</v>
      </c>
      <c r="E89" s="644">
        <f t="shared" si="1"/>
        <v>1</v>
      </c>
    </row>
    <row r="90" spans="1:5" ht="12" customHeight="1">
      <c r="A90" s="453">
        <v>1170</v>
      </c>
      <c r="B90" s="483" t="s">
        <v>495</v>
      </c>
      <c r="C90" s="448">
        <f>SUM(C91)</f>
        <v>60000</v>
      </c>
      <c r="D90" s="448">
        <f>SUM(D91:D92)</f>
        <v>68817</v>
      </c>
      <c r="E90" s="642">
        <f t="shared" si="1"/>
        <v>1.14695</v>
      </c>
    </row>
    <row r="91" spans="1:5" ht="12" customHeight="1">
      <c r="A91" s="457">
        <v>1171</v>
      </c>
      <c r="B91" s="458" t="s">
        <v>11</v>
      </c>
      <c r="C91" s="462">
        <v>60000</v>
      </c>
      <c r="D91" s="462">
        <v>60000</v>
      </c>
      <c r="E91" s="644">
        <f t="shared" si="1"/>
        <v>1</v>
      </c>
    </row>
    <row r="92" spans="1:5" ht="12" customHeight="1">
      <c r="A92" s="457">
        <v>1172</v>
      </c>
      <c r="B92" s="482" t="s">
        <v>709</v>
      </c>
      <c r="C92" s="462"/>
      <c r="D92" s="462">
        <v>8817</v>
      </c>
      <c r="E92" s="644"/>
    </row>
    <row r="93" spans="1:5" ht="12" customHeight="1">
      <c r="A93" s="453">
        <v>1180</v>
      </c>
      <c r="B93" s="481" t="s">
        <v>496</v>
      </c>
      <c r="C93" s="448">
        <f>SUM(C94:C95)</f>
        <v>877793</v>
      </c>
      <c r="D93" s="448">
        <f>SUM(D94:D95)</f>
        <v>877793</v>
      </c>
      <c r="E93" s="642">
        <f t="shared" si="1"/>
        <v>1</v>
      </c>
    </row>
    <row r="94" spans="1:5" ht="12" customHeight="1">
      <c r="A94" s="457">
        <v>1181</v>
      </c>
      <c r="B94" s="482" t="s">
        <v>277</v>
      </c>
      <c r="C94" s="462">
        <v>64031</v>
      </c>
      <c r="D94" s="462">
        <v>64031</v>
      </c>
      <c r="E94" s="644">
        <f t="shared" si="1"/>
        <v>1</v>
      </c>
    </row>
    <row r="95" spans="1:5" ht="12" customHeight="1" thickBot="1">
      <c r="A95" s="484">
        <v>1182</v>
      </c>
      <c r="B95" s="485" t="s">
        <v>192</v>
      </c>
      <c r="C95" s="470">
        <v>813762</v>
      </c>
      <c r="D95" s="470">
        <v>813762</v>
      </c>
      <c r="E95" s="649">
        <f t="shared" si="1"/>
        <v>1</v>
      </c>
    </row>
    <row r="96" spans="1:5" ht="12" customHeight="1" thickBot="1">
      <c r="A96" s="486"/>
      <c r="B96" s="473" t="s">
        <v>497</v>
      </c>
      <c r="C96" s="474">
        <f>SUM(C86+C90+C93)</f>
        <v>1301002</v>
      </c>
      <c r="D96" s="474">
        <f>SUM(D86+D90+D93)</f>
        <v>1309819</v>
      </c>
      <c r="E96" s="650">
        <f t="shared" si="1"/>
        <v>1.0067770841243904</v>
      </c>
    </row>
    <row r="97" spans="1:5" ht="9" customHeight="1">
      <c r="A97" s="457"/>
      <c r="B97" s="456"/>
      <c r="C97" s="457"/>
      <c r="D97" s="457"/>
      <c r="E97" s="645"/>
    </row>
    <row r="98" spans="1:5" ht="12" customHeight="1" thickBot="1">
      <c r="A98" s="470">
        <v>1191</v>
      </c>
      <c r="B98" s="471" t="s">
        <v>235</v>
      </c>
      <c r="C98" s="487"/>
      <c r="D98" s="487"/>
      <c r="E98" s="646"/>
    </row>
    <row r="99" spans="1:5" s="434" customFormat="1" ht="12.75" thickBot="1">
      <c r="A99" s="488"/>
      <c r="B99" s="489" t="s">
        <v>498</v>
      </c>
      <c r="C99" s="488">
        <f>SUM(C98)</f>
        <v>0</v>
      </c>
      <c r="D99" s="488">
        <f>SUM(D98)</f>
        <v>0</v>
      </c>
      <c r="E99" s="650"/>
    </row>
    <row r="100" spans="1:5" s="434" customFormat="1" ht="9.75" customHeight="1" thickBot="1">
      <c r="A100" s="461"/>
      <c r="B100" s="460"/>
      <c r="C100" s="461"/>
      <c r="D100" s="461"/>
      <c r="E100" s="650"/>
    </row>
    <row r="101" spans="1:5" s="434" customFormat="1" ht="12.75" thickBot="1">
      <c r="A101" s="502"/>
      <c r="B101" s="478" t="s">
        <v>573</v>
      </c>
      <c r="C101" s="488"/>
      <c r="D101" s="488"/>
      <c r="E101" s="650"/>
    </row>
    <row r="102" spans="1:5" s="434" customFormat="1" ht="9" customHeight="1">
      <c r="A102" s="701"/>
      <c r="B102" s="697"/>
      <c r="C102" s="701"/>
      <c r="D102" s="701"/>
      <c r="E102" s="698"/>
    </row>
    <row r="103" spans="1:5" ht="13.5" thickBot="1">
      <c r="A103" s="484"/>
      <c r="B103" s="705" t="s">
        <v>499</v>
      </c>
      <c r="C103" s="511">
        <f>SUM(C99+C96+C84)</f>
        <v>2711002</v>
      </c>
      <c r="D103" s="511">
        <f>SUM(D99+D96+D84)</f>
        <v>2719819</v>
      </c>
      <c r="E103" s="646">
        <f t="shared" si="1"/>
        <v>1.0032523030230152</v>
      </c>
    </row>
    <row r="104" spans="1:5" ht="12">
      <c r="A104" s="491"/>
      <c r="B104" s="704" t="s">
        <v>524</v>
      </c>
      <c r="C104" s="501"/>
      <c r="D104" s="501"/>
      <c r="E104" s="681"/>
    </row>
    <row r="105" spans="1:5" ht="12">
      <c r="A105" s="462">
        <v>1201</v>
      </c>
      <c r="B105" s="442" t="s">
        <v>400</v>
      </c>
      <c r="C105" s="443"/>
      <c r="D105" s="443"/>
      <c r="E105" s="642"/>
    </row>
    <row r="106" spans="1:5" ht="12.75" thickBot="1">
      <c r="A106" s="484">
        <v>1202</v>
      </c>
      <c r="B106" s="485" t="s">
        <v>401</v>
      </c>
      <c r="C106" s="470">
        <v>40000</v>
      </c>
      <c r="D106" s="470">
        <v>40000</v>
      </c>
      <c r="E106" s="649">
        <f t="shared" si="1"/>
        <v>1</v>
      </c>
    </row>
    <row r="107" spans="1:5" ht="12.75" thickBot="1">
      <c r="A107" s="488"/>
      <c r="B107" s="489" t="s">
        <v>523</v>
      </c>
      <c r="C107" s="488">
        <f>SUM(C105:C106)</f>
        <v>40000</v>
      </c>
      <c r="D107" s="488">
        <f>SUM(D105:D106)</f>
        <v>40000</v>
      </c>
      <c r="E107" s="650">
        <f t="shared" si="1"/>
        <v>1</v>
      </c>
    </row>
    <row r="108" spans="1:5" ht="9.75" customHeight="1">
      <c r="A108" s="457"/>
      <c r="B108" s="492"/>
      <c r="C108" s="493"/>
      <c r="D108" s="493"/>
      <c r="E108" s="645"/>
    </row>
    <row r="109" spans="1:5" ht="12">
      <c r="A109" s="441">
        <v>1211</v>
      </c>
      <c r="B109" s="446" t="s">
        <v>402</v>
      </c>
      <c r="C109" s="462"/>
      <c r="D109" s="462">
        <v>160502</v>
      </c>
      <c r="E109" s="642"/>
    </row>
    <row r="110" spans="1:5" ht="12">
      <c r="A110" s="457">
        <v>1212</v>
      </c>
      <c r="B110" s="446" t="s">
        <v>403</v>
      </c>
      <c r="C110" s="462">
        <v>400000</v>
      </c>
      <c r="D110" s="462">
        <v>611836</v>
      </c>
      <c r="E110" s="644">
        <f t="shared" si="1"/>
        <v>1.52959</v>
      </c>
    </row>
    <row r="111" spans="1:5" ht="12.75">
      <c r="A111" s="457"/>
      <c r="B111" s="494" t="s">
        <v>500</v>
      </c>
      <c r="C111" s="448">
        <f>SUM(C109:C110)</f>
        <v>400000</v>
      </c>
      <c r="D111" s="448">
        <f>SUM(D109:D110)</f>
        <v>772338</v>
      </c>
      <c r="E111" s="642">
        <f t="shared" si="1"/>
        <v>1.930845</v>
      </c>
    </row>
    <row r="112" spans="1:5" ht="9" customHeight="1">
      <c r="A112" s="457"/>
      <c r="B112" s="495"/>
      <c r="C112" s="453"/>
      <c r="D112" s="453"/>
      <c r="E112" s="642"/>
    </row>
    <row r="113" spans="1:5" ht="12">
      <c r="A113" s="457">
        <v>1221</v>
      </c>
      <c r="B113" s="464" t="s">
        <v>501</v>
      </c>
      <c r="C113" s="463">
        <v>870000</v>
      </c>
      <c r="D113" s="463">
        <v>870000</v>
      </c>
      <c r="E113" s="644">
        <f t="shared" si="1"/>
        <v>1</v>
      </c>
    </row>
    <row r="114" spans="1:5" ht="12">
      <c r="A114" s="457">
        <v>1222</v>
      </c>
      <c r="B114" s="458" t="s">
        <v>399</v>
      </c>
      <c r="C114" s="448"/>
      <c r="D114" s="448"/>
      <c r="E114" s="642"/>
    </row>
    <row r="115" spans="1:5" ht="12.75">
      <c r="A115" s="457"/>
      <c r="B115" s="494" t="s">
        <v>502</v>
      </c>
      <c r="C115" s="448">
        <f>SUM(C113:C114)</f>
        <v>870000</v>
      </c>
      <c r="D115" s="448">
        <f>SUM(D113:D114)</f>
        <v>870000</v>
      </c>
      <c r="E115" s="642">
        <f t="shared" si="1"/>
        <v>1</v>
      </c>
    </row>
    <row r="116" spans="1:5" ht="9.75" customHeight="1" thickBot="1">
      <c r="A116" s="466"/>
      <c r="B116" s="492"/>
      <c r="C116" s="493"/>
      <c r="D116" s="493"/>
      <c r="E116" s="646"/>
    </row>
    <row r="117" spans="1:5" s="434" customFormat="1" ht="13.5" thickBot="1">
      <c r="A117" s="496"/>
      <c r="B117" s="497" t="s">
        <v>503</v>
      </c>
      <c r="C117" s="498">
        <f>SUM(C115+C111+C103+C75+C107)</f>
        <v>16425461</v>
      </c>
      <c r="D117" s="498">
        <f>SUM(D115+D111+D103+D75+D107)</f>
        <v>17019690</v>
      </c>
      <c r="E117" s="650">
        <f t="shared" si="1"/>
        <v>1.0361773103354603</v>
      </c>
    </row>
    <row r="118" spans="1:5" s="434" customFormat="1" ht="8.25" customHeight="1">
      <c r="A118" s="499"/>
      <c r="B118" s="500"/>
      <c r="C118" s="501"/>
      <c r="D118" s="501"/>
      <c r="E118" s="645"/>
    </row>
    <row r="119" spans="1:5" s="434" customFormat="1" ht="12.75">
      <c r="A119" s="462"/>
      <c r="B119" s="439" t="s">
        <v>337</v>
      </c>
      <c r="C119" s="448"/>
      <c r="D119" s="448"/>
      <c r="E119" s="642"/>
    </row>
    <row r="120" spans="1:5" s="434" customFormat="1" ht="9" customHeight="1">
      <c r="A120" s="468"/>
      <c r="B120" s="439"/>
      <c r="C120" s="493"/>
      <c r="D120" s="493"/>
      <c r="E120" s="642"/>
    </row>
    <row r="121" spans="1:5" s="434" customFormat="1" ht="12">
      <c r="A121" s="462">
        <v>1230</v>
      </c>
      <c r="B121" s="458" t="s">
        <v>411</v>
      </c>
      <c r="C121" s="443">
        <f>SUM(C122)</f>
        <v>7700</v>
      </c>
      <c r="D121" s="443">
        <f>SUM(D122)</f>
        <v>7700</v>
      </c>
      <c r="E121" s="642">
        <f t="shared" si="1"/>
        <v>1</v>
      </c>
    </row>
    <row r="122" spans="1:5" s="434" customFormat="1" ht="12">
      <c r="A122" s="447">
        <v>1231</v>
      </c>
      <c r="B122" s="451" t="s">
        <v>504</v>
      </c>
      <c r="C122" s="447">
        <v>7700</v>
      </c>
      <c r="D122" s="447">
        <v>7700</v>
      </c>
      <c r="E122" s="643">
        <f t="shared" si="1"/>
        <v>1</v>
      </c>
    </row>
    <row r="123" spans="1:5" s="434" customFormat="1" ht="12">
      <c r="A123" s="462">
        <v>1240</v>
      </c>
      <c r="B123" s="458" t="s">
        <v>505</v>
      </c>
      <c r="C123" s="462">
        <v>4000</v>
      </c>
      <c r="D123" s="462">
        <v>4000</v>
      </c>
      <c r="E123" s="644">
        <f t="shared" si="1"/>
        <v>1</v>
      </c>
    </row>
    <row r="124" spans="1:5" s="434" customFormat="1" ht="12">
      <c r="A124" s="462">
        <v>1250</v>
      </c>
      <c r="B124" s="458" t="s">
        <v>330</v>
      </c>
      <c r="C124" s="462">
        <v>3500</v>
      </c>
      <c r="D124" s="462">
        <v>3500</v>
      </c>
      <c r="E124" s="644">
        <f t="shared" si="1"/>
        <v>1</v>
      </c>
    </row>
    <row r="125" spans="1:5" s="434" customFormat="1" ht="12">
      <c r="A125" s="463">
        <v>1260</v>
      </c>
      <c r="B125" s="464" t="s">
        <v>413</v>
      </c>
      <c r="C125" s="463"/>
      <c r="D125" s="463"/>
      <c r="E125" s="642"/>
    </row>
    <row r="126" spans="1:5" s="434" customFormat="1" ht="12.75" thickBot="1">
      <c r="A126" s="470">
        <v>1270</v>
      </c>
      <c r="B126" s="471" t="s">
        <v>506</v>
      </c>
      <c r="C126" s="470"/>
      <c r="D126" s="470"/>
      <c r="E126" s="646"/>
    </row>
    <row r="127" spans="1:5" s="434" customFormat="1" ht="12.75" thickBot="1">
      <c r="A127" s="502"/>
      <c r="B127" s="489" t="s">
        <v>415</v>
      </c>
      <c r="C127" s="503">
        <f>SUM(C121+C123+C124)</f>
        <v>15200</v>
      </c>
      <c r="D127" s="503">
        <f>SUM(D121+D123+D124)</f>
        <v>15200</v>
      </c>
      <c r="E127" s="650">
        <f t="shared" si="1"/>
        <v>1</v>
      </c>
    </row>
    <row r="128" spans="1:5" s="434" customFormat="1" ht="9" customHeight="1">
      <c r="A128" s="463"/>
      <c r="B128" s="464"/>
      <c r="C128" s="463"/>
      <c r="D128" s="463"/>
      <c r="E128" s="645"/>
    </row>
    <row r="129" spans="1:5" s="434" customFormat="1" ht="12">
      <c r="A129" s="463">
        <v>1281</v>
      </c>
      <c r="B129" s="464" t="s">
        <v>485</v>
      </c>
      <c r="C129" s="463"/>
      <c r="D129" s="463"/>
      <c r="E129" s="642"/>
    </row>
    <row r="130" spans="1:5" s="434" customFormat="1" ht="12.75" thickBot="1">
      <c r="A130" s="470">
        <v>1282</v>
      </c>
      <c r="B130" s="471" t="s">
        <v>486</v>
      </c>
      <c r="C130" s="470">
        <v>2003094</v>
      </c>
      <c r="D130" s="470">
        <f>SUM('3a.m.'!D92+'4.mell.'!D79+'5.mell. '!D35-'1b.mell '!D127-'1b.mell '!D139-'1b.mell '!D143)</f>
        <v>2173667</v>
      </c>
      <c r="E130" s="649">
        <f t="shared" si="1"/>
        <v>1.0851547655776514</v>
      </c>
    </row>
    <row r="131" spans="1:5" s="434" customFormat="1" ht="12.75" thickBot="1">
      <c r="A131" s="504"/>
      <c r="B131" s="473" t="s">
        <v>507</v>
      </c>
      <c r="C131" s="474">
        <f>SUM(C130)</f>
        <v>2003094</v>
      </c>
      <c r="D131" s="474">
        <f>SUM(D130)</f>
        <v>2173667</v>
      </c>
      <c r="E131" s="650">
        <f t="shared" si="1"/>
        <v>1.0851547655776514</v>
      </c>
    </row>
    <row r="132" spans="1:5" s="434" customFormat="1" ht="9" customHeight="1" thickBot="1">
      <c r="A132" s="505"/>
      <c r="B132" s="506"/>
      <c r="C132" s="505"/>
      <c r="D132" s="505"/>
      <c r="E132" s="650"/>
    </row>
    <row r="133" spans="1:5" s="434" customFormat="1" ht="13.5" thickBot="1">
      <c r="A133" s="505"/>
      <c r="B133" s="507" t="s">
        <v>420</v>
      </c>
      <c r="C133" s="508">
        <f>SUM(C131+C127)</f>
        <v>2018294</v>
      </c>
      <c r="D133" s="508">
        <f>SUM(D131+D127)</f>
        <v>2188867</v>
      </c>
      <c r="E133" s="650">
        <f t="shared" si="1"/>
        <v>1.0845134554232436</v>
      </c>
    </row>
    <row r="134" spans="1:5" s="434" customFormat="1" ht="9" customHeight="1" thickBot="1">
      <c r="A134" s="486"/>
      <c r="B134" s="460"/>
      <c r="C134" s="474"/>
      <c r="D134" s="474"/>
      <c r="E134" s="645"/>
    </row>
    <row r="135" spans="1:5" s="434" customFormat="1" ht="13.5" thickBot="1">
      <c r="A135" s="486"/>
      <c r="B135" s="490" t="s">
        <v>499</v>
      </c>
      <c r="C135" s="474"/>
      <c r="D135" s="474"/>
      <c r="E135" s="646"/>
    </row>
    <row r="136" spans="1:5" s="434" customFormat="1" ht="9" customHeight="1">
      <c r="A136" s="491"/>
      <c r="B136" s="535"/>
      <c r="C136" s="501"/>
      <c r="D136" s="501"/>
      <c r="E136" s="645"/>
    </row>
    <row r="137" spans="1:5" s="434" customFormat="1" ht="12">
      <c r="A137" s="466"/>
      <c r="B137" s="534" t="s">
        <v>524</v>
      </c>
      <c r="C137" s="493"/>
      <c r="D137" s="493"/>
      <c r="E137" s="642"/>
    </row>
    <row r="138" spans="1:5" s="434" customFormat="1" ht="12.75" thickBot="1">
      <c r="A138" s="484">
        <v>1291</v>
      </c>
      <c r="B138" s="485" t="s">
        <v>508</v>
      </c>
      <c r="C138" s="470">
        <v>25000</v>
      </c>
      <c r="D138" s="470">
        <v>25000</v>
      </c>
      <c r="E138" s="649">
        <f t="shared" si="1"/>
        <v>1</v>
      </c>
    </row>
    <row r="139" spans="1:5" s="434" customFormat="1" ht="12.75" thickBot="1">
      <c r="A139" s="509"/>
      <c r="B139" s="489" t="s">
        <v>243</v>
      </c>
      <c r="C139" s="503">
        <f>SUM(C138)</f>
        <v>25000</v>
      </c>
      <c r="D139" s="503">
        <f>SUM(D138)</f>
        <v>25000</v>
      </c>
      <c r="E139" s="647">
        <f t="shared" si="1"/>
        <v>1</v>
      </c>
    </row>
    <row r="140" spans="1:5" s="434" customFormat="1" ht="12">
      <c r="A140" s="466"/>
      <c r="B140" s="483"/>
      <c r="C140" s="493"/>
      <c r="D140" s="493"/>
      <c r="E140" s="696"/>
    </row>
    <row r="141" spans="1:5" s="434" customFormat="1" ht="12">
      <c r="A141" s="441">
        <v>1292</v>
      </c>
      <c r="B141" s="446" t="s">
        <v>402</v>
      </c>
      <c r="C141" s="448"/>
      <c r="D141" s="462">
        <v>65854</v>
      </c>
      <c r="E141" s="642"/>
    </row>
    <row r="142" spans="1:5" s="434" customFormat="1" ht="12">
      <c r="A142" s="457">
        <v>1293</v>
      </c>
      <c r="B142" s="446" t="s">
        <v>403</v>
      </c>
      <c r="C142" s="448"/>
      <c r="D142" s="462">
        <v>19490</v>
      </c>
      <c r="E142" s="642"/>
    </row>
    <row r="143" spans="1:5" s="434" customFormat="1" ht="12.75">
      <c r="A143" s="457"/>
      <c r="B143" s="494" t="s">
        <v>702</v>
      </c>
      <c r="C143" s="448"/>
      <c r="D143" s="448">
        <f>SUM(D141:D142)</f>
        <v>85344</v>
      </c>
      <c r="E143" s="642"/>
    </row>
    <row r="144" spans="1:5" s="434" customFormat="1" ht="9" customHeight="1" thickBot="1">
      <c r="A144" s="466"/>
      <c r="B144" s="492"/>
      <c r="C144" s="511"/>
      <c r="D144" s="511"/>
      <c r="E144" s="646"/>
    </row>
    <row r="145" spans="1:5" s="434" customFormat="1" ht="13.5" thickBot="1">
      <c r="A145" s="496"/>
      <c r="B145" s="497" t="s">
        <v>509</v>
      </c>
      <c r="C145" s="498">
        <f>SUM(C135+C133+C139)</f>
        <v>2043294</v>
      </c>
      <c r="D145" s="498">
        <f>SUM(D135+D133+D139+D143)</f>
        <v>2299211</v>
      </c>
      <c r="E145" s="650">
        <f aca="true" t="shared" si="2" ref="E145:E209">SUM(D145/C145)</f>
        <v>1.1252472722965956</v>
      </c>
    </row>
    <row r="146" spans="1:5" s="434" customFormat="1" ht="9" customHeight="1" thickBot="1">
      <c r="A146" s="592"/>
      <c r="B146" s="593"/>
      <c r="C146" s="594"/>
      <c r="D146" s="594"/>
      <c r="E146" s="650"/>
    </row>
    <row r="147" spans="1:5" s="434" customFormat="1" ht="12.75">
      <c r="A147" s="499"/>
      <c r="B147" s="641" t="s">
        <v>361</v>
      </c>
      <c r="C147" s="501"/>
      <c r="D147" s="501"/>
      <c r="E147" s="645"/>
    </row>
    <row r="148" spans="1:5" s="434" customFormat="1" ht="9" customHeight="1">
      <c r="A148" s="462"/>
      <c r="B148" s="439"/>
      <c r="C148" s="448"/>
      <c r="D148" s="448"/>
      <c r="E148" s="642"/>
    </row>
    <row r="149" spans="1:5" s="434" customFormat="1" ht="13.5" thickBot="1">
      <c r="A149" s="470">
        <v>1301</v>
      </c>
      <c r="B149" s="510" t="s">
        <v>510</v>
      </c>
      <c r="C149" s="511"/>
      <c r="D149" s="511"/>
      <c r="E149" s="646"/>
    </row>
    <row r="150" spans="1:5" s="434" customFormat="1" ht="12.75" thickBot="1">
      <c r="A150" s="504"/>
      <c r="B150" s="460" t="s">
        <v>415</v>
      </c>
      <c r="C150" s="474"/>
      <c r="D150" s="474"/>
      <c r="E150" s="650"/>
    </row>
    <row r="151" spans="1:5" s="434" customFormat="1" ht="9" customHeight="1">
      <c r="A151" s="592"/>
      <c r="B151" s="706"/>
      <c r="C151" s="594"/>
      <c r="D151" s="594"/>
      <c r="E151" s="698"/>
    </row>
    <row r="152" spans="1:5" s="434" customFormat="1" ht="9" customHeight="1">
      <c r="A152" s="707"/>
      <c r="B152" s="708"/>
      <c r="C152" s="699"/>
      <c r="D152" s="699"/>
      <c r="E152" s="700"/>
    </row>
    <row r="153" spans="1:5" s="434" customFormat="1" ht="13.5" thickBot="1">
      <c r="A153" s="470">
        <v>1311</v>
      </c>
      <c r="B153" s="510" t="s">
        <v>486</v>
      </c>
      <c r="C153" s="470">
        <v>226527</v>
      </c>
      <c r="D153" s="470">
        <f>SUM('3b.m.'!D14)</f>
        <v>227462</v>
      </c>
      <c r="E153" s="649">
        <f t="shared" si="2"/>
        <v>1.0041275432950598</v>
      </c>
    </row>
    <row r="154" spans="1:5" s="434" customFormat="1" ht="13.5" thickBot="1">
      <c r="A154" s="504"/>
      <c r="B154" s="490" t="s">
        <v>487</v>
      </c>
      <c r="C154" s="474">
        <f>SUM(C153)</f>
        <v>226527</v>
      </c>
      <c r="D154" s="474">
        <f>SUM(D153)</f>
        <v>227462</v>
      </c>
      <c r="E154" s="647">
        <f t="shared" si="2"/>
        <v>1.0041275432950598</v>
      </c>
    </row>
    <row r="155" spans="1:5" s="434" customFormat="1" ht="13.5" thickBot="1">
      <c r="A155" s="504"/>
      <c r="B155" s="490" t="s">
        <v>420</v>
      </c>
      <c r="C155" s="474">
        <f>SUM(C154)</f>
        <v>226527</v>
      </c>
      <c r="D155" s="474">
        <f>SUM(D154)</f>
        <v>227462</v>
      </c>
      <c r="E155" s="650">
        <f t="shared" si="2"/>
        <v>1.0041275432950598</v>
      </c>
    </row>
    <row r="156" spans="1:5" s="434" customFormat="1" ht="10.5" customHeight="1">
      <c r="A156" s="499"/>
      <c r="B156" s="535"/>
      <c r="C156" s="501"/>
      <c r="D156" s="501"/>
      <c r="E156" s="681"/>
    </row>
    <row r="157" spans="1:5" s="434" customFormat="1" ht="12">
      <c r="A157" s="457">
        <v>1312</v>
      </c>
      <c r="B157" s="469" t="s">
        <v>402</v>
      </c>
      <c r="C157" s="448"/>
      <c r="D157" s="462">
        <v>3050</v>
      </c>
      <c r="E157" s="642"/>
    </row>
    <row r="158" spans="1:5" s="434" customFormat="1" ht="12">
      <c r="A158" s="457">
        <v>1312</v>
      </c>
      <c r="B158" s="446" t="s">
        <v>403</v>
      </c>
      <c r="C158" s="448"/>
      <c r="D158" s="448"/>
      <c r="E158" s="642"/>
    </row>
    <row r="159" spans="1:5" s="434" customFormat="1" ht="12.75">
      <c r="A159" s="457"/>
      <c r="B159" s="494" t="s">
        <v>702</v>
      </c>
      <c r="C159" s="448"/>
      <c r="D159" s="448">
        <f>SUM(D157:D158)</f>
        <v>3050</v>
      </c>
      <c r="E159" s="642"/>
    </row>
    <row r="160" spans="1:5" s="434" customFormat="1" ht="9" customHeight="1" thickBot="1">
      <c r="A160" s="463"/>
      <c r="B160" s="512"/>
      <c r="C160" s="511"/>
      <c r="D160" s="511"/>
      <c r="E160" s="646"/>
    </row>
    <row r="161" spans="1:5" s="434" customFormat="1" ht="13.5" thickBot="1">
      <c r="A161" s="496"/>
      <c r="B161" s="497" t="s">
        <v>511</v>
      </c>
      <c r="C161" s="498">
        <f>SUM(C155)</f>
        <v>226527</v>
      </c>
      <c r="D161" s="498">
        <f>SUM(D155+D159)</f>
        <v>230512</v>
      </c>
      <c r="E161" s="650">
        <f t="shared" si="2"/>
        <v>1.0175917219580888</v>
      </c>
    </row>
    <row r="162" spans="1:5" s="516" customFormat="1" ht="9" customHeight="1">
      <c r="A162" s="513"/>
      <c r="B162" s="514"/>
      <c r="C162" s="515"/>
      <c r="D162" s="515"/>
      <c r="E162" s="645"/>
    </row>
    <row r="163" spans="1:5" s="516" customFormat="1" ht="12.75">
      <c r="A163" s="517"/>
      <c r="B163" s="439" t="s">
        <v>339</v>
      </c>
      <c r="C163" s="518"/>
      <c r="D163" s="518"/>
      <c r="E163" s="642"/>
    </row>
    <row r="164" spans="1:5" s="516" customFormat="1" ht="9" customHeight="1">
      <c r="A164" s="517"/>
      <c r="B164" s="439"/>
      <c r="C164" s="518"/>
      <c r="D164" s="518"/>
      <c r="E164" s="642"/>
    </row>
    <row r="165" spans="1:5" s="434" customFormat="1" ht="12">
      <c r="A165" s="462">
        <v>1330</v>
      </c>
      <c r="B165" s="458" t="s">
        <v>411</v>
      </c>
      <c r="C165" s="519">
        <f>SUM('2.mell'!C920)</f>
        <v>62720</v>
      </c>
      <c r="D165" s="519">
        <f>SUM('2.mell'!D920)</f>
        <v>62720</v>
      </c>
      <c r="E165" s="644">
        <f t="shared" si="2"/>
        <v>1</v>
      </c>
    </row>
    <row r="166" spans="1:5" s="434" customFormat="1" ht="12">
      <c r="A166" s="462">
        <v>1335</v>
      </c>
      <c r="B166" s="458" t="s">
        <v>330</v>
      </c>
      <c r="C166" s="519">
        <f>SUM('2.mell'!C921)</f>
        <v>36108</v>
      </c>
      <c r="D166" s="519">
        <f>SUM('2.mell'!D921)</f>
        <v>36108</v>
      </c>
      <c r="E166" s="644">
        <f t="shared" si="2"/>
        <v>1</v>
      </c>
    </row>
    <row r="167" spans="1:5" s="434" customFormat="1" ht="12">
      <c r="A167" s="462">
        <v>1340</v>
      </c>
      <c r="B167" s="458" t="s">
        <v>412</v>
      </c>
      <c r="C167" s="519">
        <f>SUM('2.mell'!C922)</f>
        <v>35332</v>
      </c>
      <c r="D167" s="519">
        <f>SUM('2.mell'!D922)</f>
        <v>35332</v>
      </c>
      <c r="E167" s="644">
        <f t="shared" si="2"/>
        <v>1</v>
      </c>
    </row>
    <row r="168" spans="1:5" s="434" customFormat="1" ht="12">
      <c r="A168" s="462">
        <v>1350</v>
      </c>
      <c r="B168" s="458" t="s">
        <v>512</v>
      </c>
      <c r="C168" s="519">
        <f>SUM('2.mell'!C923)</f>
        <v>262093</v>
      </c>
      <c r="D168" s="519">
        <f>SUM('2.mell'!D923)</f>
        <v>262093</v>
      </c>
      <c r="E168" s="644">
        <f t="shared" si="2"/>
        <v>1</v>
      </c>
    </row>
    <row r="169" spans="1:5" s="434" customFormat="1" ht="12">
      <c r="A169" s="462">
        <v>1370</v>
      </c>
      <c r="B169" s="458" t="s">
        <v>413</v>
      </c>
      <c r="C169" s="519">
        <f>SUM('2.mell'!C924)</f>
        <v>76523</v>
      </c>
      <c r="D169" s="519">
        <f>SUM('2.mell'!D924)</f>
        <v>76523</v>
      </c>
      <c r="E169" s="644">
        <f t="shared" si="2"/>
        <v>1</v>
      </c>
    </row>
    <row r="170" spans="1:5" s="434" customFormat="1" ht="12.75" thickBot="1">
      <c r="A170" s="470">
        <v>1380</v>
      </c>
      <c r="B170" s="471" t="s">
        <v>414</v>
      </c>
      <c r="C170" s="519">
        <f>SUM('2.mell'!C925)</f>
        <v>0</v>
      </c>
      <c r="D170" s="519">
        <f>SUM('2.mell'!D925)</f>
        <v>0</v>
      </c>
      <c r="E170" s="646"/>
    </row>
    <row r="171" spans="1:5" s="434" customFormat="1" ht="12.75" thickBot="1">
      <c r="A171" s="488"/>
      <c r="B171" s="489" t="s">
        <v>191</v>
      </c>
      <c r="C171" s="520">
        <f>SUM(C165:C170)</f>
        <v>472776</v>
      </c>
      <c r="D171" s="520">
        <f>SUM(D165:D170)</f>
        <v>472776</v>
      </c>
      <c r="E171" s="650">
        <f t="shared" si="2"/>
        <v>1</v>
      </c>
    </row>
    <row r="172" spans="1:5" s="434" customFormat="1" ht="9" customHeight="1">
      <c r="A172" s="521"/>
      <c r="B172" s="483"/>
      <c r="C172" s="518"/>
      <c r="D172" s="518"/>
      <c r="E172" s="645"/>
    </row>
    <row r="173" spans="1:5" s="434" customFormat="1" ht="12">
      <c r="A173" s="462">
        <v>1411</v>
      </c>
      <c r="B173" s="442" t="s">
        <v>486</v>
      </c>
      <c r="C173" s="519">
        <f>SUM('2.mell'!C927)</f>
        <v>4515830</v>
      </c>
      <c r="D173" s="519">
        <f>SUM('2.mell'!D927)</f>
        <v>4588642</v>
      </c>
      <c r="E173" s="644">
        <f t="shared" si="2"/>
        <v>1.0161237247637753</v>
      </c>
    </row>
    <row r="174" spans="1:5" s="434" customFormat="1" ht="12">
      <c r="A174" s="462">
        <v>1412</v>
      </c>
      <c r="B174" s="522" t="s">
        <v>416</v>
      </c>
      <c r="C174" s="519">
        <f>SUM('2.mell'!C928)</f>
        <v>229992</v>
      </c>
      <c r="D174" s="519">
        <f>SUM('2.mell'!D928)</f>
        <v>229992</v>
      </c>
      <c r="E174" s="644">
        <f t="shared" si="2"/>
        <v>1</v>
      </c>
    </row>
    <row r="175" spans="1:5" s="434" customFormat="1" ht="12.75" thickBot="1">
      <c r="A175" s="470">
        <v>1413</v>
      </c>
      <c r="B175" s="523" t="s">
        <v>417</v>
      </c>
      <c r="C175" s="519">
        <f>SUM('2.mell'!C929)</f>
        <v>47100</v>
      </c>
      <c r="D175" s="519">
        <f>SUM('2.mell'!D929)</f>
        <v>47100</v>
      </c>
      <c r="E175" s="649">
        <f t="shared" si="2"/>
        <v>1</v>
      </c>
    </row>
    <row r="176" spans="1:5" s="434" customFormat="1" ht="12.75" thickBot="1">
      <c r="A176" s="488"/>
      <c r="B176" s="460" t="s">
        <v>513</v>
      </c>
      <c r="C176" s="520">
        <f>SUM(C173:C175)</f>
        <v>4792922</v>
      </c>
      <c r="D176" s="520">
        <f>SUM(D173:D175)</f>
        <v>4865734</v>
      </c>
      <c r="E176" s="650">
        <f t="shared" si="2"/>
        <v>1.0151915678994985</v>
      </c>
    </row>
    <row r="177" spans="1:5" s="434" customFormat="1" ht="9" customHeight="1" thickBot="1">
      <c r="A177" s="461"/>
      <c r="B177" s="460"/>
      <c r="C177" s="520"/>
      <c r="D177" s="520"/>
      <c r="E177" s="650"/>
    </row>
    <row r="178" spans="1:5" s="434" customFormat="1" ht="12.75" thickBot="1">
      <c r="A178" s="461"/>
      <c r="B178" s="460" t="s">
        <v>514</v>
      </c>
      <c r="C178" s="520"/>
      <c r="D178" s="520"/>
      <c r="E178" s="647"/>
    </row>
    <row r="179" spans="1:5" s="434" customFormat="1" ht="9" customHeight="1" thickBot="1">
      <c r="A179" s="461"/>
      <c r="B179" s="460"/>
      <c r="C179" s="520"/>
      <c r="D179" s="520"/>
      <c r="E179" s="650"/>
    </row>
    <row r="180" spans="1:5" s="434" customFormat="1" ht="12.75" thickBot="1">
      <c r="A180" s="461"/>
      <c r="B180" s="460" t="s">
        <v>522</v>
      </c>
      <c r="C180" s="520"/>
      <c r="D180" s="520"/>
      <c r="E180" s="650"/>
    </row>
    <row r="181" spans="1:5" s="434" customFormat="1" ht="9" customHeight="1" thickBot="1">
      <c r="A181" s="461"/>
      <c r="B181" s="460"/>
      <c r="C181" s="520"/>
      <c r="D181" s="520"/>
      <c r="E181" s="647"/>
    </row>
    <row r="182" spans="1:5" s="434" customFormat="1" ht="12.75" thickBot="1">
      <c r="A182" s="461"/>
      <c r="B182" s="460" t="s">
        <v>420</v>
      </c>
      <c r="C182" s="520">
        <f>SUM(C176+C178+C171)</f>
        <v>5265698</v>
      </c>
      <c r="D182" s="520">
        <f>SUM(D176+D178+D171)</f>
        <v>5338510</v>
      </c>
      <c r="E182" s="650">
        <f t="shared" si="2"/>
        <v>1.0138276065205412</v>
      </c>
    </row>
    <row r="183" spans="1:5" s="434" customFormat="1" ht="9" customHeight="1" thickBot="1">
      <c r="A183" s="461"/>
      <c r="B183" s="460"/>
      <c r="C183" s="520"/>
      <c r="D183" s="520"/>
      <c r="E183" s="650"/>
    </row>
    <row r="184" spans="1:5" s="434" customFormat="1" ht="12.75" thickBot="1">
      <c r="A184" s="461"/>
      <c r="B184" s="460" t="s">
        <v>433</v>
      </c>
      <c r="C184" s="520"/>
      <c r="D184" s="520"/>
      <c r="E184" s="650"/>
    </row>
    <row r="185" spans="1:5" s="434" customFormat="1" ht="9" customHeight="1">
      <c r="A185" s="701"/>
      <c r="B185" s="697"/>
      <c r="C185" s="702"/>
      <c r="D185" s="702"/>
      <c r="E185" s="698"/>
    </row>
    <row r="186" spans="1:5" s="434" customFormat="1" ht="12">
      <c r="A186" s="462">
        <v>1441</v>
      </c>
      <c r="B186" s="446" t="s">
        <v>402</v>
      </c>
      <c r="C186" s="703"/>
      <c r="D186" s="519">
        <f>SUM('2.mell'!D934)</f>
        <v>157925</v>
      </c>
      <c r="E186" s="642"/>
    </row>
    <row r="187" spans="1:5" s="434" customFormat="1" ht="12.75" thickBot="1">
      <c r="A187" s="502">
        <v>1442</v>
      </c>
      <c r="B187" s="525" t="s">
        <v>403</v>
      </c>
      <c r="C187" s="526"/>
      <c r="D187" s="682">
        <f>SUM('2.mell'!D935)</f>
        <v>977</v>
      </c>
      <c r="E187" s="646"/>
    </row>
    <row r="188" spans="1:5" s="434" customFormat="1" ht="13.5" thickBot="1">
      <c r="A188" s="461"/>
      <c r="B188" s="494" t="s">
        <v>574</v>
      </c>
      <c r="C188" s="526"/>
      <c r="D188" s="526">
        <f>SUM(D186:D187)</f>
        <v>158902</v>
      </c>
      <c r="E188" s="650"/>
    </row>
    <row r="189" spans="1:5" s="434" customFormat="1" ht="9" customHeight="1" thickBot="1">
      <c r="A189" s="461"/>
      <c r="B189" s="460"/>
      <c r="C189" s="520"/>
      <c r="D189" s="520"/>
      <c r="E189" s="650"/>
    </row>
    <row r="190" spans="1:5" s="516" customFormat="1" ht="13.5" thickBot="1">
      <c r="A190" s="496"/>
      <c r="B190" s="497" t="s">
        <v>515</v>
      </c>
      <c r="C190" s="498">
        <f>SUM(C182+C184+C188)</f>
        <v>5265698</v>
      </c>
      <c r="D190" s="498">
        <f>SUM(D182+D184+D188)</f>
        <v>5497412</v>
      </c>
      <c r="E190" s="650">
        <f t="shared" si="2"/>
        <v>1.0440044225855718</v>
      </c>
    </row>
    <row r="191" spans="1:5" s="516" customFormat="1" ht="9" customHeight="1">
      <c r="A191" s="513"/>
      <c r="B191" s="694"/>
      <c r="C191" s="695"/>
      <c r="D191" s="695"/>
      <c r="E191" s="696"/>
    </row>
    <row r="192" spans="1:5" s="516" customFormat="1" ht="12.75">
      <c r="A192" s="517"/>
      <c r="B192" s="439" t="s">
        <v>516</v>
      </c>
      <c r="C192" s="443"/>
      <c r="D192" s="443"/>
      <c r="E192" s="642"/>
    </row>
    <row r="193" spans="1:5" ht="6.75" customHeight="1">
      <c r="A193" s="441"/>
      <c r="B193" s="442"/>
      <c r="C193" s="443"/>
      <c r="D193" s="443"/>
      <c r="E193" s="642"/>
    </row>
    <row r="194" spans="1:5" s="434" customFormat="1" ht="12">
      <c r="A194" s="462">
        <v>1511</v>
      </c>
      <c r="B194" s="458" t="s">
        <v>411</v>
      </c>
      <c r="C194" s="462">
        <f>SUM(C165+C121+C10)</f>
        <v>832116</v>
      </c>
      <c r="D194" s="462">
        <f>SUM(D165+D121+D10)</f>
        <v>832896</v>
      </c>
      <c r="E194" s="644">
        <f t="shared" si="2"/>
        <v>1.0009373693090866</v>
      </c>
    </row>
    <row r="195" spans="1:5" s="434" customFormat="1" ht="12">
      <c r="A195" s="462">
        <v>1512</v>
      </c>
      <c r="B195" s="458" t="s">
        <v>330</v>
      </c>
      <c r="C195" s="462">
        <f>SUM(C166+C124+C17)</f>
        <v>261817</v>
      </c>
      <c r="D195" s="462">
        <f>SUM(D166+D124+D17)</f>
        <v>261817</v>
      </c>
      <c r="E195" s="644">
        <f t="shared" si="2"/>
        <v>1</v>
      </c>
    </row>
    <row r="196" spans="1:5" s="434" customFormat="1" ht="12">
      <c r="A196" s="462">
        <v>1513</v>
      </c>
      <c r="B196" s="458" t="s">
        <v>412</v>
      </c>
      <c r="C196" s="462">
        <f>SUM(C167+C123+C21)</f>
        <v>54332</v>
      </c>
      <c r="D196" s="462">
        <f>SUM(D167+D123+D21)</f>
        <v>57602</v>
      </c>
      <c r="E196" s="644">
        <f t="shared" si="2"/>
        <v>1.0601855260251785</v>
      </c>
    </row>
    <row r="197" spans="1:5" s="434" customFormat="1" ht="12">
      <c r="A197" s="462">
        <v>1514</v>
      </c>
      <c r="B197" s="458" t="s">
        <v>512</v>
      </c>
      <c r="C197" s="462">
        <f>SUM(C168)</f>
        <v>262093</v>
      </c>
      <c r="D197" s="462">
        <f>SUM(D168)</f>
        <v>262093</v>
      </c>
      <c r="E197" s="644">
        <f t="shared" si="2"/>
        <v>1</v>
      </c>
    </row>
    <row r="198" spans="1:5" s="434" customFormat="1" ht="12">
      <c r="A198" s="462">
        <v>1516</v>
      </c>
      <c r="B198" s="458" t="s">
        <v>413</v>
      </c>
      <c r="C198" s="462">
        <f>SUM(C169+C125+C24)</f>
        <v>1140609</v>
      </c>
      <c r="D198" s="462">
        <f>SUM(D169+D125+D24)</f>
        <v>1140609</v>
      </c>
      <c r="E198" s="644">
        <f t="shared" si="2"/>
        <v>1</v>
      </c>
    </row>
    <row r="199" spans="1:5" s="434" customFormat="1" ht="12.75" thickBot="1">
      <c r="A199" s="468">
        <v>1517</v>
      </c>
      <c r="B199" s="471" t="s">
        <v>414</v>
      </c>
      <c r="C199" s="502">
        <f>SUM(C170+C126+C30)</f>
        <v>30000</v>
      </c>
      <c r="D199" s="502">
        <f>SUM(D170+D126+D30)</f>
        <v>30000</v>
      </c>
      <c r="E199" s="649">
        <f t="shared" si="2"/>
        <v>1</v>
      </c>
    </row>
    <row r="200" spans="1:5" s="434" customFormat="1" ht="12.75" thickBot="1">
      <c r="A200" s="461">
        <v>1510</v>
      </c>
      <c r="B200" s="460" t="s">
        <v>191</v>
      </c>
      <c r="C200" s="461">
        <f>SUM(C194:C199)</f>
        <v>2580967</v>
      </c>
      <c r="D200" s="461">
        <f>SUM(D194:D199)</f>
        <v>2585017</v>
      </c>
      <c r="E200" s="650">
        <f t="shared" si="2"/>
        <v>1.001569179303726</v>
      </c>
    </row>
    <row r="201" spans="1:5" s="434" customFormat="1" ht="12">
      <c r="A201" s="463">
        <v>1521</v>
      </c>
      <c r="B201" s="464" t="s">
        <v>475</v>
      </c>
      <c r="C201" s="463">
        <f>SUM(C34)</f>
        <v>6231843</v>
      </c>
      <c r="D201" s="463">
        <f>SUM(D34)</f>
        <v>6231843</v>
      </c>
      <c r="E201" s="658">
        <f t="shared" si="2"/>
        <v>1</v>
      </c>
    </row>
    <row r="202" spans="1:5" s="434" customFormat="1" ht="12">
      <c r="A202" s="462">
        <v>1522</v>
      </c>
      <c r="B202" s="458" t="s">
        <v>338</v>
      </c>
      <c r="C202" s="462">
        <f>SUM(C41)</f>
        <v>636680</v>
      </c>
      <c r="D202" s="462">
        <f>SUM(D41)</f>
        <v>636680</v>
      </c>
      <c r="E202" s="644">
        <f t="shared" si="2"/>
        <v>1</v>
      </c>
    </row>
    <row r="203" spans="1:5" s="434" customFormat="1" ht="12">
      <c r="A203" s="462">
        <v>1523</v>
      </c>
      <c r="B203" s="458" t="s">
        <v>477</v>
      </c>
      <c r="C203" s="462">
        <f>SUM(C49)</f>
        <v>381042</v>
      </c>
      <c r="D203" s="462">
        <f>SUM(D49)</f>
        <v>381042</v>
      </c>
      <c r="E203" s="644">
        <f t="shared" si="2"/>
        <v>1</v>
      </c>
    </row>
    <row r="204" spans="1:5" s="434" customFormat="1" ht="12">
      <c r="A204" s="463">
        <v>1524</v>
      </c>
      <c r="B204" s="458" t="s">
        <v>549</v>
      </c>
      <c r="C204" s="462">
        <f>SUM(C44)</f>
        <v>1021000</v>
      </c>
      <c r="D204" s="462">
        <f>SUM(D44)</f>
        <v>1021000</v>
      </c>
      <c r="E204" s="644">
        <f t="shared" si="2"/>
        <v>1</v>
      </c>
    </row>
    <row r="205" spans="1:5" s="434" customFormat="1" ht="12.75" thickBot="1">
      <c r="A205" s="502">
        <v>1525</v>
      </c>
      <c r="B205" s="527" t="s">
        <v>483</v>
      </c>
      <c r="C205" s="502">
        <f>SUM(C57)</f>
        <v>8428</v>
      </c>
      <c r="D205" s="502">
        <f>SUM(D57)</f>
        <v>8428</v>
      </c>
      <c r="E205" s="649">
        <f t="shared" si="2"/>
        <v>1</v>
      </c>
    </row>
    <row r="206" spans="1:5" s="434" customFormat="1" ht="12.75" thickBot="1">
      <c r="A206" s="461">
        <v>1520</v>
      </c>
      <c r="B206" s="460" t="s">
        <v>575</v>
      </c>
      <c r="C206" s="461">
        <f>SUM(C201:C205)</f>
        <v>8278993</v>
      </c>
      <c r="D206" s="461">
        <f>SUM(D201:D205)</f>
        <v>8278993</v>
      </c>
      <c r="E206" s="650">
        <f t="shared" si="2"/>
        <v>1</v>
      </c>
    </row>
    <row r="207" spans="1:5" s="434" customFormat="1" ht="12.75" thickBot="1">
      <c r="A207" s="504">
        <v>1531</v>
      </c>
      <c r="B207" s="479" t="s">
        <v>485</v>
      </c>
      <c r="C207" s="504">
        <f>SUM(C61+C62)</f>
        <v>2031075</v>
      </c>
      <c r="D207" s="504">
        <f>SUM(D61+D62+D63+D64)</f>
        <v>2232113</v>
      </c>
      <c r="E207" s="654">
        <f t="shared" si="2"/>
        <v>1.098981081447017</v>
      </c>
    </row>
    <row r="208" spans="1:5" s="434" customFormat="1" ht="12.75" thickBot="1">
      <c r="A208" s="461">
        <v>1530</v>
      </c>
      <c r="B208" s="489" t="s">
        <v>487</v>
      </c>
      <c r="C208" s="461">
        <f>SUM(C207)</f>
        <v>2031075</v>
      </c>
      <c r="D208" s="461">
        <f>SUM(D207)</f>
        <v>2232113</v>
      </c>
      <c r="E208" s="650">
        <f t="shared" si="2"/>
        <v>1.098981081447017</v>
      </c>
    </row>
    <row r="209" spans="1:5" s="434" customFormat="1" ht="12.75" thickBot="1">
      <c r="A209" s="461">
        <v>1540</v>
      </c>
      <c r="B209" s="478" t="s">
        <v>490</v>
      </c>
      <c r="C209" s="461">
        <f>SUM(C178+C69)</f>
        <v>1400</v>
      </c>
      <c r="D209" s="461">
        <f>SUM(D178+D69)</f>
        <v>9386</v>
      </c>
      <c r="E209" s="650">
        <f t="shared" si="2"/>
        <v>6.704285714285715</v>
      </c>
    </row>
    <row r="210" spans="1:5" s="434" customFormat="1" ht="12.75" thickBot="1">
      <c r="A210" s="488">
        <v>1550</v>
      </c>
      <c r="B210" s="478" t="s">
        <v>521</v>
      </c>
      <c r="C210" s="488"/>
      <c r="D210" s="488"/>
      <c r="E210" s="650"/>
    </row>
    <row r="211" spans="1:5" s="434" customFormat="1" ht="12.75" thickBot="1">
      <c r="A211" s="488">
        <v>1560</v>
      </c>
      <c r="B211" s="478" t="s">
        <v>522</v>
      </c>
      <c r="C211" s="488"/>
      <c r="D211" s="488"/>
      <c r="E211" s="650"/>
    </row>
    <row r="212" spans="1:5" s="434" customFormat="1" ht="12.75" thickBot="1">
      <c r="A212" s="488"/>
      <c r="B212" s="478" t="s">
        <v>420</v>
      </c>
      <c r="C212" s="488">
        <f>SUM(C209+C206+C200+C208)</f>
        <v>12892435</v>
      </c>
      <c r="D212" s="488">
        <f>SUM(D209+D206+D200+D208)</f>
        <v>13105509</v>
      </c>
      <c r="E212" s="650">
        <f aca="true" t="shared" si="3" ref="E212:E234">SUM(D212/C212)</f>
        <v>1.0165270563706545</v>
      </c>
    </row>
    <row r="213" spans="1:5" s="434" customFormat="1" ht="12">
      <c r="A213" s="463">
        <v>1571</v>
      </c>
      <c r="B213" s="464" t="s">
        <v>492</v>
      </c>
      <c r="C213" s="463">
        <f>SUM(C77)</f>
        <v>1160000</v>
      </c>
      <c r="D213" s="463">
        <f>SUM(D77)</f>
        <v>1160000</v>
      </c>
      <c r="E213" s="656">
        <f t="shared" si="3"/>
        <v>1</v>
      </c>
    </row>
    <row r="214" spans="1:5" s="434" customFormat="1" ht="12.75" thickBot="1">
      <c r="A214" s="470">
        <v>1572</v>
      </c>
      <c r="B214" s="458" t="s">
        <v>570</v>
      </c>
      <c r="C214" s="470">
        <f>SUM(C82)</f>
        <v>250000</v>
      </c>
      <c r="D214" s="470">
        <f>SUM(D82)</f>
        <v>250000</v>
      </c>
      <c r="E214" s="649">
        <f t="shared" si="3"/>
        <v>1</v>
      </c>
    </row>
    <row r="215" spans="1:5" s="434" customFormat="1" ht="12.75" thickBot="1">
      <c r="A215" s="461">
        <v>1570</v>
      </c>
      <c r="B215" s="460" t="s">
        <v>493</v>
      </c>
      <c r="C215" s="461">
        <f>SUM(C213:C214)</f>
        <v>1410000</v>
      </c>
      <c r="D215" s="461">
        <f>SUM(D213:D214)</f>
        <v>1410000</v>
      </c>
      <c r="E215" s="650">
        <f t="shared" si="3"/>
        <v>1</v>
      </c>
    </row>
    <row r="216" spans="1:5" s="434" customFormat="1" ht="12">
      <c r="A216" s="499">
        <v>1581</v>
      </c>
      <c r="B216" s="500" t="s">
        <v>494</v>
      </c>
      <c r="C216" s="463">
        <f>SUM(C86)</f>
        <v>363209</v>
      </c>
      <c r="D216" s="463">
        <f>SUM(D86)</f>
        <v>363209</v>
      </c>
      <c r="E216" s="656">
        <f t="shared" si="3"/>
        <v>1</v>
      </c>
    </row>
    <row r="217" spans="1:5" s="434" customFormat="1" ht="12">
      <c r="A217" s="462">
        <v>1582</v>
      </c>
      <c r="B217" s="458" t="s">
        <v>495</v>
      </c>
      <c r="C217" s="462">
        <f>SUM(C90)</f>
        <v>60000</v>
      </c>
      <c r="D217" s="462">
        <f>SUM(D90)</f>
        <v>68817</v>
      </c>
      <c r="E217" s="644">
        <f t="shared" si="3"/>
        <v>1.14695</v>
      </c>
    </row>
    <row r="218" spans="1:5" s="434" customFormat="1" ht="12.75" thickBot="1">
      <c r="A218" s="470">
        <v>1583</v>
      </c>
      <c r="B218" s="482" t="s">
        <v>496</v>
      </c>
      <c r="C218" s="470">
        <f>SUM(C93)</f>
        <v>877793</v>
      </c>
      <c r="D218" s="470">
        <f>SUM(D93)</f>
        <v>877793</v>
      </c>
      <c r="E218" s="649">
        <f t="shared" si="3"/>
        <v>1</v>
      </c>
    </row>
    <row r="219" spans="1:5" s="434" customFormat="1" ht="12.75" thickBot="1">
      <c r="A219" s="461">
        <v>1580</v>
      </c>
      <c r="B219" s="473" t="s">
        <v>497</v>
      </c>
      <c r="C219" s="461">
        <f>SUM(C216:C218)</f>
        <v>1301002</v>
      </c>
      <c r="D219" s="461">
        <f>SUM(D216:D218)</f>
        <v>1309819</v>
      </c>
      <c r="E219" s="650">
        <f t="shared" si="3"/>
        <v>1.0067770841243904</v>
      </c>
    </row>
    <row r="220" spans="1:5" s="434" customFormat="1" ht="12.75" thickBot="1">
      <c r="A220" s="461">
        <v>1590</v>
      </c>
      <c r="B220" s="489" t="s">
        <v>536</v>
      </c>
      <c r="C220" s="461">
        <f>SUM(C99)</f>
        <v>0</v>
      </c>
      <c r="D220" s="461">
        <f>SUM(D99)</f>
        <v>0</v>
      </c>
      <c r="E220" s="645"/>
    </row>
    <row r="221" spans="1:5" s="434" customFormat="1" ht="12.75" thickBot="1">
      <c r="A221" s="461">
        <v>1600</v>
      </c>
      <c r="B221" s="489" t="s">
        <v>573</v>
      </c>
      <c r="C221" s="488"/>
      <c r="D221" s="488"/>
      <c r="E221" s="646"/>
    </row>
    <row r="222" spans="1:5" s="434" customFormat="1" ht="13.5" thickBot="1">
      <c r="A222" s="461"/>
      <c r="B222" s="490" t="s">
        <v>433</v>
      </c>
      <c r="C222" s="488">
        <f>SUM(C220+C219+C215)</f>
        <v>2711002</v>
      </c>
      <c r="D222" s="488">
        <f>SUM(D220+D219+D215)</f>
        <v>2719819</v>
      </c>
      <c r="E222" s="650">
        <f t="shared" si="3"/>
        <v>1.0032523030230152</v>
      </c>
    </row>
    <row r="223" spans="1:5" s="434" customFormat="1" ht="12.75">
      <c r="A223" s="499">
        <v>1611</v>
      </c>
      <c r="B223" s="536" t="s">
        <v>525</v>
      </c>
      <c r="C223" s="524"/>
      <c r="D223" s="524"/>
      <c r="E223" s="645"/>
    </row>
    <row r="224" spans="1:5" s="434" customFormat="1" ht="13.5" thickBot="1">
      <c r="A224" s="470">
        <v>1612</v>
      </c>
      <c r="B224" s="510" t="s">
        <v>526</v>
      </c>
      <c r="C224" s="470">
        <f>SUM(C138+C106)</f>
        <v>65000</v>
      </c>
      <c r="D224" s="470">
        <f>SUM(D138+D106)</f>
        <v>65000</v>
      </c>
      <c r="E224" s="649">
        <f t="shared" si="3"/>
        <v>1</v>
      </c>
    </row>
    <row r="225" spans="1:5" s="434" customFormat="1" ht="12.75" thickBot="1">
      <c r="A225" s="461">
        <v>1610</v>
      </c>
      <c r="B225" s="460" t="s">
        <v>243</v>
      </c>
      <c r="C225" s="461">
        <f>SUM(C224)</f>
        <v>65000</v>
      </c>
      <c r="D225" s="461">
        <f>SUM(D224)</f>
        <v>65000</v>
      </c>
      <c r="E225" s="650">
        <f t="shared" si="3"/>
        <v>1</v>
      </c>
    </row>
    <row r="226" spans="1:5" s="434" customFormat="1" ht="15.75" thickBot="1">
      <c r="A226" s="461"/>
      <c r="B226" s="636" t="s">
        <v>634</v>
      </c>
      <c r="C226" s="461">
        <f>SUM(C225+C222+C212)</f>
        <v>15668437</v>
      </c>
      <c r="D226" s="461">
        <f>SUM(D225+D222+D212)</f>
        <v>15890328</v>
      </c>
      <c r="E226" s="650">
        <f t="shared" si="3"/>
        <v>1.014161655052128</v>
      </c>
    </row>
    <row r="227" spans="1:5" s="434" customFormat="1" ht="12">
      <c r="A227" s="463">
        <v>1621</v>
      </c>
      <c r="B227" s="469" t="s">
        <v>402</v>
      </c>
      <c r="C227" s="454">
        <f>SUM(C186+C109)</f>
        <v>0</v>
      </c>
      <c r="D227" s="463">
        <f>SUM(D186+D109+D157+D141)</f>
        <v>387331</v>
      </c>
      <c r="E227" s="645"/>
    </row>
    <row r="228" spans="1:5" s="434" customFormat="1" ht="12.75" thickBot="1">
      <c r="A228" s="470">
        <v>1622</v>
      </c>
      <c r="B228" s="525" t="s">
        <v>403</v>
      </c>
      <c r="C228" s="463">
        <f>SUM(C187+C110)</f>
        <v>400000</v>
      </c>
      <c r="D228" s="463">
        <f>SUM(D187+D110+D158+D142)</f>
        <v>632303</v>
      </c>
      <c r="E228" s="649">
        <f t="shared" si="3"/>
        <v>1.5807575</v>
      </c>
    </row>
    <row r="229" spans="1:5" s="434" customFormat="1" ht="13.5" thickBot="1">
      <c r="A229" s="488">
        <v>1620</v>
      </c>
      <c r="B229" s="490" t="s">
        <v>517</v>
      </c>
      <c r="C229" s="461">
        <f>SUM(C227:C228)</f>
        <v>400000</v>
      </c>
      <c r="D229" s="461">
        <f>SUM(D227:D228)</f>
        <v>1019634</v>
      </c>
      <c r="E229" s="650">
        <f t="shared" si="3"/>
        <v>2.549085</v>
      </c>
    </row>
    <row r="230" spans="1:5" s="434" customFormat="1" ht="12">
      <c r="A230" s="463">
        <v>1631</v>
      </c>
      <c r="B230" s="464" t="s">
        <v>501</v>
      </c>
      <c r="C230" s="463">
        <f>SUM(C113)</f>
        <v>870000</v>
      </c>
      <c r="D230" s="463">
        <f>SUM(D113)</f>
        <v>870000</v>
      </c>
      <c r="E230" s="656">
        <f t="shared" si="3"/>
        <v>1</v>
      </c>
    </row>
    <row r="231" spans="1:5" s="434" customFormat="1" ht="12">
      <c r="A231" s="468"/>
      <c r="B231" s="634" t="s">
        <v>632</v>
      </c>
      <c r="C231" s="468"/>
      <c r="D231" s="468"/>
      <c r="E231" s="642"/>
    </row>
    <row r="232" spans="1:5" s="434" customFormat="1" ht="12.75" thickBot="1">
      <c r="A232" s="470">
        <v>1632</v>
      </c>
      <c r="B232" s="471" t="s">
        <v>399</v>
      </c>
      <c r="C232" s="487"/>
      <c r="D232" s="487"/>
      <c r="E232" s="646"/>
    </row>
    <row r="233" spans="1:5" s="434" customFormat="1" ht="13.5" thickBot="1">
      <c r="A233" s="488">
        <v>1630</v>
      </c>
      <c r="B233" s="495" t="s">
        <v>502</v>
      </c>
      <c r="C233" s="488">
        <f>SUM(C230:C232)</f>
        <v>870000</v>
      </c>
      <c r="D233" s="488">
        <f>SUM(D230:D232)</f>
        <v>870000</v>
      </c>
      <c r="E233" s="650">
        <f t="shared" si="3"/>
        <v>1</v>
      </c>
    </row>
    <row r="234" spans="1:5" s="516" customFormat="1" ht="13.5" thickBot="1">
      <c r="A234" s="496"/>
      <c r="B234" s="497" t="s">
        <v>518</v>
      </c>
      <c r="C234" s="528">
        <f>SUM(C233+C229+C222+C212+C225)</f>
        <v>16938437</v>
      </c>
      <c r="D234" s="528">
        <f>SUM(D233+D229+D222+D212+D225)</f>
        <v>17779962</v>
      </c>
      <c r="E234" s="650">
        <f t="shared" si="3"/>
        <v>1.0496813844158113</v>
      </c>
    </row>
    <row r="235" ht="12">
      <c r="C235" s="530"/>
    </row>
    <row r="236" ht="12">
      <c r="C236" s="530"/>
    </row>
    <row r="237" ht="12">
      <c r="C237" s="530"/>
    </row>
  </sheetData>
  <sheetProtection/>
  <mergeCells count="7">
    <mergeCell ref="E5:E6"/>
    <mergeCell ref="A1:D1"/>
    <mergeCell ref="A2:D2"/>
    <mergeCell ref="B5:B6"/>
    <mergeCell ref="A5:A6"/>
    <mergeCell ref="C5:C6"/>
    <mergeCell ref="D5:D6"/>
  </mergeCells>
  <printOptions horizontalCentered="1"/>
  <pageMargins left="0" right="0" top="0.1968503937007874" bottom="0.1968503937007874" header="0" footer="0"/>
  <pageSetup firstPageNumber="2" useFirstPageNumber="1" horizontalDpi="300" verticalDpi="300" orientation="landscape" paperSize="9" scale="92" r:id="rId1"/>
  <headerFooter alignWithMargins="0">
    <oddFooter>&amp;C&amp;P. oldal</oddFooter>
  </headerFooter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81"/>
  <sheetViews>
    <sheetView showZeros="0" tabSelected="1" zoomScalePageLayoutView="0" workbookViewId="0" topLeftCell="A116">
      <selection activeCell="E96" sqref="E96"/>
    </sheetView>
  </sheetViews>
  <sheetFormatPr defaultColWidth="9.00390625" defaultRowHeight="12.75"/>
  <cols>
    <col min="1" max="1" width="8.00390625" style="27" customWidth="1"/>
    <col min="2" max="2" width="65.875" style="27" customWidth="1"/>
    <col min="3" max="3" width="11.75390625" style="27" customWidth="1"/>
    <col min="4" max="4" width="12.125" style="27" customWidth="1"/>
    <col min="5" max="16384" width="9.125" style="27" customWidth="1"/>
  </cols>
  <sheetData>
    <row r="1" spans="1:3" ht="12.75">
      <c r="A1" s="722" t="s">
        <v>248</v>
      </c>
      <c r="B1" s="722"/>
      <c r="C1" s="714"/>
    </row>
    <row r="2" spans="1:3" ht="12.75">
      <c r="A2" s="722" t="s">
        <v>29</v>
      </c>
      <c r="B2" s="722"/>
      <c r="C2" s="714"/>
    </row>
    <row r="3" spans="1:3" ht="9" customHeight="1">
      <c r="A3" s="272"/>
      <c r="B3" s="272"/>
      <c r="C3" s="143"/>
    </row>
    <row r="4" spans="1:5" ht="12" customHeight="1">
      <c r="A4" s="211"/>
      <c r="B4" s="210"/>
      <c r="C4" s="180"/>
      <c r="E4" s="180" t="s">
        <v>216</v>
      </c>
    </row>
    <row r="5" spans="1:5" s="29" customFormat="1" ht="12" customHeight="1">
      <c r="A5" s="228"/>
      <c r="B5" s="28"/>
      <c r="C5" s="207" t="s">
        <v>81</v>
      </c>
      <c r="D5" s="207" t="s">
        <v>81</v>
      </c>
      <c r="E5" s="728" t="s">
        <v>672</v>
      </c>
    </row>
    <row r="6" spans="1:5" s="29" customFormat="1" ht="12" customHeight="1">
      <c r="A6" s="3" t="s">
        <v>236</v>
      </c>
      <c r="B6" s="3" t="s">
        <v>170</v>
      </c>
      <c r="C6" s="15" t="s">
        <v>667</v>
      </c>
      <c r="D6" s="15" t="s">
        <v>676</v>
      </c>
      <c r="E6" s="715"/>
    </row>
    <row r="7" spans="1:5" s="29" customFormat="1" ht="12.75" customHeight="1" thickBot="1">
      <c r="A7" s="30"/>
      <c r="B7" s="30"/>
      <c r="C7" s="15" t="s">
        <v>668</v>
      </c>
      <c r="D7" s="15" t="s">
        <v>677</v>
      </c>
      <c r="E7" s="716"/>
    </row>
    <row r="8" spans="1:5" ht="12" customHeight="1">
      <c r="A8" s="4" t="s">
        <v>171</v>
      </c>
      <c r="B8" s="5" t="s">
        <v>172</v>
      </c>
      <c r="C8" s="96" t="s">
        <v>173</v>
      </c>
      <c r="D8" s="96" t="s">
        <v>174</v>
      </c>
      <c r="E8" s="96" t="s">
        <v>175</v>
      </c>
    </row>
    <row r="9" spans="1:5" ht="15" customHeight="1">
      <c r="A9" s="4"/>
      <c r="B9" s="365" t="s">
        <v>249</v>
      </c>
      <c r="C9" s="10"/>
      <c r="D9" s="10"/>
      <c r="E9" s="7"/>
    </row>
    <row r="10" spans="1:5" ht="12">
      <c r="A10" s="4"/>
      <c r="B10" s="249"/>
      <c r="C10" s="10"/>
      <c r="D10" s="10"/>
      <c r="E10" s="10"/>
    </row>
    <row r="11" spans="1:5" ht="12">
      <c r="A11" s="6">
        <v>1710</v>
      </c>
      <c r="B11" s="6" t="s">
        <v>395</v>
      </c>
      <c r="C11" s="6">
        <f>SUM(C12+C13+C14+C15+C16+C17+C18)</f>
        <v>2003094</v>
      </c>
      <c r="D11" s="6">
        <f>SUM(D12+D13+D14+D15+D16+D17+D18)</f>
        <v>2098211</v>
      </c>
      <c r="E11" s="642">
        <f>SUM(D11/C11)</f>
        <v>1.0474850406421266</v>
      </c>
    </row>
    <row r="12" spans="1:5" ht="12">
      <c r="A12" s="10">
        <v>1711</v>
      </c>
      <c r="B12" s="10" t="s">
        <v>250</v>
      </c>
      <c r="C12" s="10">
        <f>SUM('3a.m.'!C80)</f>
        <v>1129374</v>
      </c>
      <c r="D12" s="10">
        <f>SUM('3a.m.'!D80)</f>
        <v>1189802</v>
      </c>
      <c r="E12" s="644">
        <f aca="true" t="shared" si="0" ref="E12:E75">SUM(D12/C12)</f>
        <v>1.053505747431763</v>
      </c>
    </row>
    <row r="13" spans="1:5" ht="12">
      <c r="A13" s="10">
        <v>1712</v>
      </c>
      <c r="B13" s="10" t="s">
        <v>12</v>
      </c>
      <c r="C13" s="10">
        <f>SUM('3a.m.'!C81)</f>
        <v>281357</v>
      </c>
      <c r="D13" s="10">
        <f>SUM('3a.m.'!D81)</f>
        <v>306883</v>
      </c>
      <c r="E13" s="644">
        <f t="shared" si="0"/>
        <v>1.0907245954428004</v>
      </c>
    </row>
    <row r="14" spans="1:5" ht="12">
      <c r="A14" s="10">
        <v>1713</v>
      </c>
      <c r="B14" s="10" t="s">
        <v>13</v>
      </c>
      <c r="C14" s="10">
        <f>SUM('3a.m.'!C82)</f>
        <v>482121</v>
      </c>
      <c r="D14" s="10">
        <f>SUM('3a.m.'!D82)</f>
        <v>491284</v>
      </c>
      <c r="E14" s="644">
        <f t="shared" si="0"/>
        <v>1.0190056023280463</v>
      </c>
    </row>
    <row r="15" spans="1:5" ht="12">
      <c r="A15" s="10">
        <v>1714</v>
      </c>
      <c r="B15" s="10" t="s">
        <v>272</v>
      </c>
      <c r="C15" s="10">
        <f>SUM('3a.m.'!C83)</f>
        <v>0</v>
      </c>
      <c r="D15" s="10">
        <f>SUM('3a.m.'!D83)</f>
        <v>0</v>
      </c>
      <c r="E15" s="643"/>
    </row>
    <row r="16" spans="1:5" ht="12">
      <c r="A16" s="10">
        <v>1715</v>
      </c>
      <c r="B16" s="10" t="s">
        <v>63</v>
      </c>
      <c r="C16" s="10">
        <f>SUM('3a.m.'!C84)</f>
        <v>0</v>
      </c>
      <c r="D16" s="10">
        <f>SUM('3a.m.'!D84)</f>
        <v>0</v>
      </c>
      <c r="E16" s="643"/>
    </row>
    <row r="17" spans="1:5" ht="12">
      <c r="A17" s="10">
        <v>1716</v>
      </c>
      <c r="B17" s="10" t="s">
        <v>18</v>
      </c>
      <c r="C17" s="10">
        <f>SUM('3a.m.'!C88)</f>
        <v>85242</v>
      </c>
      <c r="D17" s="10">
        <f>SUM('3a.m.'!D88)</f>
        <v>85242</v>
      </c>
      <c r="E17" s="644">
        <f t="shared" si="0"/>
        <v>1</v>
      </c>
    </row>
    <row r="18" spans="1:5" ht="12">
      <c r="A18" s="10">
        <v>1717</v>
      </c>
      <c r="B18" s="7" t="s">
        <v>251</v>
      </c>
      <c r="C18" s="10">
        <f>SUM('3a.m.'!C91)</f>
        <v>25000</v>
      </c>
      <c r="D18" s="10">
        <f>SUM('3a.m.'!D91)</f>
        <v>25000</v>
      </c>
      <c r="E18" s="644">
        <f t="shared" si="0"/>
        <v>1</v>
      </c>
    </row>
    <row r="19" spans="1:5" ht="9.75" customHeight="1">
      <c r="A19" s="10"/>
      <c r="B19" s="10"/>
      <c r="C19" s="10"/>
      <c r="D19" s="10"/>
      <c r="E19" s="643"/>
    </row>
    <row r="20" spans="1:5" ht="12">
      <c r="A20" s="173">
        <v>1720</v>
      </c>
      <c r="B20" s="173" t="s">
        <v>396</v>
      </c>
      <c r="C20" s="173">
        <f>SUM(C21)</f>
        <v>135000</v>
      </c>
      <c r="D20" s="173">
        <f>SUM(D21)</f>
        <v>156000</v>
      </c>
      <c r="E20" s="651">
        <f t="shared" si="0"/>
        <v>1.1555555555555554</v>
      </c>
    </row>
    <row r="21" spans="1:5" ht="12">
      <c r="A21" s="10">
        <v>1721</v>
      </c>
      <c r="B21" s="7" t="s">
        <v>17</v>
      </c>
      <c r="C21" s="10">
        <f>SUM('4.mell.'!C77)</f>
        <v>135000</v>
      </c>
      <c r="D21" s="10">
        <f>SUM('4.mell.'!D79)</f>
        <v>156000</v>
      </c>
      <c r="E21" s="644">
        <f t="shared" si="0"/>
        <v>1.1555555555555554</v>
      </c>
    </row>
    <row r="22" spans="1:5" ht="9.75" customHeight="1">
      <c r="A22" s="10"/>
      <c r="B22" s="10"/>
      <c r="C22" s="10"/>
      <c r="D22" s="10"/>
      <c r="E22" s="643"/>
    </row>
    <row r="23" spans="1:5" ht="12">
      <c r="A23" s="173">
        <v>1730</v>
      </c>
      <c r="B23" s="173" t="s">
        <v>397</v>
      </c>
      <c r="C23" s="173">
        <f>SUM(C24)</f>
        <v>45000</v>
      </c>
      <c r="D23" s="173">
        <f>SUM(D24)</f>
        <v>45000</v>
      </c>
      <c r="E23" s="651">
        <f t="shared" si="0"/>
        <v>1</v>
      </c>
    </row>
    <row r="24" spans="1:5" ht="12">
      <c r="A24" s="10">
        <v>1731</v>
      </c>
      <c r="B24" s="7" t="s">
        <v>18</v>
      </c>
      <c r="C24" s="10">
        <f>SUM('5.mell. '!C35)</f>
        <v>45000</v>
      </c>
      <c r="D24" s="10">
        <f>SUM('5.mell. '!D35)</f>
        <v>45000</v>
      </c>
      <c r="E24" s="644">
        <f t="shared" si="0"/>
        <v>1</v>
      </c>
    </row>
    <row r="25" spans="1:5" ht="8.25" customHeight="1">
      <c r="A25" s="10"/>
      <c r="B25" s="10"/>
      <c r="C25" s="10"/>
      <c r="D25" s="10"/>
      <c r="E25" s="643"/>
    </row>
    <row r="26" spans="1:5" ht="12.75">
      <c r="A26" s="10"/>
      <c r="B26" s="366" t="s">
        <v>367</v>
      </c>
      <c r="C26" s="10"/>
      <c r="D26" s="10"/>
      <c r="E26" s="643"/>
    </row>
    <row r="27" spans="1:5" ht="6.75" customHeight="1">
      <c r="A27" s="10"/>
      <c r="B27" s="10"/>
      <c r="C27" s="10"/>
      <c r="D27" s="10"/>
      <c r="E27" s="643"/>
    </row>
    <row r="28" spans="1:5" ht="12">
      <c r="A28" s="173">
        <v>1740</v>
      </c>
      <c r="B28" s="173" t="s">
        <v>27</v>
      </c>
      <c r="C28" s="173">
        <f>SUM(C29:C35)</f>
        <v>226527</v>
      </c>
      <c r="D28" s="173">
        <f>SUM(D29:D35)</f>
        <v>230512</v>
      </c>
      <c r="E28" s="651">
        <f t="shared" si="0"/>
        <v>1.0175917219580888</v>
      </c>
    </row>
    <row r="29" spans="1:5" ht="12">
      <c r="A29" s="10">
        <v>1741</v>
      </c>
      <c r="B29" s="10" t="s">
        <v>250</v>
      </c>
      <c r="C29" s="10">
        <f>SUM('3b.m.'!C21)</f>
        <v>142952</v>
      </c>
      <c r="D29" s="10">
        <f>SUM('3b.m.'!D21)</f>
        <v>138096</v>
      </c>
      <c r="E29" s="644">
        <f t="shared" si="0"/>
        <v>0.9660305557110079</v>
      </c>
    </row>
    <row r="30" spans="1:5" ht="12">
      <c r="A30" s="10">
        <v>1742</v>
      </c>
      <c r="B30" s="10" t="s">
        <v>12</v>
      </c>
      <c r="C30" s="10">
        <f>SUM('3b.m.'!C22)</f>
        <v>39849</v>
      </c>
      <c r="D30" s="10">
        <f>SUM('3b.m.'!D22)</f>
        <v>39780</v>
      </c>
      <c r="E30" s="644">
        <f t="shared" si="0"/>
        <v>0.9982684634495219</v>
      </c>
    </row>
    <row r="31" spans="1:5" ht="12">
      <c r="A31" s="10">
        <v>1743</v>
      </c>
      <c r="B31" s="10" t="s">
        <v>13</v>
      </c>
      <c r="C31" s="10">
        <f>SUM('3b.m.'!C23)</f>
        <v>28726</v>
      </c>
      <c r="D31" s="10">
        <f>SUM('3b.m.'!D23)</f>
        <v>33936</v>
      </c>
      <c r="E31" s="644">
        <f t="shared" si="0"/>
        <v>1.1813687948200238</v>
      </c>
    </row>
    <row r="32" spans="1:5" ht="12">
      <c r="A32" s="10">
        <v>1744</v>
      </c>
      <c r="B32" s="10" t="s">
        <v>272</v>
      </c>
      <c r="C32" s="10">
        <f>SUM('3b.m.'!C24)</f>
        <v>0</v>
      </c>
      <c r="D32" s="10">
        <f>SUM('3b.m.'!D24)</f>
        <v>0</v>
      </c>
      <c r="E32" s="644"/>
    </row>
    <row r="33" spans="1:5" ht="12">
      <c r="A33" s="10">
        <v>1745</v>
      </c>
      <c r="B33" s="10" t="s">
        <v>63</v>
      </c>
      <c r="C33" s="10">
        <f>SUM('3b.m.'!C25)</f>
        <v>0</v>
      </c>
      <c r="D33" s="10">
        <f>SUM('3b.m.'!D25)</f>
        <v>0</v>
      </c>
      <c r="E33" s="644"/>
    </row>
    <row r="34" spans="1:5" ht="12">
      <c r="A34" s="10">
        <v>1746</v>
      </c>
      <c r="B34" s="10" t="s">
        <v>18</v>
      </c>
      <c r="C34" s="10">
        <f>SUM('3b.m.'!C30)</f>
        <v>15000</v>
      </c>
      <c r="D34" s="10">
        <f>SUM('3b.m.'!D30)</f>
        <v>18700</v>
      </c>
      <c r="E34" s="644">
        <f t="shared" si="0"/>
        <v>1.2466666666666666</v>
      </c>
    </row>
    <row r="35" spans="1:5" ht="12">
      <c r="A35" s="10">
        <v>1747</v>
      </c>
      <c r="B35" s="7" t="s">
        <v>251</v>
      </c>
      <c r="C35" s="10"/>
      <c r="D35" s="10"/>
      <c r="E35" s="643"/>
    </row>
    <row r="36" spans="1:5" ht="7.5" customHeight="1">
      <c r="A36" s="10"/>
      <c r="B36" s="10"/>
      <c r="C36" s="10"/>
      <c r="D36" s="10"/>
      <c r="E36" s="643"/>
    </row>
    <row r="37" spans="1:5" ht="12.75">
      <c r="A37" s="10"/>
      <c r="B37" s="366" t="s">
        <v>368</v>
      </c>
      <c r="C37" s="10"/>
      <c r="D37" s="10"/>
      <c r="E37" s="643"/>
    </row>
    <row r="38" spans="1:5" ht="7.5" customHeight="1">
      <c r="A38" s="4"/>
      <c r="B38" s="249"/>
      <c r="C38" s="10"/>
      <c r="D38" s="10"/>
      <c r="E38" s="643"/>
    </row>
    <row r="39" spans="1:5" ht="12">
      <c r="A39" s="11">
        <v>1750</v>
      </c>
      <c r="B39" s="11" t="s">
        <v>372</v>
      </c>
      <c r="C39" s="11">
        <f>SUM(C40:C48)</f>
        <v>4122259</v>
      </c>
      <c r="D39" s="11">
        <f>SUM(D40:D48)</f>
        <v>4374433</v>
      </c>
      <c r="E39" s="651">
        <f t="shared" si="0"/>
        <v>1.061173739932401</v>
      </c>
    </row>
    <row r="40" spans="1:5" ht="12">
      <c r="A40" s="10">
        <v>1751</v>
      </c>
      <c r="B40" s="10" t="s">
        <v>250</v>
      </c>
      <c r="C40" s="10">
        <f>SUM('3c.m.'!C695)</f>
        <v>35172</v>
      </c>
      <c r="D40" s="10">
        <f>SUM('3c.m.'!D695)</f>
        <v>37670</v>
      </c>
      <c r="E40" s="644">
        <f t="shared" si="0"/>
        <v>1.0710224041851473</v>
      </c>
    </row>
    <row r="41" spans="1:5" ht="12">
      <c r="A41" s="10">
        <v>1752</v>
      </c>
      <c r="B41" s="10" t="s">
        <v>12</v>
      </c>
      <c r="C41" s="10">
        <f>SUM('3c.m.'!C696)</f>
        <v>14220</v>
      </c>
      <c r="D41" s="10">
        <f>SUM('3c.m.'!D696)</f>
        <v>10205</v>
      </c>
      <c r="E41" s="644">
        <f t="shared" si="0"/>
        <v>0.7176511954992968</v>
      </c>
    </row>
    <row r="42" spans="1:5" ht="12">
      <c r="A42" s="10">
        <v>1753</v>
      </c>
      <c r="B42" s="10" t="s">
        <v>13</v>
      </c>
      <c r="C42" s="10">
        <f>SUM('3c.m.'!C697)</f>
        <v>3226145</v>
      </c>
      <c r="D42" s="10">
        <f>SUM('3c.m.'!D697)</f>
        <v>3393738</v>
      </c>
      <c r="E42" s="644">
        <f t="shared" si="0"/>
        <v>1.051948378017727</v>
      </c>
    </row>
    <row r="43" spans="1:5" ht="12">
      <c r="A43" s="10">
        <v>1754</v>
      </c>
      <c r="B43" s="10" t="s">
        <v>272</v>
      </c>
      <c r="C43" s="10">
        <f>SUM('3c.m.'!C698)</f>
        <v>170362</v>
      </c>
      <c r="D43" s="10">
        <f>SUM('3c.m.'!D698)</f>
        <v>143177</v>
      </c>
      <c r="E43" s="644">
        <f t="shared" si="0"/>
        <v>0.8404280297249387</v>
      </c>
    </row>
    <row r="44" spans="1:5" ht="12">
      <c r="A44" s="10">
        <v>1755</v>
      </c>
      <c r="B44" s="10" t="s">
        <v>63</v>
      </c>
      <c r="C44" s="10">
        <f>SUM('3c.m.'!C699)</f>
        <v>3500</v>
      </c>
      <c r="D44" s="10">
        <f>SUM('3c.m.'!D699)</f>
        <v>3500</v>
      </c>
      <c r="E44" s="644">
        <f t="shared" si="0"/>
        <v>1</v>
      </c>
    </row>
    <row r="45" spans="1:5" ht="12">
      <c r="A45" s="10">
        <v>1756</v>
      </c>
      <c r="B45" s="10" t="s">
        <v>553</v>
      </c>
      <c r="C45" s="10">
        <f>SUM('3c.m.'!C700)</f>
        <v>172860</v>
      </c>
      <c r="D45" s="10">
        <f>SUM('3c.m.'!D700)</f>
        <v>286143</v>
      </c>
      <c r="E45" s="644">
        <f t="shared" si="0"/>
        <v>1.6553453661922943</v>
      </c>
    </row>
    <row r="46" spans="1:5" ht="12">
      <c r="A46" s="7">
        <v>1757</v>
      </c>
      <c r="B46" s="7" t="s">
        <v>17</v>
      </c>
      <c r="C46" s="10"/>
      <c r="D46" s="10"/>
      <c r="E46" s="643"/>
    </row>
    <row r="47" spans="1:5" ht="12">
      <c r="A47" s="10">
        <v>1758</v>
      </c>
      <c r="B47" s="10" t="s">
        <v>18</v>
      </c>
      <c r="C47" s="10">
        <f>SUM('3c.m.'!C703)</f>
        <v>0</v>
      </c>
      <c r="D47" s="10">
        <f>SUM('3c.m.'!D703)</f>
        <v>0</v>
      </c>
      <c r="E47" s="643"/>
    </row>
    <row r="48" spans="1:5" ht="12">
      <c r="A48" s="10">
        <v>1759</v>
      </c>
      <c r="B48" s="10" t="s">
        <v>560</v>
      </c>
      <c r="C48" s="10">
        <f>SUM('3c.m.'!C705)</f>
        <v>500000</v>
      </c>
      <c r="D48" s="10">
        <f>SUM('3c.m.'!D705)</f>
        <v>500000</v>
      </c>
      <c r="E48" s="644">
        <f t="shared" si="0"/>
        <v>1</v>
      </c>
    </row>
    <row r="49" spans="1:5" ht="12">
      <c r="A49" s="6">
        <v>1760</v>
      </c>
      <c r="B49" s="6" t="s">
        <v>404</v>
      </c>
      <c r="C49" s="6">
        <f>SUM(C50:C55)</f>
        <v>880182</v>
      </c>
      <c r="D49" s="6">
        <f>SUM(D50:D55)</f>
        <v>827682</v>
      </c>
      <c r="E49" s="651">
        <f t="shared" si="0"/>
        <v>0.9403532451243038</v>
      </c>
    </row>
    <row r="50" spans="1:5" ht="12">
      <c r="A50" s="10">
        <v>1761</v>
      </c>
      <c r="B50" s="10" t="s">
        <v>250</v>
      </c>
      <c r="C50" s="7">
        <f>SUM('3d.m. '!C55)</f>
        <v>0</v>
      </c>
      <c r="D50" s="7">
        <f>SUM('3d.m. '!D55)</f>
        <v>0</v>
      </c>
      <c r="E50" s="643"/>
    </row>
    <row r="51" spans="1:5" ht="12">
      <c r="A51" s="7">
        <v>1762</v>
      </c>
      <c r="B51" s="7" t="s">
        <v>12</v>
      </c>
      <c r="C51" s="7">
        <f>SUM('3d.m. '!C56)</f>
        <v>0</v>
      </c>
      <c r="D51" s="7">
        <f>SUM('3d.m. '!D56)</f>
        <v>0</v>
      </c>
      <c r="E51" s="643"/>
    </row>
    <row r="52" spans="1:5" ht="12">
      <c r="A52" s="10">
        <v>1763</v>
      </c>
      <c r="B52" s="10" t="s">
        <v>13</v>
      </c>
      <c r="C52" s="7">
        <f>SUM('3d.m. '!C57)</f>
        <v>0</v>
      </c>
      <c r="D52" s="7">
        <f>SUM('3d.m. '!D57)</f>
        <v>0</v>
      </c>
      <c r="E52" s="643"/>
    </row>
    <row r="53" spans="1:5" ht="12">
      <c r="A53" s="10">
        <v>1764</v>
      </c>
      <c r="B53" s="10" t="s">
        <v>272</v>
      </c>
      <c r="C53" s="7">
        <f>SUM('3d.m. '!C58)</f>
        <v>880182</v>
      </c>
      <c r="D53" s="7">
        <f>SUM('3d.m. '!D58)</f>
        <v>827682</v>
      </c>
      <c r="E53" s="644">
        <f t="shared" si="0"/>
        <v>0.9403532451243038</v>
      </c>
    </row>
    <row r="54" spans="1:5" ht="12">
      <c r="A54" s="10">
        <v>1765</v>
      </c>
      <c r="B54" s="10" t="s">
        <v>63</v>
      </c>
      <c r="C54" s="7">
        <f>SUM('3d.m. '!C59)</f>
        <v>0</v>
      </c>
      <c r="D54" s="7">
        <f>SUM('3d.m. '!D59)</f>
        <v>0</v>
      </c>
      <c r="E54" s="643"/>
    </row>
    <row r="55" spans="1:5" ht="12">
      <c r="A55" s="10">
        <v>1766</v>
      </c>
      <c r="B55" s="10" t="s">
        <v>251</v>
      </c>
      <c r="C55" s="7"/>
      <c r="D55" s="7"/>
      <c r="E55" s="643"/>
    </row>
    <row r="56" spans="1:5" ht="9" customHeight="1">
      <c r="A56" s="4"/>
      <c r="B56" s="249"/>
      <c r="C56" s="10"/>
      <c r="D56" s="10"/>
      <c r="E56" s="643"/>
    </row>
    <row r="57" spans="1:5" ht="12">
      <c r="A57" s="6">
        <v>1770</v>
      </c>
      <c r="B57" s="32" t="s">
        <v>373</v>
      </c>
      <c r="C57" s="6">
        <f>SUM(C60:C64)-C63</f>
        <v>2355284</v>
      </c>
      <c r="D57" s="6">
        <f>SUM(D60:D64)-D63</f>
        <v>2575226</v>
      </c>
      <c r="E57" s="651">
        <f t="shared" si="0"/>
        <v>1.0933823691750124</v>
      </c>
    </row>
    <row r="58" spans="1:5" ht="12">
      <c r="A58" s="171">
        <v>1771</v>
      </c>
      <c r="B58" s="10" t="s">
        <v>250</v>
      </c>
      <c r="C58" s="6"/>
      <c r="D58" s="6"/>
      <c r="E58" s="643"/>
    </row>
    <row r="59" spans="1:5" ht="12">
      <c r="A59" s="171">
        <v>1772</v>
      </c>
      <c r="B59" s="10" t="s">
        <v>12</v>
      </c>
      <c r="C59" s="6"/>
      <c r="D59" s="6"/>
      <c r="E59" s="643"/>
    </row>
    <row r="60" spans="1:5" ht="12">
      <c r="A60" s="10">
        <v>1773</v>
      </c>
      <c r="B60" s="10" t="s">
        <v>13</v>
      </c>
      <c r="C60" s="7">
        <f>SUM('4.mell.'!C81)</f>
        <v>95000</v>
      </c>
      <c r="D60" s="7">
        <f>SUM('4.mell.'!D81)</f>
        <v>105937</v>
      </c>
      <c r="E60" s="644">
        <f t="shared" si="0"/>
        <v>1.1151263157894737</v>
      </c>
    </row>
    <row r="61" spans="1:5" ht="12">
      <c r="A61" s="10">
        <v>1774</v>
      </c>
      <c r="B61" s="10" t="s">
        <v>19</v>
      </c>
      <c r="C61" s="7">
        <f>SUM('4.mell.'!C88)</f>
        <v>155000</v>
      </c>
      <c r="D61" s="7">
        <f>SUM('4.mell.'!D88)</f>
        <v>167700</v>
      </c>
      <c r="E61" s="644">
        <f t="shared" si="0"/>
        <v>1.0819354838709678</v>
      </c>
    </row>
    <row r="62" spans="1:5" ht="12">
      <c r="A62" s="10">
        <v>1775</v>
      </c>
      <c r="B62" s="10" t="s">
        <v>17</v>
      </c>
      <c r="C62" s="7">
        <f>SUM('4.mell.'!C85)-'4.mell.'!C79</f>
        <v>2075284</v>
      </c>
      <c r="D62" s="7">
        <f>SUM('4.mell.'!D85)-'4.mell.'!D79</f>
        <v>2270413</v>
      </c>
      <c r="E62" s="644">
        <f t="shared" si="0"/>
        <v>1.0940252032974764</v>
      </c>
    </row>
    <row r="63" spans="1:5" ht="12">
      <c r="A63" s="10">
        <v>1776</v>
      </c>
      <c r="B63" s="164" t="s">
        <v>70</v>
      </c>
      <c r="C63" s="170">
        <v>333350</v>
      </c>
      <c r="D63" s="170">
        <v>333350</v>
      </c>
      <c r="E63" s="643">
        <f t="shared" si="0"/>
        <v>1</v>
      </c>
    </row>
    <row r="64" spans="1:5" ht="12">
      <c r="A64" s="7">
        <v>1777</v>
      </c>
      <c r="B64" s="7" t="s">
        <v>251</v>
      </c>
      <c r="C64" s="7">
        <f>SUM('4.mell.'!C90)</f>
        <v>30000</v>
      </c>
      <c r="D64" s="7">
        <f>SUM('4.mell.'!D90)</f>
        <v>31176</v>
      </c>
      <c r="E64" s="644">
        <f t="shared" si="0"/>
        <v>1.0392</v>
      </c>
    </row>
    <row r="65" spans="1:5" ht="9" customHeight="1">
      <c r="A65" s="10"/>
      <c r="B65" s="10"/>
      <c r="C65" s="10"/>
      <c r="D65" s="10"/>
      <c r="E65" s="643"/>
    </row>
    <row r="66" spans="1:5" ht="12">
      <c r="A66" s="6">
        <v>1780</v>
      </c>
      <c r="B66" s="6" t="s">
        <v>374</v>
      </c>
      <c r="C66" s="6">
        <f>SUM(C69:C71)</f>
        <v>548663</v>
      </c>
      <c r="D66" s="6">
        <f>SUM(D69:D71)</f>
        <v>611850</v>
      </c>
      <c r="E66" s="651">
        <f t="shared" si="0"/>
        <v>1.1151654111904759</v>
      </c>
    </row>
    <row r="67" spans="1:5" ht="12">
      <c r="A67" s="171">
        <v>1781</v>
      </c>
      <c r="B67" s="10" t="s">
        <v>250</v>
      </c>
      <c r="C67" s="6"/>
      <c r="D67" s="6"/>
      <c r="E67" s="643"/>
    </row>
    <row r="68" spans="1:5" ht="12">
      <c r="A68" s="171">
        <v>1782</v>
      </c>
      <c r="B68" s="10" t="s">
        <v>12</v>
      </c>
      <c r="C68" s="6"/>
      <c r="D68" s="6"/>
      <c r="E68" s="643"/>
    </row>
    <row r="69" spans="1:5" ht="12">
      <c r="A69" s="10">
        <v>1783</v>
      </c>
      <c r="B69" s="10" t="s">
        <v>13</v>
      </c>
      <c r="C69" s="7">
        <f>SUM('5.mell. '!C39)</f>
        <v>0</v>
      </c>
      <c r="D69" s="7">
        <f>SUM('5.mell. '!D39)</f>
        <v>0</v>
      </c>
      <c r="E69" s="643"/>
    </row>
    <row r="70" spans="1:5" ht="12">
      <c r="A70" s="10">
        <v>1784</v>
      </c>
      <c r="B70" s="10" t="s">
        <v>19</v>
      </c>
      <c r="C70" s="7">
        <f>SUM('5.mell. '!C40)</f>
        <v>0</v>
      </c>
      <c r="D70" s="7">
        <f>SUM('5.mell. '!D40)</f>
        <v>0</v>
      </c>
      <c r="E70" s="643"/>
    </row>
    <row r="71" spans="1:5" ht="12">
      <c r="A71" s="7">
        <v>1785</v>
      </c>
      <c r="B71" s="10" t="s">
        <v>18</v>
      </c>
      <c r="C71" s="7">
        <f>SUM('5.mell. '!C46)-'5.mell. '!C35</f>
        <v>548663</v>
      </c>
      <c r="D71" s="7">
        <f>SUM('5.mell. '!D46)-'5.mell. '!D35</f>
        <v>611850</v>
      </c>
      <c r="E71" s="644">
        <f t="shared" si="0"/>
        <v>1.1151654111904759</v>
      </c>
    </row>
    <row r="72" spans="1:5" s="29" customFormat="1" ht="9" customHeight="1">
      <c r="A72" s="7"/>
      <c r="B72" s="164"/>
      <c r="C72" s="10"/>
      <c r="D72" s="10"/>
      <c r="E72" s="643"/>
    </row>
    <row r="73" spans="1:5" s="34" customFormat="1" ht="13.5" customHeight="1">
      <c r="A73" s="6">
        <v>1801</v>
      </c>
      <c r="B73" s="11" t="s">
        <v>32</v>
      </c>
      <c r="C73" s="6">
        <v>171340</v>
      </c>
      <c r="D73" s="6">
        <v>171340</v>
      </c>
      <c r="E73" s="651">
        <f t="shared" si="0"/>
        <v>1</v>
      </c>
    </row>
    <row r="74" spans="1:5" ht="9" customHeight="1">
      <c r="A74" s="172"/>
      <c r="B74" s="173"/>
      <c r="C74" s="172"/>
      <c r="D74" s="172"/>
      <c r="E74" s="643"/>
    </row>
    <row r="75" spans="1:5" s="34" customFormat="1" ht="12">
      <c r="A75" s="6">
        <v>1804</v>
      </c>
      <c r="B75" s="11" t="s">
        <v>33</v>
      </c>
      <c r="C75" s="6">
        <v>256808</v>
      </c>
      <c r="D75" s="6">
        <v>256808</v>
      </c>
      <c r="E75" s="651">
        <f t="shared" si="0"/>
        <v>1</v>
      </c>
    </row>
    <row r="76" spans="1:5" s="34" customFormat="1" ht="9" customHeight="1">
      <c r="A76" s="6"/>
      <c r="B76" s="11"/>
      <c r="C76" s="172"/>
      <c r="D76" s="172"/>
      <c r="E76" s="643"/>
    </row>
    <row r="77" spans="1:5" s="34" customFormat="1" ht="12">
      <c r="A77" s="6">
        <v>1805</v>
      </c>
      <c r="B77" s="11" t="s">
        <v>34</v>
      </c>
      <c r="C77" s="28">
        <v>65000</v>
      </c>
      <c r="D77" s="28">
        <v>65000</v>
      </c>
      <c r="E77" s="651">
        <f aca="true" t="shared" si="1" ref="E77:E136">SUM(D77/C77)</f>
        <v>1</v>
      </c>
    </row>
    <row r="78" spans="1:5" s="34" customFormat="1" ht="9" customHeight="1">
      <c r="A78" s="6"/>
      <c r="B78" s="11"/>
      <c r="C78" s="172"/>
      <c r="D78" s="172"/>
      <c r="E78" s="643"/>
    </row>
    <row r="79" spans="1:5" s="34" customFormat="1" ht="12">
      <c r="A79" s="6">
        <v>1806</v>
      </c>
      <c r="B79" s="11" t="s">
        <v>35</v>
      </c>
      <c r="C79" s="28"/>
      <c r="D79" s="28">
        <v>28045</v>
      </c>
      <c r="E79" s="643"/>
    </row>
    <row r="80" spans="1:5" s="34" customFormat="1" ht="9" customHeight="1">
      <c r="A80" s="6"/>
      <c r="B80" s="11"/>
      <c r="C80" s="28"/>
      <c r="D80" s="28"/>
      <c r="E80" s="643"/>
    </row>
    <row r="81" spans="1:5" s="34" customFormat="1" ht="12">
      <c r="A81" s="6">
        <v>1808</v>
      </c>
      <c r="B81" s="11" t="s">
        <v>689</v>
      </c>
      <c r="C81" s="28"/>
      <c r="D81" s="28">
        <v>8708</v>
      </c>
      <c r="E81" s="643"/>
    </row>
    <row r="82" spans="1:5" s="34" customFormat="1" ht="9" customHeight="1">
      <c r="A82" s="6"/>
      <c r="B82" s="11"/>
      <c r="C82" s="28"/>
      <c r="D82" s="28"/>
      <c r="E82" s="643"/>
    </row>
    <row r="83" spans="1:5" s="34" customFormat="1" ht="13.5" customHeight="1">
      <c r="A83" s="6">
        <v>1810</v>
      </c>
      <c r="B83" s="6" t="s">
        <v>36</v>
      </c>
      <c r="C83" s="6">
        <f>SUM(C75+C77+C79+C73+C81)</f>
        <v>493148</v>
      </c>
      <c r="D83" s="6">
        <f>SUM(D75+D77+D79+D73+D81)</f>
        <v>529901</v>
      </c>
      <c r="E83" s="651">
        <f t="shared" si="1"/>
        <v>1.0745273224265333</v>
      </c>
    </row>
    <row r="84" spans="1:5" s="34" customFormat="1" ht="9" customHeight="1">
      <c r="A84" s="6"/>
      <c r="B84" s="11"/>
      <c r="C84" s="172"/>
      <c r="D84" s="172"/>
      <c r="E84" s="643"/>
    </row>
    <row r="85" spans="1:5" s="34" customFormat="1" ht="12">
      <c r="A85" s="179">
        <v>1820</v>
      </c>
      <c r="B85" s="171" t="s">
        <v>264</v>
      </c>
      <c r="C85" s="179">
        <f>SUM('2.mell'!C927)</f>
        <v>4515830</v>
      </c>
      <c r="D85" s="179">
        <f>SUM('2.mell'!D927)</f>
        <v>4588642</v>
      </c>
      <c r="E85" s="644">
        <f t="shared" si="1"/>
        <v>1.0161237247637753</v>
      </c>
    </row>
    <row r="86" spans="1:5" ht="12">
      <c r="A86" s="179">
        <v>1821</v>
      </c>
      <c r="B86" s="171" t="s">
        <v>265</v>
      </c>
      <c r="C86" s="179">
        <f>SUM('2.mell'!C928)</f>
        <v>229992</v>
      </c>
      <c r="D86" s="179">
        <f>SUM('2.mell'!D928)</f>
        <v>229992</v>
      </c>
      <c r="E86" s="644">
        <f t="shared" si="1"/>
        <v>1</v>
      </c>
    </row>
    <row r="87" spans="1:5" ht="12">
      <c r="A87" s="179">
        <v>1822</v>
      </c>
      <c r="B87" s="171" t="s">
        <v>228</v>
      </c>
      <c r="C87" s="179">
        <f>SUM('2.mell'!C929)</f>
        <v>47100</v>
      </c>
      <c r="D87" s="179">
        <f>SUM('2.mell'!D929)</f>
        <v>47100</v>
      </c>
      <c r="E87" s="644">
        <f t="shared" si="1"/>
        <v>1</v>
      </c>
    </row>
    <row r="88" spans="1:5" ht="12">
      <c r="A88" s="179">
        <v>1823</v>
      </c>
      <c r="B88" s="171" t="s">
        <v>355</v>
      </c>
      <c r="C88" s="179">
        <f>SUM('3b.m.'!C14)</f>
        <v>226527</v>
      </c>
      <c r="D88" s="179">
        <f>SUM('3b.m.'!D14)</f>
        <v>227462</v>
      </c>
      <c r="E88" s="644">
        <f t="shared" si="1"/>
        <v>1.0041275432950598</v>
      </c>
    </row>
    <row r="89" spans="1:5" ht="12">
      <c r="A89" s="179">
        <v>1824</v>
      </c>
      <c r="B89" s="171" t="s">
        <v>563</v>
      </c>
      <c r="C89" s="179">
        <v>2003094</v>
      </c>
      <c r="D89" s="179">
        <f>SUM('1b.mell '!D130)</f>
        <v>2173667</v>
      </c>
      <c r="E89" s="644">
        <f t="shared" si="1"/>
        <v>1.0851547655776514</v>
      </c>
    </row>
    <row r="90" spans="1:5" ht="12">
      <c r="A90" s="172">
        <v>1825</v>
      </c>
      <c r="B90" s="601" t="s">
        <v>28</v>
      </c>
      <c r="C90" s="172">
        <f>SUM(C85:C89)</f>
        <v>7022543</v>
      </c>
      <c r="D90" s="172">
        <f>SUM(D85:D89)</f>
        <v>7266863</v>
      </c>
      <c r="E90" s="651">
        <f t="shared" si="1"/>
        <v>1.0347908158056134</v>
      </c>
    </row>
    <row r="91" spans="1:5" ht="12">
      <c r="A91" s="172"/>
      <c r="B91" s="601"/>
      <c r="C91" s="172"/>
      <c r="D91" s="172"/>
      <c r="E91" s="651"/>
    </row>
    <row r="92" spans="1:5" s="34" customFormat="1" ht="12">
      <c r="A92" s="6">
        <v>1830</v>
      </c>
      <c r="B92" s="602" t="s">
        <v>37</v>
      </c>
      <c r="C92" s="6"/>
      <c r="D92" s="6">
        <v>51373</v>
      </c>
      <c r="E92" s="643"/>
    </row>
    <row r="93" spans="1:5" s="38" customFormat="1" ht="13.5" customHeight="1">
      <c r="A93" s="37"/>
      <c r="B93" s="603" t="s">
        <v>14</v>
      </c>
      <c r="C93" s="37"/>
      <c r="D93" s="37"/>
      <c r="E93" s="643"/>
    </row>
    <row r="94" spans="1:5" s="29" customFormat="1" ht="12" customHeight="1">
      <c r="A94" s="7">
        <v>1841</v>
      </c>
      <c r="B94" s="601" t="s">
        <v>250</v>
      </c>
      <c r="C94" s="8">
        <f>SUM(C12+C29+C40+C50)</f>
        <v>1307498</v>
      </c>
      <c r="D94" s="8">
        <f>SUM(D12+D29+D40+D50)</f>
        <v>1365568</v>
      </c>
      <c r="E94" s="644">
        <f t="shared" si="1"/>
        <v>1.044413069847908</v>
      </c>
    </row>
    <row r="95" spans="1:5" s="29" customFormat="1" ht="12" customHeight="1">
      <c r="A95" s="7">
        <v>1842</v>
      </c>
      <c r="B95" s="185" t="s">
        <v>12</v>
      </c>
      <c r="C95" s="7">
        <f>SUM(C13+C30+C41+C51)</f>
        <v>335426</v>
      </c>
      <c r="D95" s="7">
        <f>SUM(D13+D30+D41+D51)</f>
        <v>356868</v>
      </c>
      <c r="E95" s="644">
        <f t="shared" si="1"/>
        <v>1.0639246808536011</v>
      </c>
    </row>
    <row r="96" spans="1:5" s="29" customFormat="1" ht="12">
      <c r="A96" s="7">
        <v>1843</v>
      </c>
      <c r="B96" s="185" t="s">
        <v>13</v>
      </c>
      <c r="C96" s="7">
        <f>SUM(C14+C31+C42+C52+C60+C69+C73+C75+C79+C92)</f>
        <v>4260140</v>
      </c>
      <c r="D96" s="7">
        <f>SUM(D14+D31+D42+D52+D60+D69+D73+D75+D79+D92+D81)</f>
        <v>4541169</v>
      </c>
      <c r="E96" s="644">
        <f t="shared" si="1"/>
        <v>1.0659670808940551</v>
      </c>
    </row>
    <row r="97" spans="1:5" s="29" customFormat="1" ht="12">
      <c r="A97" s="7">
        <v>1844</v>
      </c>
      <c r="B97" s="10" t="s">
        <v>272</v>
      </c>
      <c r="C97" s="214">
        <f>SUM(C15+C32+C43+C53+C90)</f>
        <v>8073087</v>
      </c>
      <c r="D97" s="214">
        <f>SUM(D15+D32+D43+D53+D90)</f>
        <v>8237722</v>
      </c>
      <c r="E97" s="644">
        <f t="shared" si="1"/>
        <v>1.0203930664936474</v>
      </c>
    </row>
    <row r="98" spans="1:5" s="29" customFormat="1" ht="12">
      <c r="A98" s="7">
        <v>1845</v>
      </c>
      <c r="B98" s="10" t="s">
        <v>63</v>
      </c>
      <c r="C98" s="8">
        <f>SUM(C16+C33+C44+C54)</f>
        <v>3500</v>
      </c>
      <c r="D98" s="8">
        <f>SUM(D16+D33+D44+D54)</f>
        <v>3500</v>
      </c>
      <c r="E98" s="644">
        <f t="shared" si="1"/>
        <v>1</v>
      </c>
    </row>
    <row r="99" spans="1:5" s="29" customFormat="1" ht="12">
      <c r="A99" s="7">
        <v>1846</v>
      </c>
      <c r="B99" s="10" t="s">
        <v>714</v>
      </c>
      <c r="C99" s="8">
        <f>SUM(C45)</f>
        <v>172860</v>
      </c>
      <c r="D99" s="8">
        <f>SUM(D45)</f>
        <v>286143</v>
      </c>
      <c r="E99" s="644">
        <f t="shared" si="1"/>
        <v>1.6553453661922943</v>
      </c>
    </row>
    <row r="100" spans="1:5" s="29" customFormat="1" ht="12">
      <c r="A100" s="172">
        <v>1840</v>
      </c>
      <c r="B100" s="172" t="s">
        <v>15</v>
      </c>
      <c r="C100" s="172">
        <f>SUM(C94:C98)</f>
        <v>13979651</v>
      </c>
      <c r="D100" s="172">
        <f>SUM(D94:D99)</f>
        <v>14790970</v>
      </c>
      <c r="E100" s="651">
        <f t="shared" si="1"/>
        <v>1.0580357120503223</v>
      </c>
    </row>
    <row r="101" spans="1:5" s="29" customFormat="1" ht="9" customHeight="1">
      <c r="A101" s="172"/>
      <c r="B101" s="172"/>
      <c r="C101" s="172"/>
      <c r="D101" s="172"/>
      <c r="E101" s="643"/>
    </row>
    <row r="102" spans="1:5" s="29" customFormat="1" ht="12">
      <c r="A102" s="7"/>
      <c r="B102" s="285" t="s">
        <v>16</v>
      </c>
      <c r="C102" s="172"/>
      <c r="D102" s="172"/>
      <c r="E102" s="643"/>
    </row>
    <row r="103" spans="1:5" s="29" customFormat="1" ht="12">
      <c r="A103" s="7">
        <v>1851</v>
      </c>
      <c r="B103" s="10" t="s">
        <v>17</v>
      </c>
      <c r="C103" s="8">
        <f>SUM(C62+C20)</f>
        <v>2210284</v>
      </c>
      <c r="D103" s="8">
        <f>SUM(D62+D20)</f>
        <v>2426413</v>
      </c>
      <c r="E103" s="644">
        <f t="shared" si="1"/>
        <v>1.0977833617761337</v>
      </c>
    </row>
    <row r="104" spans="1:5" s="29" customFormat="1" ht="12">
      <c r="A104" s="7">
        <v>1852</v>
      </c>
      <c r="B104" s="10" t="s">
        <v>18</v>
      </c>
      <c r="C104" s="8">
        <f>SUM(C71+C34+C17+C23)</f>
        <v>693905</v>
      </c>
      <c r="D104" s="8">
        <f>SUM(D71+D34+D17+D23)</f>
        <v>760792</v>
      </c>
      <c r="E104" s="644">
        <f t="shared" si="1"/>
        <v>1.09639215742789</v>
      </c>
    </row>
    <row r="105" spans="1:5" s="29" customFormat="1" ht="12">
      <c r="A105" s="7">
        <v>1853</v>
      </c>
      <c r="B105" s="10" t="s">
        <v>19</v>
      </c>
      <c r="C105" s="8">
        <f>SUM(C77+C48+C61)</f>
        <v>720000</v>
      </c>
      <c r="D105" s="8">
        <f>SUM(D77+D48+D61)</f>
        <v>732700</v>
      </c>
      <c r="E105" s="644">
        <f t="shared" si="1"/>
        <v>1.017638888888889</v>
      </c>
    </row>
    <row r="106" spans="1:5" s="29" customFormat="1" ht="12">
      <c r="A106" s="172">
        <v>1850</v>
      </c>
      <c r="B106" s="173" t="s">
        <v>21</v>
      </c>
      <c r="C106" s="174">
        <f>SUM(C103:C105)</f>
        <v>3624189</v>
      </c>
      <c r="D106" s="174">
        <f>SUM(D103:D105)</f>
        <v>3919905</v>
      </c>
      <c r="E106" s="651">
        <f t="shared" si="1"/>
        <v>1.0815950823756708</v>
      </c>
    </row>
    <row r="107" spans="1:5" s="29" customFormat="1" ht="9" customHeight="1">
      <c r="A107" s="172"/>
      <c r="B107" s="171"/>
      <c r="C107" s="595"/>
      <c r="D107" s="595"/>
      <c r="E107" s="643"/>
    </row>
    <row r="108" spans="1:5" s="29" customFormat="1" ht="12">
      <c r="A108" s="172">
        <v>1861</v>
      </c>
      <c r="B108" s="173" t="s">
        <v>591</v>
      </c>
      <c r="C108" s="595"/>
      <c r="D108" s="595"/>
      <c r="E108" s="643"/>
    </row>
    <row r="109" spans="1:5" s="29" customFormat="1" ht="12">
      <c r="A109" s="172">
        <v>1862</v>
      </c>
      <c r="B109" s="173" t="s">
        <v>578</v>
      </c>
      <c r="C109" s="174">
        <f>SUM(C110:C113)</f>
        <v>27057</v>
      </c>
      <c r="D109" s="174">
        <f>SUM(D110:D113)</f>
        <v>27057</v>
      </c>
      <c r="E109" s="651">
        <f t="shared" si="1"/>
        <v>1</v>
      </c>
    </row>
    <row r="110" spans="1:5" s="29" customFormat="1" ht="12">
      <c r="A110" s="179">
        <v>1863</v>
      </c>
      <c r="B110" s="185" t="s">
        <v>25</v>
      </c>
      <c r="C110" s="179">
        <v>3520</v>
      </c>
      <c r="D110" s="179">
        <v>3520</v>
      </c>
      <c r="E110" s="644">
        <f t="shared" si="1"/>
        <v>1</v>
      </c>
    </row>
    <row r="111" spans="1:5" s="29" customFormat="1" ht="12">
      <c r="A111" s="179">
        <v>1864</v>
      </c>
      <c r="B111" s="185" t="s">
        <v>363</v>
      </c>
      <c r="C111" s="179">
        <v>1479</v>
      </c>
      <c r="D111" s="179">
        <v>1479</v>
      </c>
      <c r="E111" s="644">
        <f t="shared" si="1"/>
        <v>1</v>
      </c>
    </row>
    <row r="112" spans="1:5" s="29" customFormat="1" ht="12">
      <c r="A112" s="179">
        <v>1865</v>
      </c>
      <c r="B112" s="185" t="s">
        <v>603</v>
      </c>
      <c r="C112" s="179">
        <v>12127</v>
      </c>
      <c r="D112" s="179">
        <v>12127</v>
      </c>
      <c r="E112" s="644">
        <f t="shared" si="1"/>
        <v>1</v>
      </c>
    </row>
    <row r="113" spans="1:5" s="29" customFormat="1" ht="12">
      <c r="A113" s="179">
        <v>1866</v>
      </c>
      <c r="B113" s="10" t="s">
        <v>24</v>
      </c>
      <c r="C113" s="179">
        <v>9931</v>
      </c>
      <c r="D113" s="179">
        <v>9931</v>
      </c>
      <c r="E113" s="644">
        <f t="shared" si="1"/>
        <v>1</v>
      </c>
    </row>
    <row r="114" spans="1:5" s="29" customFormat="1" ht="12">
      <c r="A114" s="172">
        <v>1867</v>
      </c>
      <c r="B114" s="173" t="s">
        <v>590</v>
      </c>
      <c r="C114" s="174">
        <f>SUM(C64+C18)</f>
        <v>55000</v>
      </c>
      <c r="D114" s="174">
        <f>SUM(D64+D18)</f>
        <v>56176</v>
      </c>
      <c r="E114" s="651">
        <f t="shared" si="1"/>
        <v>1.0213818181818182</v>
      </c>
    </row>
    <row r="115" spans="1:5" s="29" customFormat="1" ht="12">
      <c r="A115" s="172">
        <v>1860</v>
      </c>
      <c r="B115" s="173" t="s">
        <v>20</v>
      </c>
      <c r="C115" s="172">
        <f>SUM(C109+C114)</f>
        <v>82057</v>
      </c>
      <c r="D115" s="172">
        <f>SUM(D109+D114)</f>
        <v>83233</v>
      </c>
      <c r="E115" s="651">
        <f t="shared" si="1"/>
        <v>1.014331501273505</v>
      </c>
    </row>
    <row r="116" spans="1:5" s="29" customFormat="1" ht="9" customHeight="1">
      <c r="A116" s="172"/>
      <c r="B116" s="173"/>
      <c r="C116" s="173"/>
      <c r="D116" s="173"/>
      <c r="E116" s="643"/>
    </row>
    <row r="117" spans="1:5" s="29" customFormat="1" ht="12">
      <c r="A117" s="172">
        <v>1871</v>
      </c>
      <c r="B117" s="173" t="s">
        <v>206</v>
      </c>
      <c r="C117" s="173">
        <f>SUM('6.mell. '!C12)</f>
        <v>40591</v>
      </c>
      <c r="D117" s="173">
        <f>SUM('6.mell. '!D12)</f>
        <v>64681</v>
      </c>
      <c r="E117" s="651">
        <f t="shared" si="1"/>
        <v>1.593481313591683</v>
      </c>
    </row>
    <row r="118" spans="1:5" s="29" customFormat="1" ht="12">
      <c r="A118" s="172">
        <v>1872</v>
      </c>
      <c r="B118" s="173" t="s">
        <v>208</v>
      </c>
      <c r="C118" s="173">
        <f>SUM(C119:C120)</f>
        <v>167268</v>
      </c>
      <c r="D118" s="173">
        <f>SUM(D119:D120)</f>
        <v>61958</v>
      </c>
      <c r="E118" s="651">
        <f t="shared" si="1"/>
        <v>0.3704115551091661</v>
      </c>
    </row>
    <row r="119" spans="1:5" s="29" customFormat="1" ht="12">
      <c r="A119" s="172">
        <v>1873</v>
      </c>
      <c r="B119" s="171" t="s">
        <v>576</v>
      </c>
      <c r="C119" s="171">
        <f>SUM('6.mell. '!C15+'6.mell. '!C16)</f>
        <v>10500</v>
      </c>
      <c r="D119" s="171">
        <f>SUM('6.mell. '!D15+'6.mell. '!D16)</f>
        <v>10500</v>
      </c>
      <c r="E119" s="644">
        <f t="shared" si="1"/>
        <v>1</v>
      </c>
    </row>
    <row r="120" spans="1:5" s="29" customFormat="1" ht="12">
      <c r="A120" s="7">
        <v>1874</v>
      </c>
      <c r="B120" s="171" t="s">
        <v>577</v>
      </c>
      <c r="C120" s="171">
        <f>SUM('6.mell. '!C19+'6.mell. '!C17+'6.mell. '!C18)</f>
        <v>156768</v>
      </c>
      <c r="D120" s="171">
        <f>SUM('6.mell. '!D19+'6.mell. '!D17+'6.mell. '!D18+'6.mell. '!D21)</f>
        <v>51458</v>
      </c>
      <c r="E120" s="644">
        <f t="shared" si="1"/>
        <v>0.3282430087773015</v>
      </c>
    </row>
    <row r="121" spans="1:5" s="29" customFormat="1" ht="12">
      <c r="A121" s="174">
        <v>1870</v>
      </c>
      <c r="B121" s="247" t="s">
        <v>589</v>
      </c>
      <c r="C121" s="247">
        <f>SUM(C117+C118)</f>
        <v>207859</v>
      </c>
      <c r="D121" s="247">
        <f>SUM(D117+D118)</f>
        <v>126639</v>
      </c>
      <c r="E121" s="651">
        <f t="shared" si="1"/>
        <v>0.6092543503047739</v>
      </c>
    </row>
    <row r="122" spans="1:5" s="29" customFormat="1" ht="9" customHeight="1" thickBot="1">
      <c r="A122" s="284"/>
      <c r="B122" s="598"/>
      <c r="C122" s="598"/>
      <c r="D122" s="598"/>
      <c r="E122" s="648"/>
    </row>
    <row r="123" spans="1:5" s="29" customFormat="1" ht="13.5" thickBot="1">
      <c r="A123" s="599"/>
      <c r="B123" s="597" t="s">
        <v>581</v>
      </c>
      <c r="C123" s="281">
        <f>SUM(C100+C106+C115+C117+C118)</f>
        <v>17893756</v>
      </c>
      <c r="D123" s="281">
        <f>SUM(D100+D106+D115+D117+D118)</f>
        <v>18920747</v>
      </c>
      <c r="E123" s="652">
        <f t="shared" si="1"/>
        <v>1.0573938193859356</v>
      </c>
    </row>
    <row r="124" spans="1:5" s="29" customFormat="1" ht="9" customHeight="1">
      <c r="A124" s="7"/>
      <c r="B124" s="173"/>
      <c r="C124" s="173"/>
      <c r="D124" s="173"/>
      <c r="E124" s="692"/>
    </row>
    <row r="125" spans="1:5" s="29" customFormat="1" ht="12">
      <c r="A125" s="7">
        <v>1881</v>
      </c>
      <c r="B125" s="173" t="s">
        <v>580</v>
      </c>
      <c r="C125" s="173"/>
      <c r="D125" s="173"/>
      <c r="E125" s="643"/>
    </row>
    <row r="126" spans="1:5" s="29" customFormat="1" ht="12">
      <c r="A126" s="179">
        <v>1882</v>
      </c>
      <c r="B126" s="171" t="s">
        <v>598</v>
      </c>
      <c r="C126" s="171">
        <v>628666</v>
      </c>
      <c r="D126" s="171">
        <v>628666</v>
      </c>
      <c r="E126" s="644">
        <f t="shared" si="1"/>
        <v>1</v>
      </c>
    </row>
    <row r="127" spans="1:5" s="29" customFormat="1" ht="12">
      <c r="A127" s="172">
        <v>1880</v>
      </c>
      <c r="B127" s="173" t="s">
        <v>579</v>
      </c>
      <c r="C127" s="172">
        <f>SUM(C126)</f>
        <v>628666</v>
      </c>
      <c r="D127" s="172">
        <f>SUM(D126)</f>
        <v>628666</v>
      </c>
      <c r="E127" s="651">
        <f t="shared" si="1"/>
        <v>1</v>
      </c>
    </row>
    <row r="128" spans="1:5" s="29" customFormat="1" ht="9" customHeight="1" thickBot="1">
      <c r="A128" s="167"/>
      <c r="B128" s="596"/>
      <c r="C128" s="247"/>
      <c r="D128" s="247"/>
      <c r="E128" s="648"/>
    </row>
    <row r="129" spans="1:5" s="41" customFormat="1" ht="13.5" thickBot="1">
      <c r="A129" s="280">
        <v>1890</v>
      </c>
      <c r="B129" s="127" t="s">
        <v>582</v>
      </c>
      <c r="C129" s="40">
        <f>SUM(C123+C127)</f>
        <v>18522422</v>
      </c>
      <c r="D129" s="40">
        <f>SUM(D123+D127)</f>
        <v>19549413</v>
      </c>
      <c r="E129" s="652">
        <f t="shared" si="1"/>
        <v>1.0554458266850848</v>
      </c>
    </row>
    <row r="130" spans="1:5" ht="9" customHeight="1">
      <c r="A130" s="710"/>
      <c r="B130" s="710"/>
      <c r="C130" s="710"/>
      <c r="D130" s="710"/>
      <c r="E130" s="711"/>
    </row>
    <row r="131" spans="1:5" s="43" customFormat="1" ht="12" customHeight="1">
      <c r="A131" s="19"/>
      <c r="B131" s="19" t="s">
        <v>369</v>
      </c>
      <c r="C131" s="19"/>
      <c r="D131" s="19"/>
      <c r="E131" s="643"/>
    </row>
    <row r="132" spans="1:5" s="43" customFormat="1" ht="9" customHeight="1">
      <c r="A132" s="19"/>
      <c r="B132" s="42"/>
      <c r="C132" s="42"/>
      <c r="D132" s="42"/>
      <c r="E132" s="643"/>
    </row>
    <row r="133" spans="1:5" s="43" customFormat="1" ht="12" customHeight="1">
      <c r="A133" s="19"/>
      <c r="B133" s="213" t="s">
        <v>14</v>
      </c>
      <c r="C133" s="42"/>
      <c r="D133" s="42"/>
      <c r="E133" s="643"/>
    </row>
    <row r="134" spans="1:5" s="29" customFormat="1" ht="12">
      <c r="A134" s="7">
        <v>1911</v>
      </c>
      <c r="B134" s="10" t="s">
        <v>250</v>
      </c>
      <c r="C134" s="7">
        <f>SUM('2.mell'!C938)</f>
        <v>2960979</v>
      </c>
      <c r="D134" s="7">
        <f>SUM('2.mell'!D938)</f>
        <v>3042456</v>
      </c>
      <c r="E134" s="644">
        <f t="shared" si="1"/>
        <v>1.0275169124806356</v>
      </c>
    </row>
    <row r="135" spans="1:5" s="29" customFormat="1" ht="12">
      <c r="A135" s="7">
        <v>1912</v>
      </c>
      <c r="B135" s="10" t="s">
        <v>12</v>
      </c>
      <c r="C135" s="7">
        <f>SUM('2.mell'!C939)</f>
        <v>776566</v>
      </c>
      <c r="D135" s="7">
        <f>SUM('2.mell'!D939)</f>
        <v>800346</v>
      </c>
      <c r="E135" s="644">
        <f t="shared" si="1"/>
        <v>1.0306219947821562</v>
      </c>
    </row>
    <row r="136" spans="1:5" s="29" customFormat="1" ht="12">
      <c r="A136" s="7">
        <v>1913</v>
      </c>
      <c r="B136" s="7" t="s">
        <v>13</v>
      </c>
      <c r="C136" s="7">
        <f>SUM('2.mell'!C940)</f>
        <v>1526364</v>
      </c>
      <c r="D136" s="7">
        <f>SUM('2.mell'!D940)</f>
        <v>1651844</v>
      </c>
      <c r="E136" s="644">
        <f t="shared" si="1"/>
        <v>1.0822084378300327</v>
      </c>
    </row>
    <row r="137" spans="1:5" s="39" customFormat="1" ht="12">
      <c r="A137" s="277">
        <v>1914</v>
      </c>
      <c r="B137" s="33" t="s">
        <v>178</v>
      </c>
      <c r="C137" s="7">
        <f>SUM('2.mell'!C942)</f>
        <v>0</v>
      </c>
      <c r="D137" s="7">
        <f>SUM('2.mell'!D942)</f>
        <v>0</v>
      </c>
      <c r="E137" s="643"/>
    </row>
    <row r="138" spans="1:5" s="39" customFormat="1" ht="12">
      <c r="A138" s="277">
        <v>1915</v>
      </c>
      <c r="B138" s="7" t="s">
        <v>272</v>
      </c>
      <c r="C138" s="7">
        <f>SUM('2.mell'!C942)</f>
        <v>0</v>
      </c>
      <c r="D138" s="7">
        <f>SUM('2.mell'!D942)</f>
        <v>0</v>
      </c>
      <c r="E138" s="643"/>
    </row>
    <row r="139" spans="1:5" s="29" customFormat="1" ht="12">
      <c r="A139" s="7">
        <v>1916</v>
      </c>
      <c r="B139" s="10" t="s">
        <v>63</v>
      </c>
      <c r="C139" s="7">
        <f>SUM('2.mell'!C943)</f>
        <v>0</v>
      </c>
      <c r="D139" s="7">
        <f>SUM('2.mell'!D943)</f>
        <v>0</v>
      </c>
      <c r="E139" s="643"/>
    </row>
    <row r="140" spans="1:5" s="29" customFormat="1" ht="12">
      <c r="A140" s="172">
        <v>1910</v>
      </c>
      <c r="B140" s="173" t="s">
        <v>15</v>
      </c>
      <c r="C140" s="172">
        <f>SUM(C134:C139)</f>
        <v>5263909</v>
      </c>
      <c r="D140" s="172">
        <f>SUM(D134:D139)</f>
        <v>5494646</v>
      </c>
      <c r="E140" s="651">
        <f aca="true" t="shared" si="2" ref="E140:E174">SUM(D140/C140)</f>
        <v>1.0438337744820436</v>
      </c>
    </row>
    <row r="141" spans="1:5" s="29" customFormat="1" ht="12">
      <c r="A141" s="7"/>
      <c r="B141" s="276" t="s">
        <v>16</v>
      </c>
      <c r="C141" s="172"/>
      <c r="D141" s="172"/>
      <c r="E141" s="643"/>
    </row>
    <row r="142" spans="1:5" s="29" customFormat="1" ht="12">
      <c r="A142" s="7">
        <v>1921</v>
      </c>
      <c r="B142" s="10" t="s">
        <v>17</v>
      </c>
      <c r="C142" s="7">
        <f>SUM('2.mell'!C945)</f>
        <v>508</v>
      </c>
      <c r="D142" s="7">
        <f>SUM('2.mell'!D945)</f>
        <v>508</v>
      </c>
      <c r="E142" s="644">
        <f t="shared" si="2"/>
        <v>1</v>
      </c>
    </row>
    <row r="143" spans="1:5" s="29" customFormat="1" ht="12">
      <c r="A143" s="7">
        <v>1922</v>
      </c>
      <c r="B143" s="10" t="s">
        <v>18</v>
      </c>
      <c r="C143" s="7">
        <f>SUM('2.mell'!C946)</f>
        <v>1281</v>
      </c>
      <c r="D143" s="7">
        <f>SUM('2.mell'!D946)</f>
        <v>2258</v>
      </c>
      <c r="E143" s="644">
        <f t="shared" si="2"/>
        <v>1.7626854020296643</v>
      </c>
    </row>
    <row r="144" spans="1:5" s="29" customFormat="1" ht="12">
      <c r="A144" s="7">
        <v>1923</v>
      </c>
      <c r="B144" s="10" t="s">
        <v>19</v>
      </c>
      <c r="C144" s="7"/>
      <c r="D144" s="7"/>
      <c r="E144" s="643"/>
    </row>
    <row r="145" spans="1:5" s="29" customFormat="1" ht="12.75" thickBot="1">
      <c r="A145" s="279">
        <v>1920</v>
      </c>
      <c r="B145" s="279" t="s">
        <v>21</v>
      </c>
      <c r="C145" s="279">
        <f>SUM(C142:C144)</f>
        <v>1789</v>
      </c>
      <c r="D145" s="279">
        <f>SUM(D142:D144)</f>
        <v>2766</v>
      </c>
      <c r="E145" s="665">
        <f t="shared" si="2"/>
        <v>1.5461151481274455</v>
      </c>
    </row>
    <row r="146" spans="1:5" s="29" customFormat="1" ht="16.5" customHeight="1" thickBot="1">
      <c r="A146" s="281"/>
      <c r="B146" s="600" t="s">
        <v>584</v>
      </c>
      <c r="C146" s="281">
        <f>SUM(C145+C140)</f>
        <v>5265698</v>
      </c>
      <c r="D146" s="281">
        <f>SUM(D145+D140)</f>
        <v>5497412</v>
      </c>
      <c r="E146" s="652">
        <f t="shared" si="2"/>
        <v>1.0440044225855718</v>
      </c>
    </row>
    <row r="147" spans="1:5" s="29" customFormat="1" ht="12.75" thickBot="1">
      <c r="A147" s="167">
        <v>1930</v>
      </c>
      <c r="B147" s="167" t="s">
        <v>583</v>
      </c>
      <c r="C147" s="167"/>
      <c r="D147" s="167"/>
      <c r="E147" s="693"/>
    </row>
    <row r="148" spans="1:5" s="45" customFormat="1" ht="13.5" thickBot="1">
      <c r="A148" s="44">
        <v>1940</v>
      </c>
      <c r="B148" s="283" t="s">
        <v>585</v>
      </c>
      <c r="C148" s="46">
        <f>SUM(C146)</f>
        <v>5265698</v>
      </c>
      <c r="D148" s="46">
        <f>SUM(D146)</f>
        <v>5497412</v>
      </c>
      <c r="E148" s="652">
        <f t="shared" si="2"/>
        <v>1.0440044225855718</v>
      </c>
    </row>
    <row r="149" spans="1:5" ht="14.25" customHeight="1">
      <c r="A149" s="19"/>
      <c r="B149" s="19" t="s">
        <v>586</v>
      </c>
      <c r="C149" s="19"/>
      <c r="D149" s="19"/>
      <c r="E149" s="692"/>
    </row>
    <row r="150" spans="1:5" ht="14.25" customHeight="1">
      <c r="A150" s="19"/>
      <c r="B150" s="213" t="s">
        <v>14</v>
      </c>
      <c r="C150" s="42"/>
      <c r="D150" s="42"/>
      <c r="E150" s="643"/>
    </row>
    <row r="151" spans="1:5" ht="12">
      <c r="A151" s="7">
        <v>1951</v>
      </c>
      <c r="B151" s="10" t="s">
        <v>162</v>
      </c>
      <c r="C151" s="10">
        <f>SUM(C94+C134)</f>
        <v>4268477</v>
      </c>
      <c r="D151" s="10">
        <f>SUM(D94+D134)</f>
        <v>4408024</v>
      </c>
      <c r="E151" s="644">
        <f t="shared" si="2"/>
        <v>1.0326924568177362</v>
      </c>
    </row>
    <row r="152" spans="1:5" ht="12">
      <c r="A152" s="7">
        <v>1952</v>
      </c>
      <c r="B152" s="10" t="s">
        <v>351</v>
      </c>
      <c r="C152" s="10">
        <f>SUM(C95+C135)</f>
        <v>1111992</v>
      </c>
      <c r="D152" s="10">
        <f>SUM(D95+D135)</f>
        <v>1157214</v>
      </c>
      <c r="E152" s="644">
        <f t="shared" si="2"/>
        <v>1.0406675587594156</v>
      </c>
    </row>
    <row r="153" spans="1:5" ht="12">
      <c r="A153" s="7">
        <v>1953</v>
      </c>
      <c r="B153" s="10" t="s">
        <v>352</v>
      </c>
      <c r="C153" s="10">
        <f>SUM(C96+C136)</f>
        <v>5786504</v>
      </c>
      <c r="D153" s="10">
        <f>SUM(D96+D136)</f>
        <v>6193013</v>
      </c>
      <c r="E153" s="644">
        <f t="shared" si="2"/>
        <v>1.0702512259561214</v>
      </c>
    </row>
    <row r="154" spans="1:5" ht="12">
      <c r="A154" s="7">
        <v>1954</v>
      </c>
      <c r="B154" s="10" t="s">
        <v>46</v>
      </c>
      <c r="C154" s="10">
        <f>SUM(C97+C138)-C90</f>
        <v>1050544</v>
      </c>
      <c r="D154" s="10">
        <f>SUM(D97+D138)-D90</f>
        <v>970859</v>
      </c>
      <c r="E154" s="644">
        <f t="shared" si="2"/>
        <v>0.9241488219436788</v>
      </c>
    </row>
    <row r="155" spans="1:5" ht="12">
      <c r="A155" s="7">
        <v>1955</v>
      </c>
      <c r="B155" s="10" t="s">
        <v>168</v>
      </c>
      <c r="C155" s="10">
        <f>SUM(C139+C98)</f>
        <v>3500</v>
      </c>
      <c r="D155" s="10">
        <f>SUM(D139+D98)</f>
        <v>3500</v>
      </c>
      <c r="E155" s="644">
        <f t="shared" si="2"/>
        <v>1</v>
      </c>
    </row>
    <row r="156" spans="1:5" ht="12">
      <c r="A156" s="7">
        <v>1956</v>
      </c>
      <c r="B156" s="10" t="s">
        <v>554</v>
      </c>
      <c r="C156" s="10">
        <f>SUM(C45)</f>
        <v>172860</v>
      </c>
      <c r="D156" s="10">
        <f>SUM(D45)</f>
        <v>286143</v>
      </c>
      <c r="E156" s="644">
        <f t="shared" si="2"/>
        <v>1.6553453661922943</v>
      </c>
    </row>
    <row r="157" spans="1:5" ht="12">
      <c r="A157" s="172">
        <v>1950</v>
      </c>
      <c r="B157" s="173" t="s">
        <v>15</v>
      </c>
      <c r="C157" s="173">
        <f>SUM(C151:C156)</f>
        <v>12393877</v>
      </c>
      <c r="D157" s="173">
        <f>SUM(D151:D156)</f>
        <v>13018753</v>
      </c>
      <c r="E157" s="651">
        <f t="shared" si="2"/>
        <v>1.0504181217870727</v>
      </c>
    </row>
    <row r="158" spans="1:5" ht="12">
      <c r="A158" s="7"/>
      <c r="B158" s="276" t="s">
        <v>16</v>
      </c>
      <c r="C158" s="10"/>
      <c r="D158" s="10"/>
      <c r="E158" s="643"/>
    </row>
    <row r="159" spans="1:5" ht="12">
      <c r="A159" s="7">
        <v>1961</v>
      </c>
      <c r="B159" s="10" t="s">
        <v>17</v>
      </c>
      <c r="C159" s="10">
        <f>SUM(C103+C142)</f>
        <v>2210792</v>
      </c>
      <c r="D159" s="10">
        <f>SUM(D103+D142)</f>
        <v>2426921</v>
      </c>
      <c r="E159" s="644">
        <f t="shared" si="2"/>
        <v>1.097760892928869</v>
      </c>
    </row>
    <row r="160" spans="1:5" ht="12">
      <c r="A160" s="7">
        <v>1962</v>
      </c>
      <c r="B160" s="10" t="s">
        <v>18</v>
      </c>
      <c r="C160" s="10">
        <f>SUM(C104+C143)</f>
        <v>695186</v>
      </c>
      <c r="D160" s="10">
        <f>SUM(D104+D143)</f>
        <v>763050</v>
      </c>
      <c r="E160" s="644">
        <f t="shared" si="2"/>
        <v>1.0976199175472463</v>
      </c>
    </row>
    <row r="161" spans="1:5" ht="12">
      <c r="A161" s="7">
        <v>1963</v>
      </c>
      <c r="B161" s="10" t="s">
        <v>19</v>
      </c>
      <c r="C161" s="10">
        <f>SUM(C144+C105)</f>
        <v>720000</v>
      </c>
      <c r="D161" s="10">
        <f>SUM(D144+D105)</f>
        <v>732700</v>
      </c>
      <c r="E161" s="644">
        <f t="shared" si="2"/>
        <v>1.017638888888889</v>
      </c>
    </row>
    <row r="162" spans="1:5" ht="12">
      <c r="A162" s="172">
        <v>1960</v>
      </c>
      <c r="B162" s="173" t="s">
        <v>21</v>
      </c>
      <c r="C162" s="173">
        <f>SUM(C159:C161)</f>
        <v>3625978</v>
      </c>
      <c r="D162" s="173">
        <f>SUM(D159:D161)</f>
        <v>3922671</v>
      </c>
      <c r="E162" s="651">
        <f t="shared" si="2"/>
        <v>1.0818242692040603</v>
      </c>
    </row>
    <row r="163" spans="1:5" ht="12">
      <c r="A163" s="7">
        <v>1971</v>
      </c>
      <c r="B163" s="171" t="s">
        <v>587</v>
      </c>
      <c r="C163" s="173"/>
      <c r="D163" s="173"/>
      <c r="E163" s="643"/>
    </row>
    <row r="164" spans="1:5" ht="12">
      <c r="A164" s="7">
        <v>1972</v>
      </c>
      <c r="B164" s="171" t="s">
        <v>588</v>
      </c>
      <c r="C164" s="171">
        <f>SUM(C109)</f>
        <v>27057</v>
      </c>
      <c r="D164" s="171">
        <f>SUM(D109)</f>
        <v>27057</v>
      </c>
      <c r="E164" s="644">
        <f t="shared" si="2"/>
        <v>1</v>
      </c>
    </row>
    <row r="165" spans="1:5" ht="12">
      <c r="A165" s="7">
        <v>1973</v>
      </c>
      <c r="B165" s="171" t="s">
        <v>592</v>
      </c>
      <c r="C165" s="171">
        <f>SUM(C114)</f>
        <v>55000</v>
      </c>
      <c r="D165" s="171">
        <f>SUM(D114)</f>
        <v>56176</v>
      </c>
      <c r="E165" s="644">
        <f t="shared" si="2"/>
        <v>1.0213818181818182</v>
      </c>
    </row>
    <row r="166" spans="1:5" ht="12">
      <c r="A166" s="172">
        <v>1970</v>
      </c>
      <c r="B166" s="172" t="s">
        <v>593</v>
      </c>
      <c r="C166" s="172">
        <f>SUM(C163:C165)</f>
        <v>82057</v>
      </c>
      <c r="D166" s="172">
        <f>SUM(D163:D165)</f>
        <v>83233</v>
      </c>
      <c r="E166" s="651">
        <f t="shared" si="2"/>
        <v>1.014331501273505</v>
      </c>
    </row>
    <row r="167" spans="1:5" ht="12">
      <c r="A167" s="8">
        <v>1981</v>
      </c>
      <c r="B167" s="171" t="s">
        <v>594</v>
      </c>
      <c r="C167" s="171">
        <f>SUM(C117)</f>
        <v>40591</v>
      </c>
      <c r="D167" s="171">
        <f>SUM(D117)</f>
        <v>64681</v>
      </c>
      <c r="E167" s="644">
        <f t="shared" si="2"/>
        <v>1.593481313591683</v>
      </c>
    </row>
    <row r="168" spans="1:5" ht="12">
      <c r="A168" s="8">
        <v>1982</v>
      </c>
      <c r="B168" s="171" t="s">
        <v>600</v>
      </c>
      <c r="C168" s="171">
        <f>SUM(C169:C170)</f>
        <v>167268</v>
      </c>
      <c r="D168" s="171">
        <f>SUM(D169:D170)</f>
        <v>61958</v>
      </c>
      <c r="E168" s="644">
        <f t="shared" si="2"/>
        <v>0.3704115551091661</v>
      </c>
    </row>
    <row r="169" spans="1:5" ht="12">
      <c r="A169" s="8">
        <v>1983</v>
      </c>
      <c r="B169" s="164" t="s">
        <v>595</v>
      </c>
      <c r="C169" s="164">
        <f>SUM(C119)</f>
        <v>10500</v>
      </c>
      <c r="D169" s="164">
        <f>SUM(D119)</f>
        <v>10500</v>
      </c>
      <c r="E169" s="643">
        <f t="shared" si="2"/>
        <v>1</v>
      </c>
    </row>
    <row r="170" spans="1:5" ht="12">
      <c r="A170" s="8">
        <v>1984</v>
      </c>
      <c r="B170" s="164" t="s">
        <v>577</v>
      </c>
      <c r="C170" s="164">
        <f>SUM(C120)</f>
        <v>156768</v>
      </c>
      <c r="D170" s="164">
        <f>SUM(D120)</f>
        <v>51458</v>
      </c>
      <c r="E170" s="643">
        <f t="shared" si="2"/>
        <v>0.3282430087773015</v>
      </c>
    </row>
    <row r="171" spans="1:5" ht="12.75" thickBot="1">
      <c r="A171" s="279">
        <v>1980</v>
      </c>
      <c r="B171" s="279" t="s">
        <v>589</v>
      </c>
      <c r="C171" s="279">
        <f>SUM(C167+C168)</f>
        <v>207859</v>
      </c>
      <c r="D171" s="279">
        <f>SUM(D167+D168)</f>
        <v>126639</v>
      </c>
      <c r="E171" s="665">
        <f t="shared" si="2"/>
        <v>0.6092543503047739</v>
      </c>
    </row>
    <row r="172" spans="1:5" ht="12.75" thickBot="1">
      <c r="A172" s="599"/>
      <c r="B172" s="281" t="s">
        <v>596</v>
      </c>
      <c r="C172" s="281">
        <f>SUM(C171+C166+C162+C157)</f>
        <v>16309771</v>
      </c>
      <c r="D172" s="281">
        <f>SUM(D171+D166+D162+D157)</f>
        <v>17151296</v>
      </c>
      <c r="E172" s="652">
        <f t="shared" si="2"/>
        <v>1.051596371279523</v>
      </c>
    </row>
    <row r="173" spans="1:5" ht="12.75" thickBot="1">
      <c r="A173" s="167">
        <v>1985</v>
      </c>
      <c r="B173" s="281" t="s">
        <v>579</v>
      </c>
      <c r="C173" s="281">
        <f>SUM(C147+C127)</f>
        <v>628666</v>
      </c>
      <c r="D173" s="281">
        <f>SUM(D147+D127)</f>
        <v>628666</v>
      </c>
      <c r="E173" s="652">
        <f t="shared" si="2"/>
        <v>1</v>
      </c>
    </row>
    <row r="174" spans="1:5" ht="13.5" thickBot="1">
      <c r="A174" s="46"/>
      <c r="B174" s="282" t="s">
        <v>597</v>
      </c>
      <c r="C174" s="167">
        <f>SUM(C172+C173)</f>
        <v>16938437</v>
      </c>
      <c r="D174" s="167">
        <f>SUM(D172+D173)</f>
        <v>17779962</v>
      </c>
      <c r="E174" s="652">
        <f t="shared" si="2"/>
        <v>1.0496813844158113</v>
      </c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</sheetData>
  <sheetProtection/>
  <mergeCells count="3">
    <mergeCell ref="A1:C1"/>
    <mergeCell ref="A2:C2"/>
    <mergeCell ref="E5:E7"/>
  </mergeCells>
  <printOptions horizontalCentered="1"/>
  <pageMargins left="0" right="0" top="0.3937007874015748" bottom="0.31496062992125984" header="0.11811023622047245" footer="0"/>
  <pageSetup firstPageNumber="7" useFirstPageNumber="1" horizontalDpi="600" verticalDpi="600" orientation="landscape" paperSize="9" scale="98" r:id="rId1"/>
  <headerFooter alignWithMargins="0">
    <oddFooter>&amp;C&amp;P. oldal</oddFooter>
  </headerFooter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949"/>
  <sheetViews>
    <sheetView zoomScaleSheetLayoutView="100" zoomScalePageLayoutView="0" workbookViewId="0" topLeftCell="A935">
      <selection activeCell="F953" sqref="F953"/>
    </sheetView>
  </sheetViews>
  <sheetFormatPr defaultColWidth="9.00390625" defaultRowHeight="12.75"/>
  <cols>
    <col min="1" max="1" width="8.625" style="0" customWidth="1"/>
    <col min="2" max="2" width="58.375" style="0" customWidth="1"/>
    <col min="3" max="3" width="11.75390625" style="0" customWidth="1"/>
    <col min="4" max="4" width="12.625" style="0" customWidth="1"/>
  </cols>
  <sheetData>
    <row r="1" spans="1:3" ht="12.75">
      <c r="A1" s="717" t="s">
        <v>253</v>
      </c>
      <c r="B1" s="718"/>
      <c r="C1" s="718"/>
    </row>
    <row r="2" spans="1:3" ht="12.75">
      <c r="A2" s="719" t="s">
        <v>30</v>
      </c>
      <c r="B2" s="720"/>
      <c r="C2" s="718"/>
    </row>
    <row r="3" spans="1:2" ht="12.75">
      <c r="A3" s="20"/>
      <c r="B3" s="20"/>
    </row>
    <row r="4" spans="1:5" ht="12.75">
      <c r="A4" s="639"/>
      <c r="B4" s="640"/>
      <c r="C4" s="209"/>
      <c r="E4" s="209" t="s">
        <v>31</v>
      </c>
    </row>
    <row r="5" spans="1:5" ht="12" customHeight="1">
      <c r="A5" s="52" t="s">
        <v>254</v>
      </c>
      <c r="B5" s="14" t="s">
        <v>170</v>
      </c>
      <c r="C5" s="207" t="s">
        <v>81</v>
      </c>
      <c r="D5" s="207" t="s">
        <v>81</v>
      </c>
      <c r="E5" s="728" t="s">
        <v>672</v>
      </c>
    </row>
    <row r="6" spans="1:5" ht="12.75">
      <c r="A6" s="15"/>
      <c r="B6" s="87" t="s">
        <v>255</v>
      </c>
      <c r="C6" s="15" t="s">
        <v>667</v>
      </c>
      <c r="D6" s="15" t="s">
        <v>676</v>
      </c>
      <c r="E6" s="715"/>
    </row>
    <row r="7" spans="1:5" ht="13.5" thickBot="1">
      <c r="A7" s="53"/>
      <c r="B7" s="81"/>
      <c r="C7" s="53" t="s">
        <v>668</v>
      </c>
      <c r="D7" s="53" t="s">
        <v>677</v>
      </c>
      <c r="E7" s="716"/>
    </row>
    <row r="8" spans="1:5" ht="13.5" thickBot="1">
      <c r="A8" s="53" t="s">
        <v>256</v>
      </c>
      <c r="B8" s="81" t="s">
        <v>257</v>
      </c>
      <c r="C8" s="53" t="s">
        <v>173</v>
      </c>
      <c r="D8" s="53" t="s">
        <v>174</v>
      </c>
      <c r="E8" s="53" t="s">
        <v>175</v>
      </c>
    </row>
    <row r="9" spans="1:5" ht="15">
      <c r="A9" s="385">
        <v>2305</v>
      </c>
      <c r="B9" s="386" t="s">
        <v>410</v>
      </c>
      <c r="C9" s="15"/>
      <c r="D9" s="15"/>
      <c r="E9" s="70"/>
    </row>
    <row r="10" spans="1:5" ht="12.75">
      <c r="A10" s="55"/>
      <c r="B10" s="56" t="s">
        <v>422</v>
      </c>
      <c r="C10" s="299">
        <v>700</v>
      </c>
      <c r="D10" s="299">
        <v>700</v>
      </c>
      <c r="E10" s="653">
        <f aca="true" t="shared" si="0" ref="E10:E22">SUM(D10/C10)</f>
        <v>1</v>
      </c>
    </row>
    <row r="11" spans="1:5" ht="12.75">
      <c r="A11" s="55"/>
      <c r="B11" s="56" t="s">
        <v>423</v>
      </c>
      <c r="C11" s="299"/>
      <c r="D11" s="299"/>
      <c r="E11" s="299"/>
    </row>
    <row r="12" spans="1:5" ht="12.75">
      <c r="A12" s="55"/>
      <c r="B12" s="56" t="s">
        <v>424</v>
      </c>
      <c r="C12" s="299">
        <v>1600</v>
      </c>
      <c r="D12" s="299">
        <v>1600</v>
      </c>
      <c r="E12" s="653">
        <f t="shared" si="0"/>
        <v>1</v>
      </c>
    </row>
    <row r="13" spans="1:5" ht="12.75">
      <c r="A13" s="55"/>
      <c r="B13" s="56" t="s">
        <v>425</v>
      </c>
      <c r="C13" s="299">
        <v>7000</v>
      </c>
      <c r="D13" s="299">
        <v>7000</v>
      </c>
      <c r="E13" s="653">
        <f t="shared" si="0"/>
        <v>1</v>
      </c>
    </row>
    <row r="14" spans="1:5" ht="12.75">
      <c r="A14" s="55"/>
      <c r="B14" s="56" t="s">
        <v>426</v>
      </c>
      <c r="C14" s="299">
        <v>1900</v>
      </c>
      <c r="D14" s="299">
        <v>1900</v>
      </c>
      <c r="E14" s="653">
        <f t="shared" si="0"/>
        <v>1</v>
      </c>
    </row>
    <row r="15" spans="1:5" ht="13.5" thickBot="1">
      <c r="A15" s="55"/>
      <c r="B15" s="61" t="s">
        <v>427</v>
      </c>
      <c r="C15" s="417"/>
      <c r="D15" s="417"/>
      <c r="E15" s="417"/>
    </row>
    <row r="16" spans="1:5" ht="13.5" thickBot="1">
      <c r="A16" s="55"/>
      <c r="B16" s="236" t="s">
        <v>415</v>
      </c>
      <c r="C16" s="421">
        <f>SUM(C10:C15)</f>
        <v>11200</v>
      </c>
      <c r="D16" s="421">
        <f>SUM(D10:D15)</f>
        <v>11200</v>
      </c>
      <c r="E16" s="652">
        <f t="shared" si="0"/>
        <v>1</v>
      </c>
    </row>
    <row r="17" spans="1:5" ht="12.75">
      <c r="A17" s="55"/>
      <c r="B17" s="56" t="s">
        <v>428</v>
      </c>
      <c r="C17" s="299">
        <v>96932</v>
      </c>
      <c r="D17" s="299">
        <v>97950</v>
      </c>
      <c r="E17" s="653">
        <f t="shared" si="0"/>
        <v>1.0105022077332564</v>
      </c>
    </row>
    <row r="18" spans="1:5" ht="12.75">
      <c r="A18" s="55"/>
      <c r="B18" s="56" t="s">
        <v>429</v>
      </c>
      <c r="C18" s="299">
        <v>10000</v>
      </c>
      <c r="D18" s="299">
        <v>10000</v>
      </c>
      <c r="E18" s="653">
        <f t="shared" si="0"/>
        <v>1</v>
      </c>
    </row>
    <row r="19" spans="1:5" ht="13.5" thickBot="1">
      <c r="A19" s="55"/>
      <c r="B19" s="56" t="s">
        <v>430</v>
      </c>
      <c r="C19" s="417"/>
      <c r="D19" s="417"/>
      <c r="E19" s="417"/>
    </row>
    <row r="20" spans="1:5" ht="13.5" thickBot="1">
      <c r="A20" s="57"/>
      <c r="B20" s="58" t="s">
        <v>418</v>
      </c>
      <c r="C20" s="302">
        <f>SUM(C17:C19)</f>
        <v>106932</v>
      </c>
      <c r="D20" s="302">
        <f>SUM(D17:D19)</f>
        <v>107950</v>
      </c>
      <c r="E20" s="655">
        <f t="shared" si="0"/>
        <v>1.0095200688287884</v>
      </c>
    </row>
    <row r="21" spans="1:5" ht="13.5" thickBot="1">
      <c r="A21" s="3"/>
      <c r="B21" s="377" t="s">
        <v>419</v>
      </c>
      <c r="C21" s="416"/>
      <c r="D21" s="416"/>
      <c r="E21" s="416"/>
    </row>
    <row r="22" spans="1:5" ht="13.5" thickBot="1">
      <c r="A22" s="3"/>
      <c r="B22" s="181" t="s">
        <v>420</v>
      </c>
      <c r="C22" s="421">
        <f>SUM(C20+C16+C21)</f>
        <v>118132</v>
      </c>
      <c r="D22" s="421">
        <f>SUM(D20+D16+D21)</f>
        <v>119150</v>
      </c>
      <c r="E22" s="655">
        <f t="shared" si="0"/>
        <v>1.008617478752582</v>
      </c>
    </row>
    <row r="23" spans="1:5" ht="13.5" thickBot="1">
      <c r="A23" s="55"/>
      <c r="B23" s="422" t="s">
        <v>433</v>
      </c>
      <c r="C23" s="416"/>
      <c r="D23" s="416"/>
      <c r="E23" s="416"/>
    </row>
    <row r="24" spans="1:5" ht="12.75">
      <c r="A24" s="55"/>
      <c r="B24" s="56" t="s">
        <v>431</v>
      </c>
      <c r="C24" s="299"/>
      <c r="D24" s="299">
        <v>1106</v>
      </c>
      <c r="E24" s="299"/>
    </row>
    <row r="25" spans="1:5" ht="13.5" thickBot="1">
      <c r="A25" s="55"/>
      <c r="B25" s="376" t="s">
        <v>432</v>
      </c>
      <c r="C25" s="417"/>
      <c r="D25" s="417"/>
      <c r="E25" s="417"/>
    </row>
    <row r="26" spans="1:5" ht="13.5" thickBot="1">
      <c r="A26" s="60"/>
      <c r="B26" s="377" t="s">
        <v>421</v>
      </c>
      <c r="C26" s="417"/>
      <c r="D26" s="302">
        <f>SUM(D24:D25)</f>
        <v>1106</v>
      </c>
      <c r="E26" s="417"/>
    </row>
    <row r="27" spans="1:5" ht="15.75" thickBot="1">
      <c r="A27" s="60"/>
      <c r="B27" s="383" t="s">
        <v>434</v>
      </c>
      <c r="C27" s="423">
        <f>SUM(C22+C23+C26)</f>
        <v>118132</v>
      </c>
      <c r="D27" s="423">
        <f>SUM(D22+D23+D26)</f>
        <v>120256</v>
      </c>
      <c r="E27" s="652">
        <f>SUM(D27/C27)</f>
        <v>1.0179798869061727</v>
      </c>
    </row>
    <row r="28" spans="1:5" ht="12.75">
      <c r="A28" s="15"/>
      <c r="B28" s="378" t="s">
        <v>435</v>
      </c>
      <c r="C28" s="299">
        <v>61286</v>
      </c>
      <c r="D28" s="299">
        <v>62959</v>
      </c>
      <c r="E28" s="653">
        <f>SUM(D28/C28)</f>
        <v>1.0272982410338414</v>
      </c>
    </row>
    <row r="29" spans="1:5" ht="12.75">
      <c r="A29" s="15"/>
      <c r="B29" s="378" t="s">
        <v>436</v>
      </c>
      <c r="C29" s="299">
        <v>15922</v>
      </c>
      <c r="D29" s="299">
        <v>16373</v>
      </c>
      <c r="E29" s="653">
        <f>SUM(D29/C29)</f>
        <v>1.0283255872377841</v>
      </c>
    </row>
    <row r="30" spans="1:5" ht="12.75">
      <c r="A30" s="15"/>
      <c r="B30" s="378" t="s">
        <v>437</v>
      </c>
      <c r="C30" s="299">
        <v>40924</v>
      </c>
      <c r="D30" s="299">
        <v>40924</v>
      </c>
      <c r="E30" s="653">
        <f>SUM(D30/C30)</f>
        <v>1</v>
      </c>
    </row>
    <row r="31" spans="1:5" ht="12.75">
      <c r="A31" s="15"/>
      <c r="B31" s="378" t="s">
        <v>438</v>
      </c>
      <c r="C31" s="299"/>
      <c r="D31" s="299"/>
      <c r="E31" s="299"/>
    </row>
    <row r="32" spans="1:5" ht="13.5" thickBot="1">
      <c r="A32" s="15"/>
      <c r="B32" s="380" t="s">
        <v>439</v>
      </c>
      <c r="C32" s="417"/>
      <c r="D32" s="417"/>
      <c r="E32" s="417"/>
    </row>
    <row r="33" spans="1:5" ht="13.5" thickBot="1">
      <c r="A33" s="15"/>
      <c r="B33" s="379" t="s">
        <v>15</v>
      </c>
      <c r="C33" s="421">
        <f>SUM(C28:C32)</f>
        <v>118132</v>
      </c>
      <c r="D33" s="421">
        <f>SUM(D28:D32)</f>
        <v>120256</v>
      </c>
      <c r="E33" s="652">
        <f>SUM(D33/C33)</f>
        <v>1.0179798869061727</v>
      </c>
    </row>
    <row r="34" spans="1:5" ht="12.75">
      <c r="A34" s="15"/>
      <c r="B34" s="378" t="s">
        <v>440</v>
      </c>
      <c r="C34" s="299"/>
      <c r="D34" s="299"/>
      <c r="E34" s="299"/>
    </row>
    <row r="35" spans="1:5" ht="12.75">
      <c r="A35" s="15"/>
      <c r="B35" s="378" t="s">
        <v>441</v>
      </c>
      <c r="C35" s="299"/>
      <c r="D35" s="299"/>
      <c r="E35" s="299"/>
    </row>
    <row r="36" spans="1:5" ht="13.5" thickBot="1">
      <c r="A36" s="15"/>
      <c r="B36" s="381" t="s">
        <v>442</v>
      </c>
      <c r="C36" s="417"/>
      <c r="D36" s="417"/>
      <c r="E36" s="417"/>
    </row>
    <row r="37" spans="1:5" ht="13.5" thickBot="1">
      <c r="A37" s="15"/>
      <c r="B37" s="382" t="s">
        <v>21</v>
      </c>
      <c r="C37" s="416"/>
      <c r="D37" s="416"/>
      <c r="E37" s="416"/>
    </row>
    <row r="38" spans="1:5" ht="15.75" thickBot="1">
      <c r="A38" s="53"/>
      <c r="B38" s="384" t="s">
        <v>40</v>
      </c>
      <c r="C38" s="423">
        <f>SUM(C33+C37)</f>
        <v>118132</v>
      </c>
      <c r="D38" s="423">
        <f>SUM(D33+D37)</f>
        <v>120256</v>
      </c>
      <c r="E38" s="652">
        <f>SUM(D38/C38)</f>
        <v>1.0179798869061727</v>
      </c>
    </row>
    <row r="39" spans="1:5" ht="15">
      <c r="A39" s="385">
        <v>2309</v>
      </c>
      <c r="B39" s="387" t="s">
        <v>443</v>
      </c>
      <c r="C39" s="299"/>
      <c r="D39" s="299"/>
      <c r="E39" s="299"/>
    </row>
    <row r="40" spans="1:5" ht="12.75">
      <c r="A40" s="55"/>
      <c r="B40" s="56" t="s">
        <v>422</v>
      </c>
      <c r="C40" s="299">
        <v>900</v>
      </c>
      <c r="D40" s="299">
        <v>900</v>
      </c>
      <c r="E40" s="653">
        <f>SUM(D40/C40)</f>
        <v>1</v>
      </c>
    </row>
    <row r="41" spans="1:5" ht="12.75">
      <c r="A41" s="55"/>
      <c r="B41" s="56" t="s">
        <v>423</v>
      </c>
      <c r="C41" s="299"/>
      <c r="D41" s="299"/>
      <c r="E41" s="299"/>
    </row>
    <row r="42" spans="1:5" ht="12.75">
      <c r="A42" s="55"/>
      <c r="B42" s="56" t="s">
        <v>424</v>
      </c>
      <c r="C42" s="299"/>
      <c r="D42" s="299"/>
      <c r="E42" s="653"/>
    </row>
    <row r="43" spans="1:5" ht="12.75">
      <c r="A43" s="55"/>
      <c r="B43" s="56" t="s">
        <v>425</v>
      </c>
      <c r="C43" s="299">
        <v>6350</v>
      </c>
      <c r="D43" s="299">
        <v>6350</v>
      </c>
      <c r="E43" s="653">
        <f>SUM(D43/C43)</f>
        <v>1</v>
      </c>
    </row>
    <row r="44" spans="1:5" ht="12.75">
      <c r="A44" s="55"/>
      <c r="B44" s="56" t="s">
        <v>426</v>
      </c>
      <c r="C44" s="299">
        <v>3400</v>
      </c>
      <c r="D44" s="299">
        <v>3400</v>
      </c>
      <c r="E44" s="653">
        <f>SUM(D44/C44)</f>
        <v>1</v>
      </c>
    </row>
    <row r="45" spans="1:5" ht="13.5" thickBot="1">
      <c r="A45" s="55"/>
      <c r="B45" s="61" t="s">
        <v>427</v>
      </c>
      <c r="C45" s="417"/>
      <c r="D45" s="417"/>
      <c r="E45" s="417"/>
    </row>
    <row r="46" spans="1:5" ht="13.5" thickBot="1">
      <c r="A46" s="55"/>
      <c r="B46" s="236" t="s">
        <v>415</v>
      </c>
      <c r="C46" s="421">
        <f>SUM(C40:C45)</f>
        <v>10650</v>
      </c>
      <c r="D46" s="421">
        <f>SUM(D40:D45)</f>
        <v>10650</v>
      </c>
      <c r="E46" s="652">
        <f>SUM(D46/C46)</f>
        <v>1</v>
      </c>
    </row>
    <row r="47" spans="1:5" ht="12.75">
      <c r="A47" s="55"/>
      <c r="B47" s="56" t="s">
        <v>428</v>
      </c>
      <c r="C47" s="299">
        <v>109771</v>
      </c>
      <c r="D47" s="299">
        <v>111094</v>
      </c>
      <c r="E47" s="653">
        <f>SUM(D47/C47)</f>
        <v>1.0120523635568592</v>
      </c>
    </row>
    <row r="48" spans="1:5" ht="12.75">
      <c r="A48" s="55"/>
      <c r="B48" s="56" t="s">
        <v>429</v>
      </c>
      <c r="C48" s="299">
        <v>12000</v>
      </c>
      <c r="D48" s="299">
        <v>12000</v>
      </c>
      <c r="E48" s="653">
        <f>SUM(D48/C48)</f>
        <v>1</v>
      </c>
    </row>
    <row r="49" spans="1:5" ht="13.5" thickBot="1">
      <c r="A49" s="55"/>
      <c r="B49" s="56" t="s">
        <v>430</v>
      </c>
      <c r="C49" s="417"/>
      <c r="D49" s="417"/>
      <c r="E49" s="417"/>
    </row>
    <row r="50" spans="1:5" ht="13.5" thickBot="1">
      <c r="A50" s="57"/>
      <c r="B50" s="58" t="s">
        <v>418</v>
      </c>
      <c r="C50" s="302">
        <f>SUM(C47:C49)</f>
        <v>121771</v>
      </c>
      <c r="D50" s="302">
        <f>SUM(D47:D49)</f>
        <v>123094</v>
      </c>
      <c r="E50" s="655">
        <f>SUM(D50/C50)</f>
        <v>1.010864655788324</v>
      </c>
    </row>
    <row r="51" spans="1:5" ht="13.5" thickBot="1">
      <c r="A51" s="3"/>
      <c r="B51" s="377" t="s">
        <v>419</v>
      </c>
      <c r="C51" s="416"/>
      <c r="D51" s="416"/>
      <c r="E51" s="416"/>
    </row>
    <row r="52" spans="1:5" ht="13.5" thickBot="1">
      <c r="A52" s="3"/>
      <c r="B52" s="181" t="s">
        <v>420</v>
      </c>
      <c r="C52" s="421">
        <f>SUM(C50+C46+C51)</f>
        <v>132421</v>
      </c>
      <c r="D52" s="421">
        <f>SUM(D50+D46+D51)</f>
        <v>133744</v>
      </c>
      <c r="E52" s="655">
        <f>SUM(D52/C52)</f>
        <v>1.0099908624764955</v>
      </c>
    </row>
    <row r="53" spans="1:5" ht="13.5" thickBot="1">
      <c r="A53" s="55"/>
      <c r="B53" s="422" t="s">
        <v>433</v>
      </c>
      <c r="C53" s="416"/>
      <c r="D53" s="416"/>
      <c r="E53" s="416"/>
    </row>
    <row r="54" spans="1:5" ht="12.75">
      <c r="A54" s="55"/>
      <c r="B54" s="56" t="s">
        <v>431</v>
      </c>
      <c r="C54" s="299"/>
      <c r="D54" s="299">
        <v>4662</v>
      </c>
      <c r="E54" s="299"/>
    </row>
    <row r="55" spans="1:5" ht="13.5" thickBot="1">
      <c r="A55" s="55"/>
      <c r="B55" s="376" t="s">
        <v>432</v>
      </c>
      <c r="C55" s="417"/>
      <c r="D55" s="417"/>
      <c r="E55" s="417"/>
    </row>
    <row r="56" spans="1:5" ht="13.5" thickBot="1">
      <c r="A56" s="60"/>
      <c r="B56" s="377" t="s">
        <v>421</v>
      </c>
      <c r="C56" s="417"/>
      <c r="D56" s="302">
        <f>SUM(D54:D55)</f>
        <v>4662</v>
      </c>
      <c r="E56" s="417"/>
    </row>
    <row r="57" spans="1:5" ht="15.75" thickBot="1">
      <c r="A57" s="60"/>
      <c r="B57" s="383" t="s">
        <v>434</v>
      </c>
      <c r="C57" s="423">
        <f>SUM(C52+C53+C56)</f>
        <v>132421</v>
      </c>
      <c r="D57" s="423">
        <f>SUM(D52+D53+D56)</f>
        <v>138406</v>
      </c>
      <c r="E57" s="652">
        <f>SUM(D57/C57)</f>
        <v>1.0451967588222413</v>
      </c>
    </row>
    <row r="58" spans="1:5" ht="12.75">
      <c r="A58" s="15"/>
      <c r="B58" s="378" t="s">
        <v>435</v>
      </c>
      <c r="C58" s="299">
        <v>72867</v>
      </c>
      <c r="D58" s="299">
        <v>77586</v>
      </c>
      <c r="E58" s="653">
        <f>SUM(D58/C58)</f>
        <v>1.064761826341142</v>
      </c>
    </row>
    <row r="59" spans="1:5" ht="12.75">
      <c r="A59" s="15"/>
      <c r="B59" s="378" t="s">
        <v>436</v>
      </c>
      <c r="C59" s="299">
        <v>19118</v>
      </c>
      <c r="D59" s="299">
        <v>20384</v>
      </c>
      <c r="E59" s="653">
        <f>SUM(D59/C59)</f>
        <v>1.066220315932629</v>
      </c>
    </row>
    <row r="60" spans="1:5" ht="12.75" customHeight="1">
      <c r="A60" s="15"/>
      <c r="B60" s="378" t="s">
        <v>437</v>
      </c>
      <c r="C60" s="299">
        <v>40436</v>
      </c>
      <c r="D60" s="299">
        <v>40436</v>
      </c>
      <c r="E60" s="653">
        <f>SUM(D60/C60)</f>
        <v>1</v>
      </c>
    </row>
    <row r="61" spans="1:5" ht="12.75" customHeight="1">
      <c r="A61" s="15"/>
      <c r="B61" s="378" t="s">
        <v>438</v>
      </c>
      <c r="C61" s="299"/>
      <c r="D61" s="299"/>
      <c r="E61" s="299"/>
    </row>
    <row r="62" spans="1:5" ht="12.75" customHeight="1" thickBot="1">
      <c r="A62" s="15"/>
      <c r="B62" s="380" t="s">
        <v>439</v>
      </c>
      <c r="C62" s="417"/>
      <c r="D62" s="417"/>
      <c r="E62" s="417"/>
    </row>
    <row r="63" spans="1:5" ht="12.75" customHeight="1" thickBot="1">
      <c r="A63" s="15"/>
      <c r="B63" s="379" t="s">
        <v>15</v>
      </c>
      <c r="C63" s="421">
        <f>SUM(C58:C62)</f>
        <v>132421</v>
      </c>
      <c r="D63" s="421">
        <f>SUM(D58:D62)</f>
        <v>138406</v>
      </c>
      <c r="E63" s="652">
        <f>SUM(D63/C63)</f>
        <v>1.0451967588222413</v>
      </c>
    </row>
    <row r="64" spans="1:5" ht="12.75" customHeight="1">
      <c r="A64" s="15"/>
      <c r="B64" s="378" t="s">
        <v>440</v>
      </c>
      <c r="C64" s="299"/>
      <c r="D64" s="299"/>
      <c r="E64" s="299"/>
    </row>
    <row r="65" spans="1:5" ht="12.75" customHeight="1">
      <c r="A65" s="15"/>
      <c r="B65" s="378" t="s">
        <v>441</v>
      </c>
      <c r="C65" s="299"/>
      <c r="D65" s="299"/>
      <c r="E65" s="299"/>
    </row>
    <row r="66" spans="1:5" ht="12.75" customHeight="1" thickBot="1">
      <c r="A66" s="15"/>
      <c r="B66" s="381" t="s">
        <v>442</v>
      </c>
      <c r="C66" s="417"/>
      <c r="D66" s="417"/>
      <c r="E66" s="417"/>
    </row>
    <row r="67" spans="1:5" ht="12.75" customHeight="1" thickBot="1">
      <c r="A67" s="15"/>
      <c r="B67" s="382" t="s">
        <v>21</v>
      </c>
      <c r="C67" s="416"/>
      <c r="D67" s="416"/>
      <c r="E67" s="416"/>
    </row>
    <row r="68" spans="1:5" ht="15.75" customHeight="1" thickBot="1">
      <c r="A68" s="53"/>
      <c r="B68" s="384" t="s">
        <v>40</v>
      </c>
      <c r="C68" s="423">
        <f>SUM(C63+C67)</f>
        <v>132421</v>
      </c>
      <c r="D68" s="423">
        <f>SUM(D63+D67)</f>
        <v>138406</v>
      </c>
      <c r="E68" s="652">
        <f>SUM(D68/C68)</f>
        <v>1.0451967588222413</v>
      </c>
    </row>
    <row r="69" spans="1:5" ht="15" customHeight="1">
      <c r="A69" s="385">
        <v>2310</v>
      </c>
      <c r="B69" s="387" t="s">
        <v>444</v>
      </c>
      <c r="C69" s="299"/>
      <c r="D69" s="299"/>
      <c r="E69" s="653"/>
    </row>
    <row r="70" spans="1:5" ht="12.75" customHeight="1">
      <c r="A70" s="55"/>
      <c r="B70" s="56" t="s">
        <v>422</v>
      </c>
      <c r="C70" s="299">
        <v>400</v>
      </c>
      <c r="D70" s="299">
        <v>400</v>
      </c>
      <c r="E70" s="653">
        <f>SUM(D70/C70)</f>
        <v>1</v>
      </c>
    </row>
    <row r="71" spans="1:5" ht="12.75" customHeight="1">
      <c r="A71" s="55"/>
      <c r="B71" s="56" t="s">
        <v>423</v>
      </c>
      <c r="C71" s="299"/>
      <c r="D71" s="299"/>
      <c r="E71" s="299"/>
    </row>
    <row r="72" spans="1:5" ht="12.75" customHeight="1">
      <c r="A72" s="55"/>
      <c r="B72" s="56" t="s">
        <v>424</v>
      </c>
      <c r="C72" s="299"/>
      <c r="D72" s="299"/>
      <c r="E72" s="653"/>
    </row>
    <row r="73" spans="1:5" ht="12.75" customHeight="1">
      <c r="A73" s="55"/>
      <c r="B73" s="56" t="s">
        <v>425</v>
      </c>
      <c r="C73" s="299">
        <v>6500</v>
      </c>
      <c r="D73" s="299">
        <v>6500</v>
      </c>
      <c r="E73" s="653">
        <f>SUM(D73/C73)</f>
        <v>1</v>
      </c>
    </row>
    <row r="74" spans="1:5" ht="12.75" customHeight="1">
      <c r="A74" s="55"/>
      <c r="B74" s="56" t="s">
        <v>426</v>
      </c>
      <c r="C74" s="299"/>
      <c r="D74" s="299"/>
      <c r="E74" s="653"/>
    </row>
    <row r="75" spans="1:5" ht="12.75" customHeight="1" thickBot="1">
      <c r="A75" s="55"/>
      <c r="B75" s="61" t="s">
        <v>427</v>
      </c>
      <c r="C75" s="417"/>
      <c r="D75" s="417"/>
      <c r="E75" s="417"/>
    </row>
    <row r="76" spans="1:5" ht="12.75" customHeight="1" thickBot="1">
      <c r="A76" s="55"/>
      <c r="B76" s="236" t="s">
        <v>415</v>
      </c>
      <c r="C76" s="421">
        <f>SUM(C70:C75)</f>
        <v>6900</v>
      </c>
      <c r="D76" s="421">
        <f>SUM(D70:D75)</f>
        <v>6900</v>
      </c>
      <c r="E76" s="652">
        <f>SUM(D76/C76)</f>
        <v>1</v>
      </c>
    </row>
    <row r="77" spans="1:5" ht="12.75" customHeight="1">
      <c r="A77" s="55"/>
      <c r="B77" s="56" t="s">
        <v>428</v>
      </c>
      <c r="C77" s="299">
        <v>61438</v>
      </c>
      <c r="D77" s="299">
        <v>61737</v>
      </c>
      <c r="E77" s="653">
        <f>SUM(D77/C77)</f>
        <v>1.0048666948793905</v>
      </c>
    </row>
    <row r="78" spans="1:5" ht="12.75" customHeight="1">
      <c r="A78" s="55"/>
      <c r="B78" s="56" t="s">
        <v>429</v>
      </c>
      <c r="C78" s="299">
        <v>5600</v>
      </c>
      <c r="D78" s="299">
        <v>5600</v>
      </c>
      <c r="E78" s="653">
        <f>SUM(D78/C78)</f>
        <v>1</v>
      </c>
    </row>
    <row r="79" spans="1:5" ht="12.75" customHeight="1" thickBot="1">
      <c r="A79" s="55"/>
      <c r="B79" s="56" t="s">
        <v>430</v>
      </c>
      <c r="C79" s="417"/>
      <c r="D79" s="417"/>
      <c r="E79" s="417"/>
    </row>
    <row r="80" spans="1:5" ht="12.75" customHeight="1" thickBot="1">
      <c r="A80" s="57"/>
      <c r="B80" s="58" t="s">
        <v>418</v>
      </c>
      <c r="C80" s="302">
        <f>SUM(C77:C79)</f>
        <v>67038</v>
      </c>
      <c r="D80" s="302">
        <f>SUM(D77:D79)</f>
        <v>67337</v>
      </c>
      <c r="E80" s="655">
        <f>SUM(D80/C80)</f>
        <v>1.0044601569259226</v>
      </c>
    </row>
    <row r="81" spans="1:5" ht="12.75" customHeight="1" thickBot="1">
      <c r="A81" s="3"/>
      <c r="B81" s="377" t="s">
        <v>419</v>
      </c>
      <c r="C81" s="416"/>
      <c r="D81" s="416"/>
      <c r="E81" s="416"/>
    </row>
    <row r="82" spans="1:5" ht="12.75" customHeight="1" thickBot="1">
      <c r="A82" s="3"/>
      <c r="B82" s="181" t="s">
        <v>420</v>
      </c>
      <c r="C82" s="421">
        <f>SUM(C80+C76+C81)</f>
        <v>73938</v>
      </c>
      <c r="D82" s="421">
        <f>SUM(D80+D76+D81)</f>
        <v>74237</v>
      </c>
      <c r="E82" s="655">
        <f>SUM(D82/C82)</f>
        <v>1.0040439286970164</v>
      </c>
    </row>
    <row r="83" spans="1:5" ht="12.75" customHeight="1" thickBot="1">
      <c r="A83" s="55"/>
      <c r="B83" s="236" t="s">
        <v>433</v>
      </c>
      <c r="C83" s="416"/>
      <c r="D83" s="416"/>
      <c r="E83" s="416"/>
    </row>
    <row r="84" spans="1:5" ht="12.75" customHeight="1">
      <c r="A84" s="55"/>
      <c r="B84" s="56" t="s">
        <v>431</v>
      </c>
      <c r="C84" s="299"/>
      <c r="D84" s="299">
        <v>705</v>
      </c>
      <c r="E84" s="299"/>
    </row>
    <row r="85" spans="1:5" ht="12.75" customHeight="1" thickBot="1">
      <c r="A85" s="55"/>
      <c r="B85" s="376" t="s">
        <v>432</v>
      </c>
      <c r="C85" s="417"/>
      <c r="D85" s="417"/>
      <c r="E85" s="417"/>
    </row>
    <row r="86" spans="1:5" ht="12.75" customHeight="1" thickBot="1">
      <c r="A86" s="60"/>
      <c r="B86" s="377" t="s">
        <v>421</v>
      </c>
      <c r="C86" s="417"/>
      <c r="D86" s="302">
        <f>SUM(D84:D85)</f>
        <v>705</v>
      </c>
      <c r="E86" s="417"/>
    </row>
    <row r="87" spans="1:5" ht="15.75" customHeight="1" thickBot="1">
      <c r="A87" s="60"/>
      <c r="B87" s="383" t="s">
        <v>434</v>
      </c>
      <c r="C87" s="423">
        <f>SUM(C82+C83+C86)</f>
        <v>73938</v>
      </c>
      <c r="D87" s="423">
        <f>SUM(D82+D83+D86)</f>
        <v>74942</v>
      </c>
      <c r="E87" s="652">
        <f>SUM(D87/C87)</f>
        <v>1.0135789445210852</v>
      </c>
    </row>
    <row r="88" spans="1:5" ht="12.75" customHeight="1">
      <c r="A88" s="15"/>
      <c r="B88" s="378" t="s">
        <v>435</v>
      </c>
      <c r="C88" s="299">
        <v>41523</v>
      </c>
      <c r="D88" s="299">
        <v>42314</v>
      </c>
      <c r="E88" s="653">
        <f>SUM(D88/C88)</f>
        <v>1.0190496833080462</v>
      </c>
    </row>
    <row r="89" spans="1:5" ht="12.75" customHeight="1">
      <c r="A89" s="15"/>
      <c r="B89" s="378" t="s">
        <v>436</v>
      </c>
      <c r="C89" s="299">
        <v>10915</v>
      </c>
      <c r="D89" s="299">
        <v>11128</v>
      </c>
      <c r="E89" s="653">
        <f>SUM(D89/C89)</f>
        <v>1.0195144296839211</v>
      </c>
    </row>
    <row r="90" spans="1:5" ht="12.75" customHeight="1">
      <c r="A90" s="15"/>
      <c r="B90" s="378" t="s">
        <v>437</v>
      </c>
      <c r="C90" s="299">
        <v>21500</v>
      </c>
      <c r="D90" s="299">
        <v>21500</v>
      </c>
      <c r="E90" s="653">
        <f>SUM(D90/C90)</f>
        <v>1</v>
      </c>
    </row>
    <row r="91" spans="1:5" ht="12.75" customHeight="1">
      <c r="A91" s="15"/>
      <c r="B91" s="378" t="s">
        <v>438</v>
      </c>
      <c r="C91" s="299"/>
      <c r="D91" s="299"/>
      <c r="E91" s="299"/>
    </row>
    <row r="92" spans="1:5" ht="12.75" customHeight="1" thickBot="1">
      <c r="A92" s="15"/>
      <c r="B92" s="380" t="s">
        <v>439</v>
      </c>
      <c r="C92" s="417"/>
      <c r="D92" s="417"/>
      <c r="E92" s="417"/>
    </row>
    <row r="93" spans="1:5" ht="12.75" customHeight="1" thickBot="1">
      <c r="A93" s="15"/>
      <c r="B93" s="379" t="s">
        <v>15</v>
      </c>
      <c r="C93" s="421">
        <f>SUM(C88:C92)</f>
        <v>73938</v>
      </c>
      <c r="D93" s="421">
        <f>SUM(D88:D92)</f>
        <v>74942</v>
      </c>
      <c r="E93" s="652">
        <f>SUM(D93/C93)</f>
        <v>1.0135789445210852</v>
      </c>
    </row>
    <row r="94" spans="1:5" ht="12.75" customHeight="1">
      <c r="A94" s="15"/>
      <c r="B94" s="378" t="s">
        <v>440</v>
      </c>
      <c r="C94" s="299"/>
      <c r="D94" s="299"/>
      <c r="E94" s="299"/>
    </row>
    <row r="95" spans="1:5" ht="12.75" customHeight="1">
      <c r="A95" s="15"/>
      <c r="B95" s="378" t="s">
        <v>441</v>
      </c>
      <c r="C95" s="299"/>
      <c r="D95" s="299"/>
      <c r="E95" s="299"/>
    </row>
    <row r="96" spans="1:5" ht="12.75" customHeight="1" thickBot="1">
      <c r="A96" s="15"/>
      <c r="B96" s="381" t="s">
        <v>442</v>
      </c>
      <c r="C96" s="417"/>
      <c r="D96" s="417"/>
      <c r="E96" s="417"/>
    </row>
    <row r="97" spans="1:5" ht="12.75" customHeight="1" thickBot="1">
      <c r="A97" s="15"/>
      <c r="B97" s="382" t="s">
        <v>21</v>
      </c>
      <c r="C97" s="416"/>
      <c r="D97" s="416"/>
      <c r="E97" s="416"/>
    </row>
    <row r="98" spans="1:5" ht="15.75" thickBot="1">
      <c r="A98" s="406"/>
      <c r="B98" s="389" t="s">
        <v>40</v>
      </c>
      <c r="C98" s="423">
        <f>SUM(C93+C97)</f>
        <v>73938</v>
      </c>
      <c r="D98" s="423">
        <f>SUM(D93+D97)</f>
        <v>74942</v>
      </c>
      <c r="E98" s="652">
        <f>SUM(D98/C98)</f>
        <v>1.0135789445210852</v>
      </c>
    </row>
    <row r="99" spans="1:5" ht="15">
      <c r="A99" s="408">
        <v>2315</v>
      </c>
      <c r="B99" s="409" t="s">
        <v>445</v>
      </c>
      <c r="C99" s="299"/>
      <c r="D99" s="299"/>
      <c r="E99" s="299"/>
    </row>
    <row r="100" spans="1:5" ht="12.75">
      <c r="A100" s="390"/>
      <c r="B100" s="391" t="s">
        <v>422</v>
      </c>
      <c r="C100" s="299">
        <v>1000</v>
      </c>
      <c r="D100" s="299">
        <v>1000</v>
      </c>
      <c r="E100" s="653">
        <f>SUM(D100/C100)</f>
        <v>1</v>
      </c>
    </row>
    <row r="101" spans="1:5" ht="12.75">
      <c r="A101" s="390"/>
      <c r="B101" s="391" t="s">
        <v>423</v>
      </c>
      <c r="C101" s="299"/>
      <c r="D101" s="299"/>
      <c r="E101" s="299"/>
    </row>
    <row r="102" spans="1:5" ht="12.75">
      <c r="A102" s="390"/>
      <c r="B102" s="391" t="s">
        <v>424</v>
      </c>
      <c r="C102" s="299"/>
      <c r="D102" s="299"/>
      <c r="E102" s="653"/>
    </row>
    <row r="103" spans="1:5" ht="12.75">
      <c r="A103" s="390"/>
      <c r="B103" s="391" t="s">
        <v>425</v>
      </c>
      <c r="C103" s="299">
        <v>13757</v>
      </c>
      <c r="D103" s="299">
        <v>13757</v>
      </c>
      <c r="E103" s="653">
        <f>SUM(D103/C103)</f>
        <v>1</v>
      </c>
    </row>
    <row r="104" spans="1:5" ht="12.75">
      <c r="A104" s="390"/>
      <c r="B104" s="391" t="s">
        <v>426</v>
      </c>
      <c r="C104" s="299">
        <v>5000</v>
      </c>
      <c r="D104" s="299">
        <v>5000</v>
      </c>
      <c r="E104" s="653">
        <f aca="true" t="shared" si="1" ref="E104:E112">SUM(D104/C104)</f>
        <v>1</v>
      </c>
    </row>
    <row r="105" spans="1:5" ht="13.5" thickBot="1">
      <c r="A105" s="390"/>
      <c r="B105" s="393" t="s">
        <v>427</v>
      </c>
      <c r="C105" s="417"/>
      <c r="D105" s="417"/>
      <c r="E105" s="417"/>
    </row>
    <row r="106" spans="1:5" ht="13.5" thickBot="1">
      <c r="A106" s="390"/>
      <c r="B106" s="394" t="s">
        <v>415</v>
      </c>
      <c r="C106" s="421">
        <f>SUM(C100:C105)</f>
        <v>19757</v>
      </c>
      <c r="D106" s="421">
        <f>SUM(D100:D105)</f>
        <v>19757</v>
      </c>
      <c r="E106" s="652">
        <f t="shared" si="1"/>
        <v>1</v>
      </c>
    </row>
    <row r="107" spans="1:5" ht="12.75">
      <c r="A107" s="390"/>
      <c r="B107" s="391" t="s">
        <v>428</v>
      </c>
      <c r="C107" s="299">
        <v>197978</v>
      </c>
      <c r="D107" s="299">
        <v>200043</v>
      </c>
      <c r="E107" s="653">
        <f t="shared" si="1"/>
        <v>1.0104304518683893</v>
      </c>
    </row>
    <row r="108" spans="1:5" ht="12.75">
      <c r="A108" s="390"/>
      <c r="B108" s="391" t="s">
        <v>429</v>
      </c>
      <c r="C108" s="299">
        <v>19000</v>
      </c>
      <c r="D108" s="299">
        <v>19000</v>
      </c>
      <c r="E108" s="653">
        <f t="shared" si="1"/>
        <v>1</v>
      </c>
    </row>
    <row r="109" spans="1:5" ht="13.5" thickBot="1">
      <c r="A109" s="390"/>
      <c r="B109" s="391" t="s">
        <v>430</v>
      </c>
      <c r="C109" s="417"/>
      <c r="D109" s="417"/>
      <c r="E109" s="417"/>
    </row>
    <row r="110" spans="1:5" ht="13.5" thickBot="1">
      <c r="A110" s="395"/>
      <c r="B110" s="396" t="s">
        <v>418</v>
      </c>
      <c r="C110" s="302">
        <f>SUM(C107:C109)</f>
        <v>216978</v>
      </c>
      <c r="D110" s="302">
        <f>SUM(D107:D109)</f>
        <v>219043</v>
      </c>
      <c r="E110" s="655">
        <f t="shared" si="1"/>
        <v>1.0095170938989206</v>
      </c>
    </row>
    <row r="111" spans="1:5" ht="13.5" thickBot="1">
      <c r="A111" s="392"/>
      <c r="B111" s="397" t="s">
        <v>419</v>
      </c>
      <c r="C111" s="416"/>
      <c r="D111" s="416"/>
      <c r="E111" s="416"/>
    </row>
    <row r="112" spans="1:5" ht="13.5" thickBot="1">
      <c r="A112" s="392"/>
      <c r="B112" s="398" t="s">
        <v>420</v>
      </c>
      <c r="C112" s="421">
        <f>SUM(C110+C106+C111)</f>
        <v>236735</v>
      </c>
      <c r="D112" s="421">
        <f>SUM(D110+D106+D111)</f>
        <v>238800</v>
      </c>
      <c r="E112" s="655">
        <f t="shared" si="1"/>
        <v>1.00872283354806</v>
      </c>
    </row>
    <row r="113" spans="1:5" ht="13.5" thickBot="1">
      <c r="A113" s="390"/>
      <c r="B113" s="394" t="s">
        <v>433</v>
      </c>
      <c r="C113" s="416"/>
      <c r="D113" s="416"/>
      <c r="E113" s="416"/>
    </row>
    <row r="114" spans="1:5" ht="12.75">
      <c r="A114" s="390"/>
      <c r="B114" s="391" t="s">
        <v>431</v>
      </c>
      <c r="C114" s="299"/>
      <c r="D114" s="299">
        <v>6900</v>
      </c>
      <c r="E114" s="299"/>
    </row>
    <row r="115" spans="1:5" ht="13.5" thickBot="1">
      <c r="A115" s="390"/>
      <c r="B115" s="399" t="s">
        <v>432</v>
      </c>
      <c r="C115" s="417"/>
      <c r="D115" s="417"/>
      <c r="E115" s="417"/>
    </row>
    <row r="116" spans="1:5" ht="13.5" thickBot="1">
      <c r="A116" s="400"/>
      <c r="B116" s="397" t="s">
        <v>421</v>
      </c>
      <c r="C116" s="417"/>
      <c r="D116" s="302">
        <f>SUM(D114:D115)</f>
        <v>6900</v>
      </c>
      <c r="E116" s="417"/>
    </row>
    <row r="117" spans="1:5" ht="15.75" thickBot="1">
      <c r="A117" s="400"/>
      <c r="B117" s="401" t="s">
        <v>434</v>
      </c>
      <c r="C117" s="423">
        <f>SUM(C112+C113+C116)</f>
        <v>236735</v>
      </c>
      <c r="D117" s="423">
        <f>SUM(D112+D113+D116)</f>
        <v>245700</v>
      </c>
      <c r="E117" s="652">
        <f>SUM(D117/C117)</f>
        <v>1.0378693475827403</v>
      </c>
    </row>
    <row r="118" spans="1:5" ht="12.75">
      <c r="A118" s="388"/>
      <c r="B118" s="402" t="s">
        <v>435</v>
      </c>
      <c r="C118" s="299">
        <v>118822</v>
      </c>
      <c r="D118" s="299">
        <v>125881</v>
      </c>
      <c r="E118" s="653">
        <f>SUM(D118/C118)</f>
        <v>1.0594081904024508</v>
      </c>
    </row>
    <row r="119" spans="1:5" ht="12.75">
      <c r="A119" s="388"/>
      <c r="B119" s="402" t="s">
        <v>436</v>
      </c>
      <c r="C119" s="299">
        <v>31016</v>
      </c>
      <c r="D119" s="299">
        <v>32922</v>
      </c>
      <c r="E119" s="653">
        <f>SUM(D119/C119)</f>
        <v>1.0614521537271087</v>
      </c>
    </row>
    <row r="120" spans="1:5" ht="12.75">
      <c r="A120" s="388"/>
      <c r="B120" s="402" t="s">
        <v>437</v>
      </c>
      <c r="C120" s="299">
        <v>86897</v>
      </c>
      <c r="D120" s="299">
        <v>86897</v>
      </c>
      <c r="E120" s="653">
        <f>SUM(D120/C120)</f>
        <v>1</v>
      </c>
    </row>
    <row r="121" spans="1:5" ht="12.75">
      <c r="A121" s="388"/>
      <c r="B121" s="402" t="s">
        <v>438</v>
      </c>
      <c r="C121" s="299"/>
      <c r="D121" s="299"/>
      <c r="E121" s="299"/>
    </row>
    <row r="122" spans="1:5" ht="13.5" thickBot="1">
      <c r="A122" s="388"/>
      <c r="B122" s="403" t="s">
        <v>439</v>
      </c>
      <c r="C122" s="417"/>
      <c r="D122" s="417"/>
      <c r="E122" s="417"/>
    </row>
    <row r="123" spans="1:5" ht="13.5" thickBot="1">
      <c r="A123" s="388"/>
      <c r="B123" s="404" t="s">
        <v>15</v>
      </c>
      <c r="C123" s="421">
        <f>SUM(C118:C122)</f>
        <v>236735</v>
      </c>
      <c r="D123" s="421">
        <f>SUM(D118:D122)</f>
        <v>245700</v>
      </c>
      <c r="E123" s="652">
        <f>SUM(D123/C123)</f>
        <v>1.0378693475827403</v>
      </c>
    </row>
    <row r="124" spans="1:5" ht="12.75">
      <c r="A124" s="388"/>
      <c r="B124" s="402" t="s">
        <v>440</v>
      </c>
      <c r="C124" s="299"/>
      <c r="D124" s="299"/>
      <c r="E124" s="299"/>
    </row>
    <row r="125" spans="1:5" ht="12.75">
      <c r="A125" s="388"/>
      <c r="B125" s="402" t="s">
        <v>441</v>
      </c>
      <c r="C125" s="299"/>
      <c r="D125" s="299"/>
      <c r="E125" s="299"/>
    </row>
    <row r="126" spans="1:5" ht="13.5" thickBot="1">
      <c r="A126" s="388"/>
      <c r="B126" s="405" t="s">
        <v>442</v>
      </c>
      <c r="C126" s="417"/>
      <c r="D126" s="417"/>
      <c r="E126" s="417"/>
    </row>
    <row r="127" spans="1:5" ht="13.5" thickBot="1">
      <c r="A127" s="388"/>
      <c r="B127" s="407" t="s">
        <v>21</v>
      </c>
      <c r="C127" s="416"/>
      <c r="D127" s="416"/>
      <c r="E127" s="416"/>
    </row>
    <row r="128" spans="1:5" ht="15.75" thickBot="1">
      <c r="A128" s="406"/>
      <c r="B128" s="389" t="s">
        <v>40</v>
      </c>
      <c r="C128" s="423">
        <f>SUM(C123+C127)</f>
        <v>236735</v>
      </c>
      <c r="D128" s="423">
        <f>SUM(D123+D127)</f>
        <v>245700</v>
      </c>
      <c r="E128" s="652">
        <f>SUM(D128/C128)</f>
        <v>1.0378693475827403</v>
      </c>
    </row>
    <row r="129" spans="1:5" ht="15" customHeight="1">
      <c r="A129" s="408">
        <v>2325</v>
      </c>
      <c r="B129" s="410" t="s">
        <v>446</v>
      </c>
      <c r="C129" s="299"/>
      <c r="D129" s="299"/>
      <c r="E129" s="653"/>
    </row>
    <row r="130" spans="1:5" ht="12.75">
      <c r="A130" s="390"/>
      <c r="B130" s="391" t="s">
        <v>422</v>
      </c>
      <c r="C130" s="299">
        <v>600</v>
      </c>
      <c r="D130" s="299">
        <v>600</v>
      </c>
      <c r="E130" s="653">
        <f>SUM(D130/C130)</f>
        <v>1</v>
      </c>
    </row>
    <row r="131" spans="1:5" ht="12.75">
      <c r="A131" s="390"/>
      <c r="B131" s="391" t="s">
        <v>423</v>
      </c>
      <c r="C131" s="299"/>
      <c r="D131" s="299"/>
      <c r="E131" s="299"/>
    </row>
    <row r="132" spans="1:5" ht="12.75">
      <c r="A132" s="390"/>
      <c r="B132" s="391" t="s">
        <v>424</v>
      </c>
      <c r="C132" s="299"/>
      <c r="D132" s="299"/>
      <c r="E132" s="653"/>
    </row>
    <row r="133" spans="1:5" ht="12.75">
      <c r="A133" s="390"/>
      <c r="B133" s="391" t="s">
        <v>425</v>
      </c>
      <c r="C133" s="299">
        <v>6800</v>
      </c>
      <c r="D133" s="299">
        <v>6800</v>
      </c>
      <c r="E133" s="653">
        <f>SUM(D133/C133)</f>
        <v>1</v>
      </c>
    </row>
    <row r="134" spans="1:5" ht="12.75">
      <c r="A134" s="390"/>
      <c r="B134" s="391" t="s">
        <v>426</v>
      </c>
      <c r="C134" s="299">
        <v>1800</v>
      </c>
      <c r="D134" s="299">
        <v>1800</v>
      </c>
      <c r="E134" s="653">
        <f>SUM(D134/C134)</f>
        <v>1</v>
      </c>
    </row>
    <row r="135" spans="1:5" ht="13.5" thickBot="1">
      <c r="A135" s="390"/>
      <c r="B135" s="393" t="s">
        <v>427</v>
      </c>
      <c r="C135" s="417"/>
      <c r="D135" s="417"/>
      <c r="E135" s="417"/>
    </row>
    <row r="136" spans="1:5" ht="13.5" thickBot="1">
      <c r="A136" s="390"/>
      <c r="B136" s="394" t="s">
        <v>415</v>
      </c>
      <c r="C136" s="421">
        <f>SUM(C130:C135)</f>
        <v>9200</v>
      </c>
      <c r="D136" s="421">
        <f>SUM(D130:D135)</f>
        <v>9200</v>
      </c>
      <c r="E136" s="652">
        <f>SUM(D136/C136)</f>
        <v>1</v>
      </c>
    </row>
    <row r="137" spans="1:5" ht="12.75">
      <c r="A137" s="390"/>
      <c r="B137" s="391" t="s">
        <v>428</v>
      </c>
      <c r="C137" s="299">
        <v>88381</v>
      </c>
      <c r="D137" s="299">
        <v>89497</v>
      </c>
      <c r="E137" s="653">
        <f>SUM(D137/C137)</f>
        <v>1.0126271483689933</v>
      </c>
    </row>
    <row r="138" spans="1:5" ht="12.75">
      <c r="A138" s="390"/>
      <c r="B138" s="391" t="s">
        <v>429</v>
      </c>
      <c r="C138" s="299">
        <v>7800</v>
      </c>
      <c r="D138" s="299">
        <v>7800</v>
      </c>
      <c r="E138" s="653">
        <f>SUM(D138/C138)</f>
        <v>1</v>
      </c>
    </row>
    <row r="139" spans="1:5" ht="13.5" thickBot="1">
      <c r="A139" s="390"/>
      <c r="B139" s="391" t="s">
        <v>430</v>
      </c>
      <c r="C139" s="417"/>
      <c r="D139" s="417"/>
      <c r="E139" s="417"/>
    </row>
    <row r="140" spans="1:5" ht="13.5" thickBot="1">
      <c r="A140" s="395"/>
      <c r="B140" s="396" t="s">
        <v>418</v>
      </c>
      <c r="C140" s="302">
        <f>SUM(C137:C139)</f>
        <v>96181</v>
      </c>
      <c r="D140" s="302">
        <f>SUM(D137:D139)</f>
        <v>97297</v>
      </c>
      <c r="E140" s="655">
        <f>SUM(D140/C140)</f>
        <v>1.0116031232779863</v>
      </c>
    </row>
    <row r="141" spans="1:5" ht="13.5" thickBot="1">
      <c r="A141" s="392"/>
      <c r="B141" s="397" t="s">
        <v>419</v>
      </c>
      <c r="C141" s="416"/>
      <c r="D141" s="416"/>
      <c r="E141" s="416"/>
    </row>
    <row r="142" spans="1:5" ht="13.5" thickBot="1">
      <c r="A142" s="392"/>
      <c r="B142" s="398" t="s">
        <v>420</v>
      </c>
      <c r="C142" s="421">
        <f>SUM(C140+C136+C141)</f>
        <v>105381</v>
      </c>
      <c r="D142" s="421">
        <f>SUM(D140+D136+D141)</f>
        <v>106497</v>
      </c>
      <c r="E142" s="655">
        <f>SUM(D142/C142)</f>
        <v>1.0105901443334186</v>
      </c>
    </row>
    <row r="143" spans="1:5" ht="13.5" thickBot="1">
      <c r="A143" s="390"/>
      <c r="B143" s="394" t="s">
        <v>433</v>
      </c>
      <c r="C143" s="416"/>
      <c r="D143" s="416"/>
      <c r="E143" s="416"/>
    </row>
    <row r="144" spans="1:5" ht="12.75">
      <c r="A144" s="390"/>
      <c r="B144" s="391" t="s">
        <v>431</v>
      </c>
      <c r="C144" s="299"/>
      <c r="D144" s="299">
        <v>1085</v>
      </c>
      <c r="E144" s="299"/>
    </row>
    <row r="145" spans="1:5" ht="13.5" thickBot="1">
      <c r="A145" s="390"/>
      <c r="B145" s="399" t="s">
        <v>432</v>
      </c>
      <c r="C145" s="417"/>
      <c r="D145" s="417"/>
      <c r="E145" s="417"/>
    </row>
    <row r="146" spans="1:5" ht="13.5" thickBot="1">
      <c r="A146" s="400"/>
      <c r="B146" s="397" t="s">
        <v>421</v>
      </c>
      <c r="C146" s="417"/>
      <c r="D146" s="302">
        <f>SUM(D144:D145)</f>
        <v>1085</v>
      </c>
      <c r="E146" s="417"/>
    </row>
    <row r="147" spans="1:5" ht="15.75" thickBot="1">
      <c r="A147" s="400"/>
      <c r="B147" s="401" t="s">
        <v>434</v>
      </c>
      <c r="C147" s="423">
        <f>SUM(C142+C143+C146)</f>
        <v>105381</v>
      </c>
      <c r="D147" s="423">
        <f>SUM(D142+D143+D146)</f>
        <v>107582</v>
      </c>
      <c r="E147" s="652">
        <f>SUM(D147/C147)</f>
        <v>1.0208861179909092</v>
      </c>
    </row>
    <row r="148" spans="1:5" ht="12.75">
      <c r="A148" s="388"/>
      <c r="B148" s="402" t="s">
        <v>435</v>
      </c>
      <c r="C148" s="299">
        <v>58869</v>
      </c>
      <c r="D148" s="299">
        <v>60237</v>
      </c>
      <c r="E148" s="653">
        <f>SUM(D148/C148)</f>
        <v>1.023238036997401</v>
      </c>
    </row>
    <row r="149" spans="1:5" ht="12.75">
      <c r="A149" s="388"/>
      <c r="B149" s="402" t="s">
        <v>436</v>
      </c>
      <c r="C149" s="299">
        <v>15376</v>
      </c>
      <c r="D149" s="299">
        <v>15745</v>
      </c>
      <c r="E149" s="653">
        <f>SUM(D149/C149)</f>
        <v>1.0239984391259105</v>
      </c>
    </row>
    <row r="150" spans="1:5" ht="12.75">
      <c r="A150" s="388"/>
      <c r="B150" s="402" t="s">
        <v>437</v>
      </c>
      <c r="C150" s="299">
        <v>31136</v>
      </c>
      <c r="D150" s="299">
        <v>31600</v>
      </c>
      <c r="E150" s="653">
        <f>SUM(D150/C150)</f>
        <v>1.014902363823227</v>
      </c>
    </row>
    <row r="151" spans="1:5" ht="12.75">
      <c r="A151" s="388"/>
      <c r="B151" s="402" t="s">
        <v>438</v>
      </c>
      <c r="C151" s="299"/>
      <c r="D151" s="299"/>
      <c r="E151" s="299"/>
    </row>
    <row r="152" spans="1:5" ht="13.5" thickBot="1">
      <c r="A152" s="388"/>
      <c r="B152" s="403" t="s">
        <v>439</v>
      </c>
      <c r="C152" s="417"/>
      <c r="D152" s="417"/>
      <c r="E152" s="417"/>
    </row>
    <row r="153" spans="1:5" ht="13.5" thickBot="1">
      <c r="A153" s="388"/>
      <c r="B153" s="404" t="s">
        <v>15</v>
      </c>
      <c r="C153" s="421">
        <f>SUM(C148:C152)</f>
        <v>105381</v>
      </c>
      <c r="D153" s="421">
        <f>SUM(D148:D152)</f>
        <v>107582</v>
      </c>
      <c r="E153" s="652">
        <f>SUM(D153/C153)</f>
        <v>1.0208861179909092</v>
      </c>
    </row>
    <row r="154" spans="1:5" ht="12.75">
      <c r="A154" s="388"/>
      <c r="B154" s="402" t="s">
        <v>440</v>
      </c>
      <c r="C154" s="299"/>
      <c r="D154" s="299"/>
      <c r="E154" s="299"/>
    </row>
    <row r="155" spans="1:5" ht="12.75">
      <c r="A155" s="388"/>
      <c r="B155" s="402" t="s">
        <v>441</v>
      </c>
      <c r="C155" s="299"/>
      <c r="D155" s="299"/>
      <c r="E155" s="299"/>
    </row>
    <row r="156" spans="1:5" ht="13.5" thickBot="1">
      <c r="A156" s="388"/>
      <c r="B156" s="405" t="s">
        <v>442</v>
      </c>
      <c r="C156" s="417"/>
      <c r="D156" s="417"/>
      <c r="E156" s="417"/>
    </row>
    <row r="157" spans="1:5" ht="13.5" thickBot="1">
      <c r="A157" s="388"/>
      <c r="B157" s="407" t="s">
        <v>21</v>
      </c>
      <c r="C157" s="416"/>
      <c r="D157" s="416"/>
      <c r="E157" s="416"/>
    </row>
    <row r="158" spans="1:5" ht="15.75" thickBot="1">
      <c r="A158" s="406"/>
      <c r="B158" s="389" t="s">
        <v>40</v>
      </c>
      <c r="C158" s="423">
        <f>SUM(C153+C157)</f>
        <v>105381</v>
      </c>
      <c r="D158" s="423">
        <f>SUM(D153+D157)</f>
        <v>107582</v>
      </c>
      <c r="E158" s="652">
        <f>SUM(D158/C158)</f>
        <v>1.0208861179909092</v>
      </c>
    </row>
    <row r="159" spans="1:5" ht="15">
      <c r="A159" s="408">
        <v>2330</v>
      </c>
      <c r="B159" s="409" t="s">
        <v>447</v>
      </c>
      <c r="C159" s="299"/>
      <c r="D159" s="299"/>
      <c r="E159" s="653"/>
    </row>
    <row r="160" spans="1:5" ht="12.75">
      <c r="A160" s="390"/>
      <c r="B160" s="391" t="s">
        <v>422</v>
      </c>
      <c r="C160" s="299">
        <v>900</v>
      </c>
      <c r="D160" s="299">
        <v>900</v>
      </c>
      <c r="E160" s="653">
        <f>SUM(D160/C160)</f>
        <v>1</v>
      </c>
    </row>
    <row r="161" spans="1:5" ht="12.75">
      <c r="A161" s="390"/>
      <c r="B161" s="391" t="s">
        <v>423</v>
      </c>
      <c r="C161" s="299"/>
      <c r="D161" s="299"/>
      <c r="E161" s="299"/>
    </row>
    <row r="162" spans="1:5" ht="12.75">
      <c r="A162" s="390"/>
      <c r="B162" s="391" t="s">
        <v>424</v>
      </c>
      <c r="C162" s="299"/>
      <c r="D162" s="299"/>
      <c r="E162" s="653"/>
    </row>
    <row r="163" spans="1:5" ht="12.75">
      <c r="A163" s="390"/>
      <c r="B163" s="391" t="s">
        <v>425</v>
      </c>
      <c r="C163" s="299">
        <v>8200</v>
      </c>
      <c r="D163" s="299">
        <v>8200</v>
      </c>
      <c r="E163" s="653">
        <f>SUM(D163/C163)</f>
        <v>1</v>
      </c>
    </row>
    <row r="164" spans="1:5" ht="12.75">
      <c r="A164" s="390"/>
      <c r="B164" s="391" t="s">
        <v>426</v>
      </c>
      <c r="C164" s="299">
        <v>2200</v>
      </c>
      <c r="D164" s="299">
        <v>2200</v>
      </c>
      <c r="E164" s="653">
        <f>SUM(D164/C164)</f>
        <v>1</v>
      </c>
    </row>
    <row r="165" spans="1:5" ht="13.5" thickBot="1">
      <c r="A165" s="390"/>
      <c r="B165" s="393" t="s">
        <v>427</v>
      </c>
      <c r="C165" s="417"/>
      <c r="D165" s="417"/>
      <c r="E165" s="417"/>
    </row>
    <row r="166" spans="1:5" ht="13.5" thickBot="1">
      <c r="A166" s="390"/>
      <c r="B166" s="394" t="s">
        <v>415</v>
      </c>
      <c r="C166" s="421">
        <f>SUM(C160:C165)</f>
        <v>11300</v>
      </c>
      <c r="D166" s="421">
        <f>SUM(D160:D165)</f>
        <v>11300</v>
      </c>
      <c r="E166" s="652">
        <f>SUM(D166/C166)</f>
        <v>1</v>
      </c>
    </row>
    <row r="167" spans="1:5" ht="12.75">
      <c r="A167" s="390"/>
      <c r="B167" s="391" t="s">
        <v>428</v>
      </c>
      <c r="C167" s="299">
        <v>84858</v>
      </c>
      <c r="D167" s="299">
        <v>85604</v>
      </c>
      <c r="E167" s="653">
        <f>SUM(D167/C167)</f>
        <v>1.0087911569916803</v>
      </c>
    </row>
    <row r="168" spans="1:5" ht="12.75">
      <c r="A168" s="390"/>
      <c r="B168" s="391" t="s">
        <v>429</v>
      </c>
      <c r="C168" s="299">
        <v>8000</v>
      </c>
      <c r="D168" s="299">
        <v>8000</v>
      </c>
      <c r="E168" s="653">
        <f>SUM(D168/C168)</f>
        <v>1</v>
      </c>
    </row>
    <row r="169" spans="1:5" ht="13.5" thickBot="1">
      <c r="A169" s="390"/>
      <c r="B169" s="391" t="s">
        <v>430</v>
      </c>
      <c r="C169" s="417"/>
      <c r="D169" s="417"/>
      <c r="E169" s="417"/>
    </row>
    <row r="170" spans="1:5" ht="13.5" thickBot="1">
      <c r="A170" s="395"/>
      <c r="B170" s="396" t="s">
        <v>418</v>
      </c>
      <c r="C170" s="302">
        <f>SUM(C167:C169)</f>
        <v>92858</v>
      </c>
      <c r="D170" s="302">
        <f>SUM(D167:D169)</f>
        <v>93604</v>
      </c>
      <c r="E170" s="655">
        <f>SUM(D170/C170)</f>
        <v>1.008033771995951</v>
      </c>
    </row>
    <row r="171" spans="1:5" ht="13.5" thickBot="1">
      <c r="A171" s="392"/>
      <c r="B171" s="397" t="s">
        <v>419</v>
      </c>
      <c r="C171" s="416"/>
      <c r="D171" s="416"/>
      <c r="E171" s="416"/>
    </row>
    <row r="172" spans="1:5" ht="13.5" thickBot="1">
      <c r="A172" s="392"/>
      <c r="B172" s="398" t="s">
        <v>420</v>
      </c>
      <c r="C172" s="421">
        <f>SUM(C170+C166+C171)</f>
        <v>104158</v>
      </c>
      <c r="D172" s="421">
        <f>SUM(D170+D166+D171)</f>
        <v>104904</v>
      </c>
      <c r="E172" s="655">
        <f>SUM(D172/C172)</f>
        <v>1.0071621958946984</v>
      </c>
    </row>
    <row r="173" spans="1:5" ht="13.5" thickBot="1">
      <c r="A173" s="390"/>
      <c r="B173" s="394" t="s">
        <v>433</v>
      </c>
      <c r="C173" s="416"/>
      <c r="D173" s="416"/>
      <c r="E173" s="416"/>
    </row>
    <row r="174" spans="1:5" ht="12.75">
      <c r="A174" s="390"/>
      <c r="B174" s="391" t="s">
        <v>431</v>
      </c>
      <c r="C174" s="299"/>
      <c r="D174" s="299">
        <v>1142</v>
      </c>
      <c r="E174" s="299"/>
    </row>
    <row r="175" spans="1:5" ht="13.5" thickBot="1">
      <c r="A175" s="390"/>
      <c r="B175" s="399" t="s">
        <v>432</v>
      </c>
      <c r="C175" s="417"/>
      <c r="D175" s="417"/>
      <c r="E175" s="417"/>
    </row>
    <row r="176" spans="1:5" ht="13.5" thickBot="1">
      <c r="A176" s="400"/>
      <c r="B176" s="397" t="s">
        <v>421</v>
      </c>
      <c r="C176" s="417"/>
      <c r="D176" s="302">
        <f>SUM(D174:D175)</f>
        <v>1142</v>
      </c>
      <c r="E176" s="417"/>
    </row>
    <row r="177" spans="1:5" ht="15.75" thickBot="1">
      <c r="A177" s="400"/>
      <c r="B177" s="401" t="s">
        <v>434</v>
      </c>
      <c r="C177" s="423">
        <f>SUM(C172+C173+C176)</f>
        <v>104158</v>
      </c>
      <c r="D177" s="423">
        <f>SUM(D172+D173+D176)</f>
        <v>106046</v>
      </c>
      <c r="E177" s="652">
        <f>SUM(D177/C177)</f>
        <v>1.0181263081088348</v>
      </c>
    </row>
    <row r="178" spans="1:5" ht="12.75">
      <c r="A178" s="388"/>
      <c r="B178" s="402" t="s">
        <v>435</v>
      </c>
      <c r="C178" s="299">
        <v>50246</v>
      </c>
      <c r="D178" s="299">
        <v>51431</v>
      </c>
      <c r="E178" s="653">
        <f>SUM(D178/C178)</f>
        <v>1.0235839668829358</v>
      </c>
    </row>
    <row r="179" spans="1:5" ht="12.75">
      <c r="A179" s="388"/>
      <c r="B179" s="402" t="s">
        <v>436</v>
      </c>
      <c r="C179" s="299">
        <v>13128</v>
      </c>
      <c r="D179" s="299">
        <v>13449</v>
      </c>
      <c r="E179" s="653">
        <f>SUM(D179/C179)</f>
        <v>1.0244515539305301</v>
      </c>
    </row>
    <row r="180" spans="1:5" ht="12.75">
      <c r="A180" s="388"/>
      <c r="B180" s="402" t="s">
        <v>437</v>
      </c>
      <c r="C180" s="299">
        <v>40784</v>
      </c>
      <c r="D180" s="299">
        <v>41166</v>
      </c>
      <c r="E180" s="653">
        <f>SUM(D180/C180)</f>
        <v>1.009366418203217</v>
      </c>
    </row>
    <row r="181" spans="1:5" ht="12.75">
      <c r="A181" s="388"/>
      <c r="B181" s="402" t="s">
        <v>438</v>
      </c>
      <c r="C181" s="299"/>
      <c r="D181" s="299"/>
      <c r="E181" s="299"/>
    </row>
    <row r="182" spans="1:5" ht="13.5" thickBot="1">
      <c r="A182" s="388"/>
      <c r="B182" s="403" t="s">
        <v>439</v>
      </c>
      <c r="C182" s="417"/>
      <c r="D182" s="417"/>
      <c r="E182" s="417"/>
    </row>
    <row r="183" spans="1:5" ht="13.5" thickBot="1">
      <c r="A183" s="388"/>
      <c r="B183" s="404" t="s">
        <v>15</v>
      </c>
      <c r="C183" s="421">
        <f>SUM(C178:C182)</f>
        <v>104158</v>
      </c>
      <c r="D183" s="421">
        <f>SUM(D178:D182)</f>
        <v>106046</v>
      </c>
      <c r="E183" s="652">
        <f>SUM(D183/C183)</f>
        <v>1.0181263081088348</v>
      </c>
    </row>
    <row r="184" spans="1:5" ht="12.75">
      <c r="A184" s="388"/>
      <c r="B184" s="402" t="s">
        <v>440</v>
      </c>
      <c r="C184" s="299"/>
      <c r="D184" s="299"/>
      <c r="E184" s="299"/>
    </row>
    <row r="185" spans="1:5" ht="12.75">
      <c r="A185" s="388"/>
      <c r="B185" s="402" t="s">
        <v>441</v>
      </c>
      <c r="C185" s="299"/>
      <c r="D185" s="299"/>
      <c r="E185" s="299"/>
    </row>
    <row r="186" spans="1:5" ht="13.5" thickBot="1">
      <c r="A186" s="388"/>
      <c r="B186" s="405" t="s">
        <v>442</v>
      </c>
      <c r="C186" s="417"/>
      <c r="D186" s="417"/>
      <c r="E186" s="417"/>
    </row>
    <row r="187" spans="1:5" ht="13.5" thickBot="1">
      <c r="A187" s="388"/>
      <c r="B187" s="407" t="s">
        <v>21</v>
      </c>
      <c r="C187" s="416"/>
      <c r="D187" s="416"/>
      <c r="E187" s="416"/>
    </row>
    <row r="188" spans="1:5" ht="15.75" thickBot="1">
      <c r="A188" s="406"/>
      <c r="B188" s="389" t="s">
        <v>40</v>
      </c>
      <c r="C188" s="423">
        <f>SUM(C183+C187)</f>
        <v>104158</v>
      </c>
      <c r="D188" s="423">
        <f>SUM(D183+D187)</f>
        <v>106046</v>
      </c>
      <c r="E188" s="652">
        <f>SUM(D188/C188)</f>
        <v>1.0181263081088348</v>
      </c>
    </row>
    <row r="189" spans="1:5" ht="15">
      <c r="A189" s="411">
        <v>2335</v>
      </c>
      <c r="B189" s="409" t="s">
        <v>448</v>
      </c>
      <c r="C189" s="299"/>
      <c r="D189" s="299"/>
      <c r="E189" s="653"/>
    </row>
    <row r="190" spans="1:5" ht="12.75">
      <c r="A190" s="390"/>
      <c r="B190" s="391" t="s">
        <v>422</v>
      </c>
      <c r="C190" s="299">
        <v>400</v>
      </c>
      <c r="D190" s="299">
        <v>400</v>
      </c>
      <c r="E190" s="653">
        <f>SUM(D190/C190)</f>
        <v>1</v>
      </c>
    </row>
    <row r="191" spans="1:5" ht="12.75">
      <c r="A191" s="390"/>
      <c r="B191" s="391" t="s">
        <v>423</v>
      </c>
      <c r="C191" s="299"/>
      <c r="D191" s="299"/>
      <c r="E191" s="299"/>
    </row>
    <row r="192" spans="1:5" ht="12.75">
      <c r="A192" s="390"/>
      <c r="B192" s="391" t="s">
        <v>424</v>
      </c>
      <c r="C192" s="299"/>
      <c r="D192" s="299"/>
      <c r="E192" s="653"/>
    </row>
    <row r="193" spans="1:5" ht="12.75">
      <c r="A193" s="390"/>
      <c r="B193" s="391" t="s">
        <v>425</v>
      </c>
      <c r="C193" s="299">
        <v>6250</v>
      </c>
      <c r="D193" s="299">
        <v>6250</v>
      </c>
      <c r="E193" s="653">
        <f>SUM(D193/C193)</f>
        <v>1</v>
      </c>
    </row>
    <row r="194" spans="1:5" ht="12.75">
      <c r="A194" s="390"/>
      <c r="B194" s="391" t="s">
        <v>426</v>
      </c>
      <c r="C194" s="299"/>
      <c r="D194" s="299"/>
      <c r="E194" s="653"/>
    </row>
    <row r="195" spans="1:5" ht="13.5" thickBot="1">
      <c r="A195" s="390"/>
      <c r="B195" s="393" t="s">
        <v>427</v>
      </c>
      <c r="C195" s="417"/>
      <c r="D195" s="417"/>
      <c r="E195" s="417"/>
    </row>
    <row r="196" spans="1:5" ht="13.5" thickBot="1">
      <c r="A196" s="390"/>
      <c r="B196" s="394" t="s">
        <v>415</v>
      </c>
      <c r="C196" s="421">
        <f>SUM(C190:C195)</f>
        <v>6650</v>
      </c>
      <c r="D196" s="421">
        <f>SUM(D190:D195)</f>
        <v>6650</v>
      </c>
      <c r="E196" s="652">
        <f>SUM(D196/C196)</f>
        <v>1</v>
      </c>
    </row>
    <row r="197" spans="1:5" ht="12.75">
      <c r="A197" s="390"/>
      <c r="B197" s="391" t="s">
        <v>428</v>
      </c>
      <c r="C197" s="299">
        <v>47894</v>
      </c>
      <c r="D197" s="299">
        <v>48407</v>
      </c>
      <c r="E197" s="653">
        <f>SUM(D197/C197)</f>
        <v>1.0107111537979705</v>
      </c>
    </row>
    <row r="198" spans="1:5" ht="12.75">
      <c r="A198" s="390"/>
      <c r="B198" s="391" t="s">
        <v>429</v>
      </c>
      <c r="C198" s="299">
        <v>5000</v>
      </c>
      <c r="D198" s="299">
        <v>5000</v>
      </c>
      <c r="E198" s="653">
        <f>SUM(D198/C198)</f>
        <v>1</v>
      </c>
    </row>
    <row r="199" spans="1:5" ht="13.5" thickBot="1">
      <c r="A199" s="390"/>
      <c r="B199" s="391" t="s">
        <v>430</v>
      </c>
      <c r="C199" s="417"/>
      <c r="D199" s="417"/>
      <c r="E199" s="417"/>
    </row>
    <row r="200" spans="1:5" ht="13.5" thickBot="1">
      <c r="A200" s="395"/>
      <c r="B200" s="396" t="s">
        <v>418</v>
      </c>
      <c r="C200" s="302">
        <f>SUM(C197:C199)</f>
        <v>52894</v>
      </c>
      <c r="D200" s="302">
        <f>SUM(D197:D199)</f>
        <v>53407</v>
      </c>
      <c r="E200" s="655">
        <f>SUM(D200/C200)</f>
        <v>1.0096986425681551</v>
      </c>
    </row>
    <row r="201" spans="1:5" ht="13.5" thickBot="1">
      <c r="A201" s="392"/>
      <c r="B201" s="397" t="s">
        <v>419</v>
      </c>
      <c r="C201" s="416"/>
      <c r="D201" s="416"/>
      <c r="E201" s="416"/>
    </row>
    <row r="202" spans="1:5" ht="13.5" thickBot="1">
      <c r="A202" s="392"/>
      <c r="B202" s="398" t="s">
        <v>420</v>
      </c>
      <c r="C202" s="421">
        <f>SUM(C200+C196+C201)</f>
        <v>59544</v>
      </c>
      <c r="D202" s="421">
        <f>SUM(D200+D196+D201)</f>
        <v>60057</v>
      </c>
      <c r="E202" s="655">
        <f>SUM(D202/C202)</f>
        <v>1.0086154776299878</v>
      </c>
    </row>
    <row r="203" spans="1:5" ht="13.5" thickBot="1">
      <c r="A203" s="390"/>
      <c r="B203" s="394" t="s">
        <v>433</v>
      </c>
      <c r="C203" s="416"/>
      <c r="D203" s="416"/>
      <c r="E203" s="416"/>
    </row>
    <row r="204" spans="1:5" ht="12.75">
      <c r="A204" s="390"/>
      <c r="B204" s="391" t="s">
        <v>431</v>
      </c>
      <c r="C204" s="299"/>
      <c r="D204" s="299">
        <v>772</v>
      </c>
      <c r="E204" s="299"/>
    </row>
    <row r="205" spans="1:5" ht="13.5" thickBot="1">
      <c r="A205" s="390"/>
      <c r="B205" s="399" t="s">
        <v>432</v>
      </c>
      <c r="C205" s="417"/>
      <c r="D205" s="417"/>
      <c r="E205" s="417"/>
    </row>
    <row r="206" spans="1:5" ht="13.5" thickBot="1">
      <c r="A206" s="400"/>
      <c r="B206" s="397" t="s">
        <v>421</v>
      </c>
      <c r="C206" s="417"/>
      <c r="D206" s="302">
        <f>SUM(D204:D205)</f>
        <v>772</v>
      </c>
      <c r="E206" s="417"/>
    </row>
    <row r="207" spans="1:5" ht="15.75" thickBot="1">
      <c r="A207" s="400"/>
      <c r="B207" s="401" t="s">
        <v>434</v>
      </c>
      <c r="C207" s="423">
        <f>SUM(C202+C203+C206)</f>
        <v>59544</v>
      </c>
      <c r="D207" s="423">
        <f>SUM(D202+D203+D206)</f>
        <v>60829</v>
      </c>
      <c r="E207" s="652">
        <f>SUM(D207/C207)</f>
        <v>1.0215806798334006</v>
      </c>
    </row>
    <row r="208" spans="1:5" ht="12.75">
      <c r="A208" s="388"/>
      <c r="B208" s="402" t="s">
        <v>435</v>
      </c>
      <c r="C208" s="299">
        <v>31045</v>
      </c>
      <c r="D208" s="299">
        <v>32057</v>
      </c>
      <c r="E208" s="653">
        <f>SUM(D208/C208)</f>
        <v>1.0325978418424868</v>
      </c>
    </row>
    <row r="209" spans="1:5" ht="12.75">
      <c r="A209" s="388"/>
      <c r="B209" s="402" t="s">
        <v>436</v>
      </c>
      <c r="C209" s="299">
        <v>8136</v>
      </c>
      <c r="D209" s="299">
        <v>8409</v>
      </c>
      <c r="E209" s="653">
        <f>SUM(D209/C209)</f>
        <v>1.0335545722713864</v>
      </c>
    </row>
    <row r="210" spans="1:5" ht="12.75">
      <c r="A210" s="388"/>
      <c r="B210" s="402" t="s">
        <v>437</v>
      </c>
      <c r="C210" s="299">
        <v>20363</v>
      </c>
      <c r="D210" s="299">
        <v>20363</v>
      </c>
      <c r="E210" s="653">
        <f>SUM(D210/C210)</f>
        <v>1</v>
      </c>
    </row>
    <row r="211" spans="1:5" ht="12.75">
      <c r="A211" s="388"/>
      <c r="B211" s="402" t="s">
        <v>438</v>
      </c>
      <c r="C211" s="299"/>
      <c r="D211" s="299"/>
      <c r="E211" s="299"/>
    </row>
    <row r="212" spans="1:5" ht="13.5" thickBot="1">
      <c r="A212" s="388"/>
      <c r="B212" s="403" t="s">
        <v>439</v>
      </c>
      <c r="C212" s="417"/>
      <c r="D212" s="417"/>
      <c r="E212" s="417"/>
    </row>
    <row r="213" spans="1:5" ht="13.5" thickBot="1">
      <c r="A213" s="388"/>
      <c r="B213" s="404" t="s">
        <v>15</v>
      </c>
      <c r="C213" s="421">
        <f>SUM(C208:C212)</f>
        <v>59544</v>
      </c>
      <c r="D213" s="421">
        <f>SUM(D208:D212)</f>
        <v>60829</v>
      </c>
      <c r="E213" s="652">
        <f>SUM(D213/C213)</f>
        <v>1.0215806798334006</v>
      </c>
    </row>
    <row r="214" spans="1:5" ht="12.75">
      <c r="A214" s="388"/>
      <c r="B214" s="402" t="s">
        <v>440</v>
      </c>
      <c r="C214" s="299"/>
      <c r="D214" s="299"/>
      <c r="E214" s="299"/>
    </row>
    <row r="215" spans="1:5" ht="12.75">
      <c r="A215" s="388"/>
      <c r="B215" s="402" t="s">
        <v>441</v>
      </c>
      <c r="C215" s="299"/>
      <c r="D215" s="299"/>
      <c r="E215" s="299"/>
    </row>
    <row r="216" spans="1:5" ht="13.5" thickBot="1">
      <c r="A216" s="388"/>
      <c r="B216" s="405" t="s">
        <v>442</v>
      </c>
      <c r="C216" s="417"/>
      <c r="D216" s="417"/>
      <c r="E216" s="417"/>
    </row>
    <row r="217" spans="1:5" ht="13.5" thickBot="1">
      <c r="A217" s="388"/>
      <c r="B217" s="407" t="s">
        <v>21</v>
      </c>
      <c r="C217" s="416"/>
      <c r="D217" s="416"/>
      <c r="E217" s="416"/>
    </row>
    <row r="218" spans="1:5" ht="15.75" thickBot="1">
      <c r="A218" s="406"/>
      <c r="B218" s="389" t="s">
        <v>40</v>
      </c>
      <c r="C218" s="423">
        <f>SUM(C213+C217)</f>
        <v>59544</v>
      </c>
      <c r="D218" s="423">
        <f>SUM(D213+D217)</f>
        <v>60829</v>
      </c>
      <c r="E218" s="652">
        <f>SUM(D218/C218)</f>
        <v>1.0215806798334006</v>
      </c>
    </row>
    <row r="219" spans="1:5" ht="15">
      <c r="A219" s="408">
        <v>2345</v>
      </c>
      <c r="B219" s="412" t="s">
        <v>449</v>
      </c>
      <c r="C219" s="299"/>
      <c r="D219" s="299"/>
      <c r="E219" s="653"/>
    </row>
    <row r="220" spans="1:5" ht="12.75">
      <c r="A220" s="390"/>
      <c r="B220" s="391" t="s">
        <v>422</v>
      </c>
      <c r="C220" s="299">
        <v>300</v>
      </c>
      <c r="D220" s="299">
        <v>300</v>
      </c>
      <c r="E220" s="653">
        <f>SUM(D220/C220)</f>
        <v>1</v>
      </c>
    </row>
    <row r="221" spans="1:5" ht="12.75">
      <c r="A221" s="390"/>
      <c r="B221" s="391" t="s">
        <v>423</v>
      </c>
      <c r="C221" s="299"/>
      <c r="D221" s="299"/>
      <c r="E221" s="299"/>
    </row>
    <row r="222" spans="1:5" ht="12.75">
      <c r="A222" s="390"/>
      <c r="B222" s="391" t="s">
        <v>424</v>
      </c>
      <c r="C222" s="299"/>
      <c r="D222" s="299"/>
      <c r="E222" s="653"/>
    </row>
    <row r="223" spans="1:5" ht="12.75">
      <c r="A223" s="390"/>
      <c r="B223" s="391" t="s">
        <v>425</v>
      </c>
      <c r="C223" s="299">
        <v>6250</v>
      </c>
      <c r="D223" s="299">
        <v>6250</v>
      </c>
      <c r="E223" s="653">
        <f>SUM(D223/C223)</f>
        <v>1</v>
      </c>
    </row>
    <row r="224" spans="1:5" ht="12.75">
      <c r="A224" s="390"/>
      <c r="B224" s="391" t="s">
        <v>426</v>
      </c>
      <c r="C224" s="299"/>
      <c r="D224" s="299"/>
      <c r="E224" s="653"/>
    </row>
    <row r="225" spans="1:5" ht="13.5" thickBot="1">
      <c r="A225" s="390"/>
      <c r="B225" s="393" t="s">
        <v>427</v>
      </c>
      <c r="C225" s="417"/>
      <c r="D225" s="417"/>
      <c r="E225" s="417"/>
    </row>
    <row r="226" spans="1:5" ht="13.5" thickBot="1">
      <c r="A226" s="390"/>
      <c r="B226" s="394" t="s">
        <v>415</v>
      </c>
      <c r="C226" s="421">
        <f>SUM(C220:C225)</f>
        <v>6550</v>
      </c>
      <c r="D226" s="421">
        <f>SUM(D220:D225)</f>
        <v>6550</v>
      </c>
      <c r="E226" s="652">
        <f>SUM(D226/C226)</f>
        <v>1</v>
      </c>
    </row>
    <row r="227" spans="1:5" ht="12.75">
      <c r="A227" s="390"/>
      <c r="B227" s="391" t="s">
        <v>428</v>
      </c>
      <c r="C227" s="299">
        <v>48966</v>
      </c>
      <c r="D227" s="299">
        <v>49440</v>
      </c>
      <c r="E227" s="653">
        <f>SUM(D227/C227)</f>
        <v>1.0096801862516849</v>
      </c>
    </row>
    <row r="228" spans="1:5" ht="12.75">
      <c r="A228" s="390"/>
      <c r="B228" s="391" t="s">
        <v>429</v>
      </c>
      <c r="C228" s="299">
        <v>4000</v>
      </c>
      <c r="D228" s="299">
        <v>4000</v>
      </c>
      <c r="E228" s="653">
        <f>SUM(D228/C228)</f>
        <v>1</v>
      </c>
    </row>
    <row r="229" spans="1:5" ht="13.5" thickBot="1">
      <c r="A229" s="390"/>
      <c r="B229" s="391" t="s">
        <v>430</v>
      </c>
      <c r="C229" s="417"/>
      <c r="D229" s="417"/>
      <c r="E229" s="417"/>
    </row>
    <row r="230" spans="1:5" ht="13.5" thickBot="1">
      <c r="A230" s="395"/>
      <c r="B230" s="396" t="s">
        <v>418</v>
      </c>
      <c r="C230" s="302">
        <f>SUM(C227:C229)</f>
        <v>52966</v>
      </c>
      <c r="D230" s="302">
        <f>SUM(D227:D229)</f>
        <v>53440</v>
      </c>
      <c r="E230" s="655">
        <f>SUM(D230/C230)</f>
        <v>1.0089491371823434</v>
      </c>
    </row>
    <row r="231" spans="1:5" ht="13.5" thickBot="1">
      <c r="A231" s="392"/>
      <c r="B231" s="397" t="s">
        <v>419</v>
      </c>
      <c r="C231" s="416"/>
      <c r="D231" s="416"/>
      <c r="E231" s="416"/>
    </row>
    <row r="232" spans="1:5" ht="13.5" thickBot="1">
      <c r="A232" s="392"/>
      <c r="B232" s="398" t="s">
        <v>420</v>
      </c>
      <c r="C232" s="421">
        <f>SUM(C230+C226+C231)</f>
        <v>59516</v>
      </c>
      <c r="D232" s="421">
        <f>SUM(D230+D226+D231)</f>
        <v>59990</v>
      </c>
      <c r="E232" s="655">
        <f>SUM(D232/C232)</f>
        <v>1.007964244908932</v>
      </c>
    </row>
    <row r="233" spans="1:5" ht="13.5" thickBot="1">
      <c r="A233" s="390"/>
      <c r="B233" s="394" t="s">
        <v>433</v>
      </c>
      <c r="C233" s="416"/>
      <c r="D233" s="416"/>
      <c r="E233" s="416"/>
    </row>
    <row r="234" spans="1:5" ht="12.75">
      <c r="A234" s="390"/>
      <c r="B234" s="391" t="s">
        <v>431</v>
      </c>
      <c r="C234" s="299"/>
      <c r="D234" s="299">
        <v>838</v>
      </c>
      <c r="E234" s="299"/>
    </row>
    <row r="235" spans="1:5" ht="13.5" thickBot="1">
      <c r="A235" s="390"/>
      <c r="B235" s="399" t="s">
        <v>432</v>
      </c>
      <c r="C235" s="417"/>
      <c r="D235" s="417"/>
      <c r="E235" s="417"/>
    </row>
    <row r="236" spans="1:5" ht="13.5" thickBot="1">
      <c r="A236" s="400"/>
      <c r="B236" s="397" t="s">
        <v>421</v>
      </c>
      <c r="C236" s="417"/>
      <c r="D236" s="302">
        <f>SUM(D234:D235)</f>
        <v>838</v>
      </c>
      <c r="E236" s="417"/>
    </row>
    <row r="237" spans="1:5" ht="15.75" thickBot="1">
      <c r="A237" s="400"/>
      <c r="B237" s="401" t="s">
        <v>434</v>
      </c>
      <c r="C237" s="423">
        <f>SUM(C232+C233+C236)</f>
        <v>59516</v>
      </c>
      <c r="D237" s="423">
        <f>SUM(D232+D233+D236)</f>
        <v>60828</v>
      </c>
      <c r="E237" s="652">
        <f>SUM(D237/C237)</f>
        <v>1.0220444922373815</v>
      </c>
    </row>
    <row r="238" spans="1:5" ht="12.75">
      <c r="A238" s="388"/>
      <c r="B238" s="402" t="s">
        <v>435</v>
      </c>
      <c r="C238" s="299">
        <v>32745</v>
      </c>
      <c r="D238" s="299">
        <v>33118</v>
      </c>
      <c r="E238" s="653">
        <f>SUM(D238/C238)</f>
        <v>1.0113910520690181</v>
      </c>
    </row>
    <row r="239" spans="1:5" ht="12.75">
      <c r="A239" s="388"/>
      <c r="B239" s="402" t="s">
        <v>436</v>
      </c>
      <c r="C239" s="299">
        <v>8623</v>
      </c>
      <c r="D239" s="299">
        <v>8724</v>
      </c>
      <c r="E239" s="653">
        <f>SUM(D239/C239)</f>
        <v>1.0117128609532646</v>
      </c>
    </row>
    <row r="240" spans="1:5" ht="12.75">
      <c r="A240" s="388"/>
      <c r="B240" s="402" t="s">
        <v>437</v>
      </c>
      <c r="C240" s="299">
        <v>18148</v>
      </c>
      <c r="D240" s="299">
        <v>18986</v>
      </c>
      <c r="E240" s="653">
        <f>SUM(D240/C240)</f>
        <v>1.0461758871500992</v>
      </c>
    </row>
    <row r="241" spans="1:5" ht="12.75">
      <c r="A241" s="388"/>
      <c r="B241" s="678" t="s">
        <v>699</v>
      </c>
      <c r="C241" s="299"/>
      <c r="D241" s="679">
        <v>1204</v>
      </c>
      <c r="E241" s="653"/>
    </row>
    <row r="242" spans="1:5" ht="12.75">
      <c r="A242" s="388"/>
      <c r="B242" s="402" t="s">
        <v>438</v>
      </c>
      <c r="C242" s="299"/>
      <c r="D242" s="299"/>
      <c r="E242" s="299"/>
    </row>
    <row r="243" spans="1:5" ht="13.5" thickBot="1">
      <c r="A243" s="388"/>
      <c r="B243" s="403" t="s">
        <v>439</v>
      </c>
      <c r="C243" s="417"/>
      <c r="D243" s="417"/>
      <c r="E243" s="417"/>
    </row>
    <row r="244" spans="1:5" ht="13.5" thickBot="1">
      <c r="A244" s="388"/>
      <c r="B244" s="404" t="s">
        <v>15</v>
      </c>
      <c r="C244" s="421">
        <f>SUM(C238:C243)</f>
        <v>59516</v>
      </c>
      <c r="D244" s="421">
        <f>SUM(D238:D243)-D241</f>
        <v>60828</v>
      </c>
      <c r="E244" s="652">
        <f>SUM(D244/C244)</f>
        <v>1.0220444922373815</v>
      </c>
    </row>
    <row r="245" spans="1:5" ht="12.75">
      <c r="A245" s="388"/>
      <c r="B245" s="402" t="s">
        <v>440</v>
      </c>
      <c r="C245" s="299"/>
      <c r="D245" s="299"/>
      <c r="E245" s="299"/>
    </row>
    <row r="246" spans="1:5" ht="12.75">
      <c r="A246" s="388"/>
      <c r="B246" s="402" t="s">
        <v>441</v>
      </c>
      <c r="C246" s="299"/>
      <c r="D246" s="299"/>
      <c r="E246" s="299"/>
    </row>
    <row r="247" spans="1:5" ht="13.5" thickBot="1">
      <c r="A247" s="388"/>
      <c r="B247" s="405" t="s">
        <v>442</v>
      </c>
      <c r="C247" s="417"/>
      <c r="D247" s="417"/>
      <c r="E247" s="417"/>
    </row>
    <row r="248" spans="1:5" ht="13.5" thickBot="1">
      <c r="A248" s="388"/>
      <c r="B248" s="407" t="s">
        <v>21</v>
      </c>
      <c r="C248" s="416"/>
      <c r="D248" s="416"/>
      <c r="E248" s="416"/>
    </row>
    <row r="249" spans="1:5" ht="15.75" thickBot="1">
      <c r="A249" s="406"/>
      <c r="B249" s="389" t="s">
        <v>40</v>
      </c>
      <c r="C249" s="423">
        <f>SUM(C244+C248)</f>
        <v>59516</v>
      </c>
      <c r="D249" s="423">
        <f>SUM(D244+D248)</f>
        <v>60828</v>
      </c>
      <c r="E249" s="652">
        <f>SUM(D249/C249)</f>
        <v>1.0220444922373815</v>
      </c>
    </row>
    <row r="250" spans="1:5" ht="15">
      <c r="A250" s="408">
        <v>2360</v>
      </c>
      <c r="B250" s="410" t="s">
        <v>450</v>
      </c>
      <c r="C250" s="299"/>
      <c r="D250" s="299"/>
      <c r="E250" s="653"/>
    </row>
    <row r="251" spans="1:5" ht="12.75">
      <c r="A251" s="390"/>
      <c r="B251" s="391" t="s">
        <v>422</v>
      </c>
      <c r="C251" s="299">
        <v>350</v>
      </c>
      <c r="D251" s="299">
        <v>350</v>
      </c>
      <c r="E251" s="653">
        <f>SUM(D251/C251)</f>
        <v>1</v>
      </c>
    </row>
    <row r="252" spans="1:5" ht="12.75">
      <c r="A252" s="390"/>
      <c r="B252" s="391" t="s">
        <v>423</v>
      </c>
      <c r="C252" s="299"/>
      <c r="D252" s="299"/>
      <c r="E252" s="299"/>
    </row>
    <row r="253" spans="1:5" ht="12.75">
      <c r="A253" s="390"/>
      <c r="B253" s="391" t="s">
        <v>424</v>
      </c>
      <c r="C253" s="299"/>
      <c r="D253" s="299"/>
      <c r="E253" s="653"/>
    </row>
    <row r="254" spans="1:5" ht="12.75">
      <c r="A254" s="390"/>
      <c r="B254" s="391" t="s">
        <v>425</v>
      </c>
      <c r="C254" s="299">
        <v>5900</v>
      </c>
      <c r="D254" s="299">
        <v>5900</v>
      </c>
      <c r="E254" s="653">
        <f>SUM(D254/C254)</f>
        <v>1</v>
      </c>
    </row>
    <row r="255" spans="1:5" ht="12.75">
      <c r="A255" s="390"/>
      <c r="B255" s="391" t="s">
        <v>426</v>
      </c>
      <c r="C255" s="299"/>
      <c r="D255" s="299"/>
      <c r="E255" s="653"/>
    </row>
    <row r="256" spans="1:5" ht="13.5" thickBot="1">
      <c r="A256" s="390"/>
      <c r="B256" s="393" t="s">
        <v>427</v>
      </c>
      <c r="C256" s="417"/>
      <c r="D256" s="417"/>
      <c r="E256" s="417"/>
    </row>
    <row r="257" spans="1:5" ht="13.5" thickBot="1">
      <c r="A257" s="390"/>
      <c r="B257" s="394" t="s">
        <v>415</v>
      </c>
      <c r="C257" s="421">
        <f>SUM(C251:C256)</f>
        <v>6250</v>
      </c>
      <c r="D257" s="421">
        <f>SUM(D251:D256)</f>
        <v>6250</v>
      </c>
      <c r="E257" s="652">
        <f>SUM(D257/C257)</f>
        <v>1</v>
      </c>
    </row>
    <row r="258" spans="1:5" ht="12.75">
      <c r="A258" s="390"/>
      <c r="B258" s="391" t="s">
        <v>428</v>
      </c>
      <c r="C258" s="299">
        <v>49443</v>
      </c>
      <c r="D258" s="299">
        <v>49984</v>
      </c>
      <c r="E258" s="653">
        <f>SUM(D258/C258)</f>
        <v>1.0109418926845053</v>
      </c>
    </row>
    <row r="259" spans="1:5" ht="12.75">
      <c r="A259" s="390"/>
      <c r="B259" s="391" t="s">
        <v>429</v>
      </c>
      <c r="C259" s="299">
        <v>4600</v>
      </c>
      <c r="D259" s="299">
        <v>4600</v>
      </c>
      <c r="E259" s="653">
        <f>SUM(D259/C259)</f>
        <v>1</v>
      </c>
    </row>
    <row r="260" spans="1:5" ht="13.5" thickBot="1">
      <c r="A260" s="390"/>
      <c r="B260" s="391" t="s">
        <v>430</v>
      </c>
      <c r="C260" s="417"/>
      <c r="D260" s="417"/>
      <c r="E260" s="417"/>
    </row>
    <row r="261" spans="1:5" ht="13.5" thickBot="1">
      <c r="A261" s="395"/>
      <c r="B261" s="396" t="s">
        <v>418</v>
      </c>
      <c r="C261" s="302">
        <f>SUM(C258:C260)</f>
        <v>54043</v>
      </c>
      <c r="D261" s="302">
        <f>SUM(D258:D260)</f>
        <v>54584</v>
      </c>
      <c r="E261" s="655">
        <f>SUM(D261/C261)</f>
        <v>1.0100105471568936</v>
      </c>
    </row>
    <row r="262" spans="1:5" ht="13.5" thickBot="1">
      <c r="A262" s="392"/>
      <c r="B262" s="397" t="s">
        <v>419</v>
      </c>
      <c r="C262" s="416"/>
      <c r="D262" s="416"/>
      <c r="E262" s="416"/>
    </row>
    <row r="263" spans="1:5" ht="13.5" thickBot="1">
      <c r="A263" s="392"/>
      <c r="B263" s="398" t="s">
        <v>420</v>
      </c>
      <c r="C263" s="421">
        <f>SUM(C261+C257+C262)</f>
        <v>60293</v>
      </c>
      <c r="D263" s="421">
        <f>SUM(D261+D257+D262)</f>
        <v>60834</v>
      </c>
      <c r="E263" s="655">
        <f>SUM(D263/C263)</f>
        <v>1.0089728492528154</v>
      </c>
    </row>
    <row r="264" spans="1:5" ht="13.5" thickBot="1">
      <c r="A264" s="390"/>
      <c r="B264" s="394" t="s">
        <v>433</v>
      </c>
      <c r="C264" s="416"/>
      <c r="D264" s="416"/>
      <c r="E264" s="416"/>
    </row>
    <row r="265" spans="1:5" ht="12.75">
      <c r="A265" s="390"/>
      <c r="B265" s="391" t="s">
        <v>431</v>
      </c>
      <c r="C265" s="299"/>
      <c r="D265" s="299">
        <v>802</v>
      </c>
      <c r="E265" s="299"/>
    </row>
    <row r="266" spans="1:5" ht="13.5" thickBot="1">
      <c r="A266" s="390"/>
      <c r="B266" s="399" t="s">
        <v>432</v>
      </c>
      <c r="C266" s="417"/>
      <c r="D266" s="417"/>
      <c r="E266" s="417"/>
    </row>
    <row r="267" spans="1:5" ht="13.5" thickBot="1">
      <c r="A267" s="400"/>
      <c r="B267" s="397" t="s">
        <v>421</v>
      </c>
      <c r="C267" s="417"/>
      <c r="D267" s="302">
        <f>SUM(D265:D266)</f>
        <v>802</v>
      </c>
      <c r="E267" s="417"/>
    </row>
    <row r="268" spans="1:5" ht="15.75" thickBot="1">
      <c r="A268" s="400"/>
      <c r="B268" s="401" t="s">
        <v>434</v>
      </c>
      <c r="C268" s="423">
        <f>SUM(C263+C264+C267)</f>
        <v>60293</v>
      </c>
      <c r="D268" s="423">
        <f>SUM(D263+D264+D267)</f>
        <v>61636</v>
      </c>
      <c r="E268" s="652">
        <f>SUM(D268/C268)</f>
        <v>1.022274559235732</v>
      </c>
    </row>
    <row r="269" spans="1:5" ht="12.75">
      <c r="A269" s="388"/>
      <c r="B269" s="402" t="s">
        <v>435</v>
      </c>
      <c r="C269" s="299">
        <v>32088</v>
      </c>
      <c r="D269" s="299">
        <v>32703</v>
      </c>
      <c r="E269" s="653">
        <f>SUM(D269/C269)</f>
        <v>1.019166043380703</v>
      </c>
    </row>
    <row r="270" spans="1:5" ht="12.75">
      <c r="A270" s="388"/>
      <c r="B270" s="402" t="s">
        <v>436</v>
      </c>
      <c r="C270" s="299">
        <v>8446</v>
      </c>
      <c r="D270" s="299">
        <v>8612</v>
      </c>
      <c r="E270" s="653">
        <f>SUM(D270/C270)</f>
        <v>1.019654274212645</v>
      </c>
    </row>
    <row r="271" spans="1:5" ht="12.75">
      <c r="A271" s="388"/>
      <c r="B271" s="402" t="s">
        <v>437</v>
      </c>
      <c r="C271" s="299">
        <v>19759</v>
      </c>
      <c r="D271" s="299">
        <v>20321</v>
      </c>
      <c r="E271" s="653">
        <f>SUM(D271/C271)</f>
        <v>1.0284427349562224</v>
      </c>
    </row>
    <row r="272" spans="1:5" ht="12.75">
      <c r="A272" s="388"/>
      <c r="B272" s="678" t="s">
        <v>700</v>
      </c>
      <c r="C272" s="299"/>
      <c r="D272" s="679">
        <v>562</v>
      </c>
      <c r="E272" s="653"/>
    </row>
    <row r="273" spans="1:5" ht="12.75">
      <c r="A273" s="388"/>
      <c r="B273" s="402" t="s">
        <v>438</v>
      </c>
      <c r="C273" s="299"/>
      <c r="D273" s="299"/>
      <c r="E273" s="299"/>
    </row>
    <row r="274" spans="1:5" ht="13.5" thickBot="1">
      <c r="A274" s="388"/>
      <c r="B274" s="403" t="s">
        <v>439</v>
      </c>
      <c r="C274" s="417"/>
      <c r="D274" s="417"/>
      <c r="E274" s="417"/>
    </row>
    <row r="275" spans="1:5" ht="13.5" thickBot="1">
      <c r="A275" s="388"/>
      <c r="B275" s="404" t="s">
        <v>15</v>
      </c>
      <c r="C275" s="421">
        <f>SUM(C269:C274)</f>
        <v>60293</v>
      </c>
      <c r="D275" s="421">
        <f>SUM(D269:D274)-D272</f>
        <v>61636</v>
      </c>
      <c r="E275" s="652">
        <f>SUM(D275/C275)</f>
        <v>1.022274559235732</v>
      </c>
    </row>
    <row r="276" spans="1:5" ht="12.75">
      <c r="A276" s="388"/>
      <c r="B276" s="402" t="s">
        <v>440</v>
      </c>
      <c r="C276" s="299"/>
      <c r="D276" s="299"/>
      <c r="E276" s="299"/>
    </row>
    <row r="277" spans="1:5" ht="12.75">
      <c r="A277" s="388"/>
      <c r="B277" s="402" t="s">
        <v>441</v>
      </c>
      <c r="C277" s="299"/>
      <c r="D277" s="299"/>
      <c r="E277" s="299"/>
    </row>
    <row r="278" spans="1:5" ht="13.5" thickBot="1">
      <c r="A278" s="388"/>
      <c r="B278" s="405" t="s">
        <v>442</v>
      </c>
      <c r="C278" s="417"/>
      <c r="D278" s="417"/>
      <c r="E278" s="417"/>
    </row>
    <row r="279" spans="1:5" ht="13.5" thickBot="1">
      <c r="A279" s="388"/>
      <c r="B279" s="407" t="s">
        <v>21</v>
      </c>
      <c r="C279" s="416"/>
      <c r="D279" s="416"/>
      <c r="E279" s="416"/>
    </row>
    <row r="280" spans="1:5" ht="15.75" thickBot="1">
      <c r="A280" s="406"/>
      <c r="B280" s="389" t="s">
        <v>40</v>
      </c>
      <c r="C280" s="423">
        <f>SUM(C275+C279)</f>
        <v>60293</v>
      </c>
      <c r="D280" s="423">
        <f>SUM(D275+D279)</f>
        <v>61636</v>
      </c>
      <c r="E280" s="652">
        <f>SUM(D280/C280)</f>
        <v>1.022274559235732</v>
      </c>
    </row>
    <row r="281" spans="1:5" ht="15">
      <c r="A281" s="410">
        <v>2499</v>
      </c>
      <c r="B281" s="409" t="s">
        <v>451</v>
      </c>
      <c r="C281" s="419"/>
      <c r="D281" s="419"/>
      <c r="E281" s="653"/>
    </row>
    <row r="282" spans="1:5" ht="12.75">
      <c r="A282" s="390"/>
      <c r="B282" s="391" t="s">
        <v>422</v>
      </c>
      <c r="C282" s="419">
        <f aca="true" t="shared" si="2" ref="C282:D287">SUM(C10+C40+C70+C100+C130+C160+C190+C220+C251)</f>
        <v>5550</v>
      </c>
      <c r="D282" s="419">
        <f t="shared" si="2"/>
        <v>5550</v>
      </c>
      <c r="E282" s="653">
        <f>SUM(D282/C282)</f>
        <v>1</v>
      </c>
    </row>
    <row r="283" spans="1:5" ht="12.75">
      <c r="A283" s="390"/>
      <c r="B283" s="391" t="s">
        <v>423</v>
      </c>
      <c r="C283" s="419">
        <f t="shared" si="2"/>
        <v>0</v>
      </c>
      <c r="D283" s="419">
        <f t="shared" si="2"/>
        <v>0</v>
      </c>
      <c r="E283" s="299"/>
    </row>
    <row r="284" spans="1:5" ht="12.75">
      <c r="A284" s="390"/>
      <c r="B284" s="391" t="s">
        <v>424</v>
      </c>
      <c r="C284" s="419">
        <f t="shared" si="2"/>
        <v>1600</v>
      </c>
      <c r="D284" s="419">
        <f t="shared" si="2"/>
        <v>1600</v>
      </c>
      <c r="E284" s="653"/>
    </row>
    <row r="285" spans="1:5" ht="12.75">
      <c r="A285" s="390"/>
      <c r="B285" s="391" t="s">
        <v>425</v>
      </c>
      <c r="C285" s="419">
        <f t="shared" si="2"/>
        <v>67007</v>
      </c>
      <c r="D285" s="419">
        <f t="shared" si="2"/>
        <v>67007</v>
      </c>
      <c r="E285" s="653">
        <f>SUM(D285/C285)</f>
        <v>1</v>
      </c>
    </row>
    <row r="286" spans="1:5" ht="12.75">
      <c r="A286" s="390"/>
      <c r="B286" s="391" t="s">
        <v>426</v>
      </c>
      <c r="C286" s="419">
        <f t="shared" si="2"/>
        <v>14300</v>
      </c>
      <c r="D286" s="419">
        <f t="shared" si="2"/>
        <v>14300</v>
      </c>
      <c r="E286" s="653">
        <f>SUM(D286/C286)</f>
        <v>1</v>
      </c>
    </row>
    <row r="287" spans="1:5" ht="13.5" thickBot="1">
      <c r="A287" s="390"/>
      <c r="B287" s="393" t="s">
        <v>427</v>
      </c>
      <c r="C287" s="420">
        <f t="shared" si="2"/>
        <v>0</v>
      </c>
      <c r="D287" s="420">
        <f t="shared" si="2"/>
        <v>0</v>
      </c>
      <c r="E287" s="417"/>
    </row>
    <row r="288" spans="1:5" ht="13.5" thickBot="1">
      <c r="A288" s="390"/>
      <c r="B288" s="394" t="s">
        <v>415</v>
      </c>
      <c r="C288" s="426">
        <f>SUM(C282:C287)</f>
        <v>88457</v>
      </c>
      <c r="D288" s="426">
        <f>SUM(D282:D287)</f>
        <v>88457</v>
      </c>
      <c r="E288" s="652">
        <f>SUM(D288/C288)</f>
        <v>1</v>
      </c>
    </row>
    <row r="289" spans="1:5" ht="12.75">
      <c r="A289" s="390"/>
      <c r="B289" s="391" t="s">
        <v>428</v>
      </c>
      <c r="C289" s="419">
        <f aca="true" t="shared" si="3" ref="C289:D291">SUM(C17+C47+C77+C107+C137+C167+C197+C227+C258)</f>
        <v>785661</v>
      </c>
      <c r="D289" s="419">
        <f t="shared" si="3"/>
        <v>793756</v>
      </c>
      <c r="E289" s="653">
        <f>SUM(D289/C289)</f>
        <v>1.0103034260323474</v>
      </c>
    </row>
    <row r="290" spans="1:5" ht="12.75">
      <c r="A290" s="390"/>
      <c r="B290" s="391" t="s">
        <v>429</v>
      </c>
      <c r="C290" s="419">
        <f t="shared" si="3"/>
        <v>76000</v>
      </c>
      <c r="D290" s="419">
        <f t="shared" si="3"/>
        <v>76000</v>
      </c>
      <c r="E290" s="653">
        <f>SUM(D290/C290)</f>
        <v>1</v>
      </c>
    </row>
    <row r="291" spans="1:5" ht="13.5" thickBot="1">
      <c r="A291" s="390"/>
      <c r="B291" s="391" t="s">
        <v>430</v>
      </c>
      <c r="C291" s="420">
        <f t="shared" si="3"/>
        <v>0</v>
      </c>
      <c r="D291" s="420">
        <f t="shared" si="3"/>
        <v>0</v>
      </c>
      <c r="E291" s="417"/>
    </row>
    <row r="292" spans="1:5" ht="13.5" thickBot="1">
      <c r="A292" s="395"/>
      <c r="B292" s="396" t="s">
        <v>418</v>
      </c>
      <c r="C292" s="426">
        <f>SUM(C289:C291)</f>
        <v>861661</v>
      </c>
      <c r="D292" s="426">
        <f>SUM(D289:D291)</f>
        <v>869756</v>
      </c>
      <c r="E292" s="655">
        <f>SUM(D292/C292)</f>
        <v>1.0093946459222363</v>
      </c>
    </row>
    <row r="293" spans="1:5" ht="13.5" thickBot="1">
      <c r="A293" s="392"/>
      <c r="B293" s="397" t="s">
        <v>419</v>
      </c>
      <c r="C293" s="418">
        <f>SUM(C21+C51+C81+C111+C141+C171+C201+C231+C262)</f>
        <v>0</v>
      </c>
      <c r="D293" s="418">
        <f>SUM(D21+D51+D81+D111+D141+D171+D201+D231+D262)</f>
        <v>0</v>
      </c>
      <c r="E293" s="416"/>
    </row>
    <row r="294" spans="1:5" ht="13.5" thickBot="1">
      <c r="A294" s="392"/>
      <c r="B294" s="398" t="s">
        <v>420</v>
      </c>
      <c r="C294" s="425">
        <f>SUM(C292+C293+C288)</f>
        <v>950118</v>
      </c>
      <c r="D294" s="425">
        <f>SUM(D292+D293+D288)</f>
        <v>958213</v>
      </c>
      <c r="E294" s="655">
        <f>SUM(D294/C294)</f>
        <v>1.0085199943585954</v>
      </c>
    </row>
    <row r="295" spans="1:5" ht="13.5" thickBot="1">
      <c r="A295" s="390"/>
      <c r="B295" s="394" t="s">
        <v>433</v>
      </c>
      <c r="C295" s="418">
        <f aca="true" t="shared" si="4" ref="C295:D298">SUM(C23+C53+C83+C113+C143+C173+C203+C233+C264)</f>
        <v>0</v>
      </c>
      <c r="D295" s="418">
        <f t="shared" si="4"/>
        <v>0</v>
      </c>
      <c r="E295" s="416"/>
    </row>
    <row r="296" spans="1:5" ht="12.75">
      <c r="A296" s="390"/>
      <c r="B296" s="391" t="s">
        <v>431</v>
      </c>
      <c r="C296" s="419">
        <f t="shared" si="4"/>
        <v>0</v>
      </c>
      <c r="D296" s="419">
        <f t="shared" si="4"/>
        <v>18012</v>
      </c>
      <c r="E296" s="299"/>
    </row>
    <row r="297" spans="1:5" ht="13.5" thickBot="1">
      <c r="A297" s="390"/>
      <c r="B297" s="399" t="s">
        <v>432</v>
      </c>
      <c r="C297" s="420">
        <f t="shared" si="4"/>
        <v>0</v>
      </c>
      <c r="D297" s="420">
        <f t="shared" si="4"/>
        <v>0</v>
      </c>
      <c r="E297" s="417"/>
    </row>
    <row r="298" spans="1:5" ht="13.5" thickBot="1">
      <c r="A298" s="400"/>
      <c r="B298" s="397" t="s">
        <v>421</v>
      </c>
      <c r="C298" s="418">
        <f t="shared" si="4"/>
        <v>0</v>
      </c>
      <c r="D298" s="425">
        <f t="shared" si="4"/>
        <v>18012</v>
      </c>
      <c r="E298" s="417"/>
    </row>
    <row r="299" spans="1:5" ht="15.75" thickBot="1">
      <c r="A299" s="400"/>
      <c r="B299" s="401" t="s">
        <v>434</v>
      </c>
      <c r="C299" s="427">
        <f>SUM(C298+C294+C295)</f>
        <v>950118</v>
      </c>
      <c r="D299" s="427">
        <f>SUM(D298+D294+D295)</f>
        <v>976225</v>
      </c>
      <c r="E299" s="652">
        <f>SUM(D299/C299)</f>
        <v>1.0274776396194998</v>
      </c>
    </row>
    <row r="300" spans="1:5" ht="12.75">
      <c r="A300" s="388"/>
      <c r="B300" s="402" t="s">
        <v>435</v>
      </c>
      <c r="C300" s="419">
        <f aca="true" t="shared" si="5" ref="C300:D302">SUM(C28+C58+C88+C118+C148+C178+C208+C238+C269)</f>
        <v>499491</v>
      </c>
      <c r="D300" s="419">
        <f t="shared" si="5"/>
        <v>518286</v>
      </c>
      <c r="E300" s="653">
        <f>SUM(D300/C300)</f>
        <v>1.037628305615116</v>
      </c>
    </row>
    <row r="301" spans="1:5" ht="12.75">
      <c r="A301" s="388"/>
      <c r="B301" s="402" t="s">
        <v>436</v>
      </c>
      <c r="C301" s="419">
        <f t="shared" si="5"/>
        <v>130680</v>
      </c>
      <c r="D301" s="419">
        <f t="shared" si="5"/>
        <v>135746</v>
      </c>
      <c r="E301" s="653">
        <f>SUM(D301/C301)</f>
        <v>1.038766452402816</v>
      </c>
    </row>
    <row r="302" spans="1:5" ht="12.75">
      <c r="A302" s="388"/>
      <c r="B302" s="402" t="s">
        <v>437</v>
      </c>
      <c r="C302" s="419">
        <f t="shared" si="5"/>
        <v>319947</v>
      </c>
      <c r="D302" s="419">
        <f t="shared" si="5"/>
        <v>322193</v>
      </c>
      <c r="E302" s="653">
        <f>SUM(D302/C302)</f>
        <v>1.0070199126730364</v>
      </c>
    </row>
    <row r="303" spans="1:5" ht="12.75">
      <c r="A303" s="388"/>
      <c r="B303" s="678" t="s">
        <v>700</v>
      </c>
      <c r="C303" s="419"/>
      <c r="D303" s="680">
        <f>SUM(D272+D241)</f>
        <v>1766</v>
      </c>
      <c r="E303" s="653"/>
    </row>
    <row r="304" spans="1:5" ht="12.75">
      <c r="A304" s="388"/>
      <c r="B304" s="402" t="s">
        <v>438</v>
      </c>
      <c r="C304" s="419">
        <f>SUM(C31+C61+C91+C121+C151+C181+C211+C242+C273)</f>
        <v>0</v>
      </c>
      <c r="D304" s="419">
        <f>SUM(D31+D61+D91+D121+D151+D181+D211+D242+D273)</f>
        <v>0</v>
      </c>
      <c r="E304" s="299"/>
    </row>
    <row r="305" spans="1:5" ht="13.5" thickBot="1">
      <c r="A305" s="388"/>
      <c r="B305" s="403" t="s">
        <v>439</v>
      </c>
      <c r="C305" s="420">
        <f>SUM(C32+C62+C92+C122+C152+C182+C212+C243+C274)</f>
        <v>0</v>
      </c>
      <c r="D305" s="420">
        <f>SUM(D32+D62+D92+D122+D152+D182+D212+D243+D274)</f>
        <v>0</v>
      </c>
      <c r="E305" s="417"/>
    </row>
    <row r="306" spans="1:5" ht="13.5" thickBot="1">
      <c r="A306" s="388"/>
      <c r="B306" s="404" t="s">
        <v>15</v>
      </c>
      <c r="C306" s="425">
        <f>SUM(C300:C305)</f>
        <v>950118</v>
      </c>
      <c r="D306" s="425">
        <f>SUM(D300:D305)-D303</f>
        <v>976225</v>
      </c>
      <c r="E306" s="652">
        <f>SUM(D306/C306)</f>
        <v>1.0274776396194998</v>
      </c>
    </row>
    <row r="307" spans="1:5" ht="12.75">
      <c r="A307" s="388"/>
      <c r="B307" s="402" t="s">
        <v>440</v>
      </c>
      <c r="C307" s="419">
        <f aca="true" t="shared" si="6" ref="C307:D310">SUM(C34+C64+C94+C124+C154+C184+C214+C245+C276)</f>
        <v>0</v>
      </c>
      <c r="D307" s="419">
        <f t="shared" si="6"/>
        <v>0</v>
      </c>
      <c r="E307" s="299"/>
    </row>
    <row r="308" spans="1:5" ht="12.75">
      <c r="A308" s="388"/>
      <c r="B308" s="402" t="s">
        <v>441</v>
      </c>
      <c r="C308" s="419">
        <f t="shared" si="6"/>
        <v>0</v>
      </c>
      <c r="D308" s="419">
        <f t="shared" si="6"/>
        <v>0</v>
      </c>
      <c r="E308" s="299"/>
    </row>
    <row r="309" spans="1:5" ht="13.5" thickBot="1">
      <c r="A309" s="388"/>
      <c r="B309" s="405" t="s">
        <v>442</v>
      </c>
      <c r="C309" s="420">
        <f t="shared" si="6"/>
        <v>0</v>
      </c>
      <c r="D309" s="420">
        <f t="shared" si="6"/>
        <v>0</v>
      </c>
      <c r="E309" s="417"/>
    </row>
    <row r="310" spans="1:5" ht="13.5" thickBot="1">
      <c r="A310" s="388"/>
      <c r="B310" s="407" t="s">
        <v>21</v>
      </c>
      <c r="C310" s="418">
        <f t="shared" si="6"/>
        <v>0</v>
      </c>
      <c r="D310" s="418">
        <f t="shared" si="6"/>
        <v>0</v>
      </c>
      <c r="E310" s="416"/>
    </row>
    <row r="311" spans="1:5" ht="15.75" thickBot="1">
      <c r="A311" s="388"/>
      <c r="B311" s="389" t="s">
        <v>40</v>
      </c>
      <c r="C311" s="427">
        <f>SUM(C306+C310)</f>
        <v>950118</v>
      </c>
      <c r="D311" s="427">
        <f>SUM(D306+D310)</f>
        <v>976225</v>
      </c>
      <c r="E311" s="652">
        <f>SUM(D311/C311)</f>
        <v>1.0274776396194998</v>
      </c>
    </row>
    <row r="312" spans="1:5" ht="15">
      <c r="A312" s="411">
        <v>2510</v>
      </c>
      <c r="B312" s="409" t="s">
        <v>452</v>
      </c>
      <c r="C312" s="299"/>
      <c r="D312" s="299"/>
      <c r="E312" s="653"/>
    </row>
    <row r="313" spans="1:5" ht="12.75">
      <c r="A313" s="390"/>
      <c r="B313" s="391" t="s">
        <v>422</v>
      </c>
      <c r="C313" s="299"/>
      <c r="D313" s="299"/>
      <c r="E313" s="653"/>
    </row>
    <row r="314" spans="1:5" ht="12.75">
      <c r="A314" s="390"/>
      <c r="B314" s="391" t="s">
        <v>423</v>
      </c>
      <c r="C314" s="299">
        <v>2500</v>
      </c>
      <c r="D314" s="299">
        <v>2500</v>
      </c>
      <c r="E314" s="653">
        <f>SUM(D314/C314)</f>
        <v>1</v>
      </c>
    </row>
    <row r="315" spans="1:5" ht="12.75">
      <c r="A315" s="390"/>
      <c r="B315" s="391" t="s">
        <v>424</v>
      </c>
      <c r="C315" s="299"/>
      <c r="D315" s="299"/>
      <c r="E315" s="653"/>
    </row>
    <row r="316" spans="1:5" ht="12.75">
      <c r="A316" s="390"/>
      <c r="B316" s="391" t="s">
        <v>425</v>
      </c>
      <c r="C316" s="299">
        <v>15000</v>
      </c>
      <c r="D316" s="299">
        <v>15000</v>
      </c>
      <c r="E316" s="653">
        <f>SUM(D316/C316)</f>
        <v>1</v>
      </c>
    </row>
    <row r="317" spans="1:5" ht="12.75">
      <c r="A317" s="390"/>
      <c r="B317" s="391" t="s">
        <v>426</v>
      </c>
      <c r="C317" s="299">
        <v>3700</v>
      </c>
      <c r="D317" s="299">
        <v>3700</v>
      </c>
      <c r="E317" s="653">
        <f>SUM(D317/C317)</f>
        <v>1</v>
      </c>
    </row>
    <row r="318" spans="1:5" ht="13.5" thickBot="1">
      <c r="A318" s="390"/>
      <c r="B318" s="393" t="s">
        <v>427</v>
      </c>
      <c r="C318" s="417"/>
      <c r="D318" s="417"/>
      <c r="E318" s="417"/>
    </row>
    <row r="319" spans="1:5" ht="13.5" thickBot="1">
      <c r="A319" s="390"/>
      <c r="B319" s="394" t="s">
        <v>415</v>
      </c>
      <c r="C319" s="421">
        <f>SUM(C313:C318)</f>
        <v>21200</v>
      </c>
      <c r="D319" s="421">
        <f>SUM(D313:D318)</f>
        <v>21200</v>
      </c>
      <c r="E319" s="652">
        <f>SUM(D319/C319)</f>
        <v>1</v>
      </c>
    </row>
    <row r="320" spans="1:5" ht="12.75">
      <c r="A320" s="390"/>
      <c r="B320" s="391" t="s">
        <v>428</v>
      </c>
      <c r="C320" s="299">
        <v>179183</v>
      </c>
      <c r="D320" s="299">
        <v>183842</v>
      </c>
      <c r="E320" s="653">
        <f>SUM(D320/C320)</f>
        <v>1.0260013505745522</v>
      </c>
    </row>
    <row r="321" spans="1:5" ht="12.75">
      <c r="A321" s="390"/>
      <c r="B321" s="391" t="s">
        <v>429</v>
      </c>
      <c r="C321" s="299">
        <v>15000</v>
      </c>
      <c r="D321" s="299">
        <v>15000</v>
      </c>
      <c r="E321" s="653">
        <f>SUM(D321/C321)</f>
        <v>1</v>
      </c>
    </row>
    <row r="322" spans="1:5" ht="13.5" thickBot="1">
      <c r="A322" s="390"/>
      <c r="B322" s="391" t="s">
        <v>430</v>
      </c>
      <c r="C322" s="417"/>
      <c r="D322" s="417"/>
      <c r="E322" s="417"/>
    </row>
    <row r="323" spans="1:5" ht="13.5" thickBot="1">
      <c r="A323" s="395"/>
      <c r="B323" s="396" t="s">
        <v>418</v>
      </c>
      <c r="C323" s="302">
        <f>SUM(C320:C322)</f>
        <v>194183</v>
      </c>
      <c r="D323" s="302">
        <f>SUM(D320:D322)</f>
        <v>198842</v>
      </c>
      <c r="E323" s="655">
        <f>SUM(D323/C323)</f>
        <v>1.0239928315043025</v>
      </c>
    </row>
    <row r="324" spans="1:5" ht="13.5" thickBot="1">
      <c r="A324" s="392"/>
      <c r="B324" s="397" t="s">
        <v>419</v>
      </c>
      <c r="C324" s="416"/>
      <c r="D324" s="416"/>
      <c r="E324" s="416"/>
    </row>
    <row r="325" spans="1:5" ht="13.5" thickBot="1">
      <c r="A325" s="392"/>
      <c r="B325" s="398" t="s">
        <v>420</v>
      </c>
      <c r="C325" s="421">
        <f>SUM(C323+C319+C324)</f>
        <v>215383</v>
      </c>
      <c r="D325" s="421">
        <f>SUM(D323+D319+D324)</f>
        <v>220042</v>
      </c>
      <c r="E325" s="655">
        <f>SUM(D325/C325)</f>
        <v>1.021631233662824</v>
      </c>
    </row>
    <row r="326" spans="1:5" ht="13.5" thickBot="1">
      <c r="A326" s="390"/>
      <c r="B326" s="394" t="s">
        <v>433</v>
      </c>
      <c r="C326" s="416"/>
      <c r="D326" s="416"/>
      <c r="E326" s="416"/>
    </row>
    <row r="327" spans="1:5" ht="12.75">
      <c r="A327" s="390"/>
      <c r="B327" s="391" t="s">
        <v>431</v>
      </c>
      <c r="C327" s="299"/>
      <c r="D327" s="299">
        <v>1661</v>
      </c>
      <c r="E327" s="299"/>
    </row>
    <row r="328" spans="1:5" ht="13.5" thickBot="1">
      <c r="A328" s="390"/>
      <c r="B328" s="399" t="s">
        <v>432</v>
      </c>
      <c r="C328" s="417"/>
      <c r="D328" s="417"/>
      <c r="E328" s="417"/>
    </row>
    <row r="329" spans="1:5" ht="13.5" thickBot="1">
      <c r="A329" s="400"/>
      <c r="B329" s="397" t="s">
        <v>421</v>
      </c>
      <c r="C329" s="417"/>
      <c r="D329" s="302">
        <f>SUM(D327:D328)</f>
        <v>1661</v>
      </c>
      <c r="E329" s="417"/>
    </row>
    <row r="330" spans="1:5" ht="15.75" thickBot="1">
      <c r="A330" s="400"/>
      <c r="B330" s="401" t="s">
        <v>434</v>
      </c>
      <c r="C330" s="423">
        <f>SUM(C325+C326+C329)</f>
        <v>215383</v>
      </c>
      <c r="D330" s="423">
        <f>SUM(D325+D326+D329)</f>
        <v>221703</v>
      </c>
      <c r="E330" s="652">
        <f>SUM(D330/C330)</f>
        <v>1.0293430772159362</v>
      </c>
    </row>
    <row r="331" spans="1:5" ht="12.75">
      <c r="A331" s="388"/>
      <c r="B331" s="402" t="s">
        <v>435</v>
      </c>
      <c r="C331" s="299">
        <v>111602</v>
      </c>
      <c r="D331" s="299">
        <v>112841</v>
      </c>
      <c r="E331" s="653">
        <f>SUM(D331/C331)</f>
        <v>1.0111019515779287</v>
      </c>
    </row>
    <row r="332" spans="1:5" ht="12.75">
      <c r="A332" s="388"/>
      <c r="B332" s="402" t="s">
        <v>436</v>
      </c>
      <c r="C332" s="299">
        <v>29321</v>
      </c>
      <c r="D332" s="299">
        <v>29779</v>
      </c>
      <c r="E332" s="653">
        <f>SUM(D332/C332)</f>
        <v>1.0156202039493878</v>
      </c>
    </row>
    <row r="333" spans="1:5" ht="12.75">
      <c r="A333" s="388"/>
      <c r="B333" s="402" t="s">
        <v>437</v>
      </c>
      <c r="C333" s="299">
        <v>74460</v>
      </c>
      <c r="D333" s="299">
        <v>79083</v>
      </c>
      <c r="E333" s="653">
        <f>SUM(D333/C333)</f>
        <v>1.0620870265914586</v>
      </c>
    </row>
    <row r="334" spans="1:5" ht="12.75">
      <c r="A334" s="388"/>
      <c r="B334" s="678" t="s">
        <v>700</v>
      </c>
      <c r="C334" s="299"/>
      <c r="D334" s="679">
        <v>1188</v>
      </c>
      <c r="E334" s="653"/>
    </row>
    <row r="335" spans="1:5" ht="12.75">
      <c r="A335" s="388"/>
      <c r="B335" s="402" t="s">
        <v>438</v>
      </c>
      <c r="C335" s="299"/>
      <c r="D335" s="299"/>
      <c r="E335" s="299"/>
    </row>
    <row r="336" spans="1:5" ht="13.5" thickBot="1">
      <c r="A336" s="388"/>
      <c r="B336" s="403" t="s">
        <v>439</v>
      </c>
      <c r="C336" s="417"/>
      <c r="D336" s="417"/>
      <c r="E336" s="417"/>
    </row>
    <row r="337" spans="1:5" ht="13.5" thickBot="1">
      <c r="A337" s="388"/>
      <c r="B337" s="404" t="s">
        <v>15</v>
      </c>
      <c r="C337" s="421">
        <f>SUM(C331:C336)</f>
        <v>215383</v>
      </c>
      <c r="D337" s="421">
        <f>SUM(D331:D336)-D334</f>
        <v>221703</v>
      </c>
      <c r="E337" s="652">
        <f>SUM(D337/C337)</f>
        <v>1.0293430772159362</v>
      </c>
    </row>
    <row r="338" spans="1:5" ht="12.75">
      <c r="A338" s="388"/>
      <c r="B338" s="402" t="s">
        <v>440</v>
      </c>
      <c r="C338" s="299"/>
      <c r="D338" s="299"/>
      <c r="E338" s="299"/>
    </row>
    <row r="339" spans="1:5" ht="12.75">
      <c r="A339" s="388"/>
      <c r="B339" s="402" t="s">
        <v>441</v>
      </c>
      <c r="C339" s="299"/>
      <c r="D339" s="299"/>
      <c r="E339" s="299"/>
    </row>
    <row r="340" spans="1:5" ht="13.5" thickBot="1">
      <c r="A340" s="388"/>
      <c r="B340" s="405" t="s">
        <v>442</v>
      </c>
      <c r="C340" s="417"/>
      <c r="D340" s="417"/>
      <c r="E340" s="417"/>
    </row>
    <row r="341" spans="1:5" ht="13.5" thickBot="1">
      <c r="A341" s="388"/>
      <c r="B341" s="407" t="s">
        <v>21</v>
      </c>
      <c r="C341" s="416"/>
      <c r="D341" s="416"/>
      <c r="E341" s="416"/>
    </row>
    <row r="342" spans="1:5" ht="15.75" thickBot="1">
      <c r="A342" s="406"/>
      <c r="B342" s="389" t="s">
        <v>40</v>
      </c>
      <c r="C342" s="423">
        <f>SUM(C337+C341)</f>
        <v>215383</v>
      </c>
      <c r="D342" s="423">
        <f>SUM(D337+D341)</f>
        <v>221703</v>
      </c>
      <c r="E342" s="652">
        <f>SUM(D342/C342)</f>
        <v>1.0293430772159362</v>
      </c>
    </row>
    <row r="343" spans="1:5" ht="15">
      <c r="A343" s="408">
        <v>2512</v>
      </c>
      <c r="B343" s="409" t="s">
        <v>453</v>
      </c>
      <c r="C343" s="299"/>
      <c r="D343" s="299"/>
      <c r="E343" s="653"/>
    </row>
    <row r="344" spans="1:5" ht="12.75">
      <c r="A344" s="390"/>
      <c r="B344" s="391" t="s">
        <v>422</v>
      </c>
      <c r="C344" s="299">
        <v>200</v>
      </c>
      <c r="D344" s="299">
        <v>200</v>
      </c>
      <c r="E344" s="653">
        <f>SUM(D344/C344)</f>
        <v>1</v>
      </c>
    </row>
    <row r="345" spans="1:5" ht="12.75">
      <c r="A345" s="390"/>
      <c r="B345" s="391" t="s">
        <v>423</v>
      </c>
      <c r="C345" s="299">
        <v>958</v>
      </c>
      <c r="D345" s="299">
        <v>958</v>
      </c>
      <c r="E345" s="653">
        <f>SUM(D345/C345)</f>
        <v>1</v>
      </c>
    </row>
    <row r="346" spans="1:5" ht="12.75">
      <c r="A346" s="390"/>
      <c r="B346" s="391" t="s">
        <v>424</v>
      </c>
      <c r="C346" s="299"/>
      <c r="D346" s="299"/>
      <c r="E346" s="653"/>
    </row>
    <row r="347" spans="1:5" ht="12.75">
      <c r="A347" s="390"/>
      <c r="B347" s="391" t="s">
        <v>425</v>
      </c>
      <c r="C347" s="299">
        <v>500</v>
      </c>
      <c r="D347" s="299">
        <v>500</v>
      </c>
      <c r="E347" s="653">
        <f>SUM(D347/C347)</f>
        <v>1</v>
      </c>
    </row>
    <row r="348" spans="1:5" ht="12.75">
      <c r="A348" s="390"/>
      <c r="B348" s="391" t="s">
        <v>426</v>
      </c>
      <c r="C348" s="299">
        <v>394</v>
      </c>
      <c r="D348" s="299">
        <v>394</v>
      </c>
      <c r="E348" s="653">
        <f>SUM(D348/C348)</f>
        <v>1</v>
      </c>
    </row>
    <row r="349" spans="1:5" ht="13.5" thickBot="1">
      <c r="A349" s="390"/>
      <c r="B349" s="393" t="s">
        <v>427</v>
      </c>
      <c r="C349" s="417"/>
      <c r="D349" s="417"/>
      <c r="E349" s="417"/>
    </row>
    <row r="350" spans="1:5" ht="13.5" thickBot="1">
      <c r="A350" s="390"/>
      <c r="B350" s="394" t="s">
        <v>415</v>
      </c>
      <c r="C350" s="421">
        <f>SUM(C344:C349)</f>
        <v>2052</v>
      </c>
      <c r="D350" s="421">
        <f>SUM(D344:D349)</f>
        <v>2052</v>
      </c>
      <c r="E350" s="652">
        <f>SUM(D350/C350)</f>
        <v>1</v>
      </c>
    </row>
    <row r="351" spans="1:5" ht="12.75">
      <c r="A351" s="390"/>
      <c r="B351" s="391" t="s">
        <v>428</v>
      </c>
      <c r="C351" s="299">
        <v>110547</v>
      </c>
      <c r="D351" s="299">
        <v>111505</v>
      </c>
      <c r="E351" s="653">
        <f>SUM(D351/C351)</f>
        <v>1.0086659972681302</v>
      </c>
    </row>
    <row r="352" spans="1:5" ht="12.75">
      <c r="A352" s="390"/>
      <c r="B352" s="391" t="s">
        <v>429</v>
      </c>
      <c r="C352" s="299">
        <v>6377</v>
      </c>
      <c r="D352" s="299">
        <v>6377</v>
      </c>
      <c r="E352" s="653">
        <f>SUM(D352/C352)</f>
        <v>1</v>
      </c>
    </row>
    <row r="353" spans="1:5" ht="13.5" thickBot="1">
      <c r="A353" s="390"/>
      <c r="B353" s="391" t="s">
        <v>430</v>
      </c>
      <c r="C353" s="417"/>
      <c r="D353" s="417"/>
      <c r="E353" s="417"/>
    </row>
    <row r="354" spans="1:5" ht="13.5" thickBot="1">
      <c r="A354" s="395"/>
      <c r="B354" s="396" t="s">
        <v>418</v>
      </c>
      <c r="C354" s="302">
        <f>SUM(C351:C353)</f>
        <v>116924</v>
      </c>
      <c r="D354" s="302">
        <f>SUM(D351:D353)</f>
        <v>117882</v>
      </c>
      <c r="E354" s="655">
        <f>SUM(D354/C354)</f>
        <v>1.0081933563682393</v>
      </c>
    </row>
    <row r="355" spans="1:5" ht="13.5" thickBot="1">
      <c r="A355" s="392"/>
      <c r="B355" s="397" t="s">
        <v>419</v>
      </c>
      <c r="C355" s="416"/>
      <c r="D355" s="416"/>
      <c r="E355" s="416"/>
    </row>
    <row r="356" spans="1:5" ht="13.5" thickBot="1">
      <c r="A356" s="392"/>
      <c r="B356" s="398" t="s">
        <v>420</v>
      </c>
      <c r="C356" s="421">
        <f>SUM(C354+C350+C355)</f>
        <v>118976</v>
      </c>
      <c r="D356" s="421">
        <f>SUM(D354+D350+D355)</f>
        <v>119934</v>
      </c>
      <c r="E356" s="655">
        <f>SUM(D356/C356)</f>
        <v>1.0080520441097365</v>
      </c>
    </row>
    <row r="357" spans="1:5" ht="13.5" thickBot="1">
      <c r="A357" s="390"/>
      <c r="B357" s="394" t="s">
        <v>433</v>
      </c>
      <c r="C357" s="416"/>
      <c r="D357" s="416"/>
      <c r="E357" s="416"/>
    </row>
    <row r="358" spans="1:5" ht="12.75">
      <c r="A358" s="390"/>
      <c r="B358" s="391" t="s">
        <v>431</v>
      </c>
      <c r="C358" s="299"/>
      <c r="D358" s="299">
        <v>6191</v>
      </c>
      <c r="E358" s="299"/>
    </row>
    <row r="359" spans="1:5" ht="13.5" thickBot="1">
      <c r="A359" s="390"/>
      <c r="B359" s="399" t="s">
        <v>432</v>
      </c>
      <c r="C359" s="417"/>
      <c r="D359" s="417"/>
      <c r="E359" s="417"/>
    </row>
    <row r="360" spans="1:5" ht="13.5" thickBot="1">
      <c r="A360" s="400"/>
      <c r="B360" s="397" t="s">
        <v>421</v>
      </c>
      <c r="C360" s="417"/>
      <c r="D360" s="302">
        <f>SUM(D358:D359)</f>
        <v>6191</v>
      </c>
      <c r="E360" s="417"/>
    </row>
    <row r="361" spans="1:5" ht="15.75" thickBot="1">
      <c r="A361" s="400"/>
      <c r="B361" s="401" t="s">
        <v>434</v>
      </c>
      <c r="C361" s="423">
        <f>SUM(C356+C357+C360)</f>
        <v>118976</v>
      </c>
      <c r="D361" s="423">
        <f>SUM(D356+D357+D360)</f>
        <v>126125</v>
      </c>
      <c r="E361" s="652">
        <f>SUM(D361/C361)</f>
        <v>1.0600877487896718</v>
      </c>
    </row>
    <row r="362" spans="1:5" ht="12.75">
      <c r="A362" s="388"/>
      <c r="B362" s="402" t="s">
        <v>435</v>
      </c>
      <c r="C362" s="299">
        <v>64961</v>
      </c>
      <c r="D362" s="299">
        <v>69881</v>
      </c>
      <c r="E362" s="653">
        <f>SUM(D362/C362)</f>
        <v>1.0757377503425132</v>
      </c>
    </row>
    <row r="363" spans="1:5" ht="12.75">
      <c r="A363" s="388"/>
      <c r="B363" s="402" t="s">
        <v>436</v>
      </c>
      <c r="C363" s="299">
        <v>16915</v>
      </c>
      <c r="D363" s="299">
        <v>18280</v>
      </c>
      <c r="E363" s="653">
        <f>SUM(D363/C363)</f>
        <v>1.080697605675436</v>
      </c>
    </row>
    <row r="364" spans="1:5" ht="12.75">
      <c r="A364" s="388"/>
      <c r="B364" s="402" t="s">
        <v>437</v>
      </c>
      <c r="C364" s="299">
        <v>37100</v>
      </c>
      <c r="D364" s="299">
        <v>37964</v>
      </c>
      <c r="E364" s="653">
        <f>SUM(D364/C364)</f>
        <v>1.023288409703504</v>
      </c>
    </row>
    <row r="365" spans="1:5" ht="12.75">
      <c r="A365" s="388"/>
      <c r="B365" s="402" t="s">
        <v>438</v>
      </c>
      <c r="C365" s="299"/>
      <c r="D365" s="299"/>
      <c r="E365" s="299"/>
    </row>
    <row r="366" spans="1:5" ht="13.5" thickBot="1">
      <c r="A366" s="388"/>
      <c r="B366" s="403" t="s">
        <v>439</v>
      </c>
      <c r="C366" s="417"/>
      <c r="D366" s="417"/>
      <c r="E366" s="417"/>
    </row>
    <row r="367" spans="1:5" ht="13.5" thickBot="1">
      <c r="A367" s="388"/>
      <c r="B367" s="404" t="s">
        <v>15</v>
      </c>
      <c r="C367" s="421">
        <f>SUM(C362:C366)</f>
        <v>118976</v>
      </c>
      <c r="D367" s="421">
        <f>SUM(D362:D366)</f>
        <v>126125</v>
      </c>
      <c r="E367" s="652">
        <f>SUM(D367/C367)</f>
        <v>1.0600877487896718</v>
      </c>
    </row>
    <row r="368" spans="1:5" ht="12.75">
      <c r="A368" s="388"/>
      <c r="B368" s="402" t="s">
        <v>440</v>
      </c>
      <c r="C368" s="299"/>
      <c r="D368" s="299"/>
      <c r="E368" s="299"/>
    </row>
    <row r="369" spans="1:5" ht="12.75">
      <c r="A369" s="388"/>
      <c r="B369" s="402" t="s">
        <v>441</v>
      </c>
      <c r="C369" s="299"/>
      <c r="D369" s="299"/>
      <c r="E369" s="299"/>
    </row>
    <row r="370" spans="1:5" ht="13.5" thickBot="1">
      <c r="A370" s="388"/>
      <c r="B370" s="405" t="s">
        <v>442</v>
      </c>
      <c r="C370" s="417"/>
      <c r="D370" s="417"/>
      <c r="E370" s="417"/>
    </row>
    <row r="371" spans="1:5" ht="13.5" thickBot="1">
      <c r="A371" s="388"/>
      <c r="B371" s="407" t="s">
        <v>21</v>
      </c>
      <c r="C371" s="416"/>
      <c r="D371" s="416"/>
      <c r="E371" s="416"/>
    </row>
    <row r="372" spans="1:5" ht="15.75" thickBot="1">
      <c r="A372" s="406"/>
      <c r="B372" s="389" t="s">
        <v>40</v>
      </c>
      <c r="C372" s="423">
        <f>SUM(C367+C371)</f>
        <v>118976</v>
      </c>
      <c r="D372" s="423">
        <f>SUM(D367+D371)</f>
        <v>126125</v>
      </c>
      <c r="E372" s="652">
        <f>SUM(D372/C372)</f>
        <v>1.0600877487896718</v>
      </c>
    </row>
    <row r="373" spans="1:5" ht="15">
      <c r="A373" s="408">
        <v>2515</v>
      </c>
      <c r="B373" s="409" t="s">
        <v>454</v>
      </c>
      <c r="C373" s="299"/>
      <c r="D373" s="299"/>
      <c r="E373" s="653"/>
    </row>
    <row r="374" spans="1:5" ht="12.75">
      <c r="A374" s="390"/>
      <c r="B374" s="391" t="s">
        <v>422</v>
      </c>
      <c r="C374" s="299"/>
      <c r="D374" s="299"/>
      <c r="E374" s="653"/>
    </row>
    <row r="375" spans="1:5" ht="12.75">
      <c r="A375" s="390"/>
      <c r="B375" s="391" t="s">
        <v>423</v>
      </c>
      <c r="C375" s="299"/>
      <c r="D375" s="299"/>
      <c r="E375" s="299"/>
    </row>
    <row r="376" spans="1:5" ht="12.75">
      <c r="A376" s="390"/>
      <c r="B376" s="391" t="s">
        <v>424</v>
      </c>
      <c r="C376" s="299">
        <v>244</v>
      </c>
      <c r="D376" s="299">
        <v>244</v>
      </c>
      <c r="E376" s="653"/>
    </row>
    <row r="377" spans="1:5" ht="12.75">
      <c r="A377" s="390"/>
      <c r="B377" s="391" t="s">
        <v>425</v>
      </c>
      <c r="C377" s="299">
        <v>820</v>
      </c>
      <c r="D377" s="299">
        <v>820</v>
      </c>
      <c r="E377" s="653">
        <f>SUM(D377/C377)</f>
        <v>1</v>
      </c>
    </row>
    <row r="378" spans="1:5" ht="12.75">
      <c r="A378" s="390"/>
      <c r="B378" s="391" t="s">
        <v>426</v>
      </c>
      <c r="C378" s="299"/>
      <c r="D378" s="299"/>
      <c r="E378" s="653"/>
    </row>
    <row r="379" spans="1:5" ht="13.5" thickBot="1">
      <c r="A379" s="390"/>
      <c r="B379" s="393" t="s">
        <v>427</v>
      </c>
      <c r="C379" s="417"/>
      <c r="D379" s="417"/>
      <c r="E379" s="417"/>
    </row>
    <row r="380" spans="1:5" ht="13.5" thickBot="1">
      <c r="A380" s="390"/>
      <c r="B380" s="394" t="s">
        <v>415</v>
      </c>
      <c r="C380" s="421">
        <f>SUM(C374:C379)</f>
        <v>1064</v>
      </c>
      <c r="D380" s="421">
        <f>SUM(D374:D379)</f>
        <v>1064</v>
      </c>
      <c r="E380" s="652">
        <f>SUM(D380/C380)</f>
        <v>1</v>
      </c>
    </row>
    <row r="381" spans="1:5" ht="12.75">
      <c r="A381" s="390"/>
      <c r="B381" s="391" t="s">
        <v>428</v>
      </c>
      <c r="C381" s="299">
        <v>174337</v>
      </c>
      <c r="D381" s="299">
        <v>178157</v>
      </c>
      <c r="E381" s="653">
        <f>SUM(D381/C381)</f>
        <v>1.0219115850335845</v>
      </c>
    </row>
    <row r="382" spans="1:5" ht="12.75">
      <c r="A382" s="390"/>
      <c r="B382" s="391" t="s">
        <v>429</v>
      </c>
      <c r="C382" s="299">
        <v>14627</v>
      </c>
      <c r="D382" s="299">
        <v>14627</v>
      </c>
      <c r="E382" s="653">
        <f>SUM(D382/C382)</f>
        <v>1</v>
      </c>
    </row>
    <row r="383" spans="1:5" ht="13.5" thickBot="1">
      <c r="A383" s="390"/>
      <c r="B383" s="391" t="s">
        <v>430</v>
      </c>
      <c r="C383" s="417"/>
      <c r="D383" s="417"/>
      <c r="E383" s="417"/>
    </row>
    <row r="384" spans="1:5" ht="13.5" thickBot="1">
      <c r="A384" s="395"/>
      <c r="B384" s="396" t="s">
        <v>418</v>
      </c>
      <c r="C384" s="302">
        <f>SUM(C381:C383)</f>
        <v>188964</v>
      </c>
      <c r="D384" s="302">
        <f>SUM(D381:D383)</f>
        <v>192784</v>
      </c>
      <c r="E384" s="655">
        <f>SUM(D384/C384)</f>
        <v>1.0202154907813128</v>
      </c>
    </row>
    <row r="385" spans="1:5" ht="13.5" thickBot="1">
      <c r="A385" s="392"/>
      <c r="B385" s="397" t="s">
        <v>419</v>
      </c>
      <c r="C385" s="416"/>
      <c r="D385" s="416"/>
      <c r="E385" s="416"/>
    </row>
    <row r="386" spans="1:5" ht="13.5" thickBot="1">
      <c r="A386" s="392"/>
      <c r="B386" s="398" t="s">
        <v>420</v>
      </c>
      <c r="C386" s="421">
        <f>SUM(C384+C380+C385)</f>
        <v>190028</v>
      </c>
      <c r="D386" s="421">
        <f>SUM(D384+D380+D385)</f>
        <v>193848</v>
      </c>
      <c r="E386" s="655">
        <f>SUM(D386/C386)</f>
        <v>1.020102300713579</v>
      </c>
    </row>
    <row r="387" spans="1:5" ht="13.5" thickBot="1">
      <c r="A387" s="390"/>
      <c r="B387" s="394" t="s">
        <v>433</v>
      </c>
      <c r="C387" s="416"/>
      <c r="D387" s="416"/>
      <c r="E387" s="416"/>
    </row>
    <row r="388" spans="1:5" ht="12.75">
      <c r="A388" s="390"/>
      <c r="B388" s="391" t="s">
        <v>431</v>
      </c>
      <c r="C388" s="299"/>
      <c r="D388" s="299">
        <v>9532</v>
      </c>
      <c r="E388" s="299"/>
    </row>
    <row r="389" spans="1:5" ht="13.5" thickBot="1">
      <c r="A389" s="390"/>
      <c r="B389" s="399" t="s">
        <v>432</v>
      </c>
      <c r="C389" s="417"/>
      <c r="D389" s="417"/>
      <c r="E389" s="417"/>
    </row>
    <row r="390" spans="1:5" ht="13.5" thickBot="1">
      <c r="A390" s="400"/>
      <c r="B390" s="397" t="s">
        <v>421</v>
      </c>
      <c r="C390" s="417"/>
      <c r="D390" s="302">
        <f>SUM(D388:D389)</f>
        <v>9532</v>
      </c>
      <c r="E390" s="417"/>
    </row>
    <row r="391" spans="1:5" ht="15.75" thickBot="1">
      <c r="A391" s="400"/>
      <c r="B391" s="401" t="s">
        <v>434</v>
      </c>
      <c r="C391" s="423">
        <f>SUM(C386+C387+C390)</f>
        <v>190028</v>
      </c>
      <c r="D391" s="423">
        <f>SUM(D386+D387+D390)</f>
        <v>203380</v>
      </c>
      <c r="E391" s="652">
        <f>SUM(D391/C391)</f>
        <v>1.0702633296145831</v>
      </c>
    </row>
    <row r="392" spans="1:5" ht="12.75">
      <c r="A392" s="388"/>
      <c r="B392" s="402" t="s">
        <v>435</v>
      </c>
      <c r="C392" s="299">
        <v>111908</v>
      </c>
      <c r="D392" s="299">
        <v>113529</v>
      </c>
      <c r="E392" s="653">
        <f>SUM(D392/C392)</f>
        <v>1.014485112771205</v>
      </c>
    </row>
    <row r="393" spans="1:5" ht="12.75">
      <c r="A393" s="388"/>
      <c r="B393" s="402" t="s">
        <v>436</v>
      </c>
      <c r="C393" s="299">
        <v>29607</v>
      </c>
      <c r="D393" s="299">
        <v>30157</v>
      </c>
      <c r="E393" s="653">
        <f>SUM(D393/C393)</f>
        <v>1.0185766879454183</v>
      </c>
    </row>
    <row r="394" spans="1:5" ht="12.75">
      <c r="A394" s="388"/>
      <c r="B394" s="402" t="s">
        <v>437</v>
      </c>
      <c r="C394" s="299">
        <v>48513</v>
      </c>
      <c r="D394" s="299">
        <v>59694</v>
      </c>
      <c r="E394" s="653">
        <f>SUM(D394/C394)</f>
        <v>1.2304743058561622</v>
      </c>
    </row>
    <row r="395" spans="1:5" ht="12.75">
      <c r="A395" s="388"/>
      <c r="B395" s="402" t="s">
        <v>438</v>
      </c>
      <c r="C395" s="299"/>
      <c r="D395" s="299"/>
      <c r="E395" s="299"/>
    </row>
    <row r="396" spans="1:5" ht="13.5" thickBot="1">
      <c r="A396" s="388"/>
      <c r="B396" s="403" t="s">
        <v>439</v>
      </c>
      <c r="C396" s="417"/>
      <c r="D396" s="417"/>
      <c r="E396" s="417"/>
    </row>
    <row r="397" spans="1:5" ht="13.5" thickBot="1">
      <c r="A397" s="388"/>
      <c r="B397" s="404" t="s">
        <v>15</v>
      </c>
      <c r="C397" s="421">
        <f>SUM(C392:C396)</f>
        <v>190028</v>
      </c>
      <c r="D397" s="421">
        <f>SUM(D392:D396)</f>
        <v>203380</v>
      </c>
      <c r="E397" s="652">
        <f>SUM(D397/C397)</f>
        <v>1.0702633296145831</v>
      </c>
    </row>
    <row r="398" spans="1:5" ht="12.75">
      <c r="A398" s="388"/>
      <c r="B398" s="402" t="s">
        <v>440</v>
      </c>
      <c r="C398" s="299"/>
      <c r="D398" s="299"/>
      <c r="E398" s="299"/>
    </row>
    <row r="399" spans="1:5" ht="12.75">
      <c r="A399" s="388"/>
      <c r="B399" s="402" t="s">
        <v>441</v>
      </c>
      <c r="C399" s="299"/>
      <c r="D399" s="299"/>
      <c r="E399" s="299"/>
    </row>
    <row r="400" spans="1:5" ht="13.5" thickBot="1">
      <c r="A400" s="388"/>
      <c r="B400" s="405" t="s">
        <v>442</v>
      </c>
      <c r="C400" s="417"/>
      <c r="D400" s="417"/>
      <c r="E400" s="417"/>
    </row>
    <row r="401" spans="1:5" ht="13.5" thickBot="1">
      <c r="A401" s="388"/>
      <c r="B401" s="407" t="s">
        <v>21</v>
      </c>
      <c r="C401" s="416"/>
      <c r="D401" s="416"/>
      <c r="E401" s="416"/>
    </row>
    <row r="402" spans="1:5" ht="15.75" thickBot="1">
      <c r="A402" s="406"/>
      <c r="B402" s="389" t="s">
        <v>40</v>
      </c>
      <c r="C402" s="423">
        <f>SUM(C397+C401)</f>
        <v>190028</v>
      </c>
      <c r="D402" s="423">
        <f>SUM(D397+D401)</f>
        <v>203380</v>
      </c>
      <c r="E402" s="652">
        <f>SUM(D402/C402)</f>
        <v>1.0702633296145831</v>
      </c>
    </row>
    <row r="403" spans="1:5" ht="15">
      <c r="A403" s="408">
        <v>2520</v>
      </c>
      <c r="B403" s="409" t="s">
        <v>455</v>
      </c>
      <c r="C403" s="299"/>
      <c r="D403" s="299"/>
      <c r="E403" s="653"/>
    </row>
    <row r="404" spans="1:5" ht="12.75">
      <c r="A404" s="390"/>
      <c r="B404" s="391" t="s">
        <v>422</v>
      </c>
      <c r="C404" s="299">
        <v>500</v>
      </c>
      <c r="D404" s="299">
        <v>500</v>
      </c>
      <c r="E404" s="653">
        <f>SUM(D404/C404)</f>
        <v>1</v>
      </c>
    </row>
    <row r="405" spans="1:5" ht="12.75">
      <c r="A405" s="390"/>
      <c r="B405" s="391" t="s">
        <v>423</v>
      </c>
      <c r="C405" s="299">
        <v>2329</v>
      </c>
      <c r="D405" s="299">
        <v>2329</v>
      </c>
      <c r="E405" s="653">
        <f>SUM(D405/C405)</f>
        <v>1</v>
      </c>
    </row>
    <row r="406" spans="1:5" ht="12.75">
      <c r="A406" s="390"/>
      <c r="B406" s="391" t="s">
        <v>424</v>
      </c>
      <c r="C406" s="299"/>
      <c r="D406" s="299"/>
      <c r="E406" s="653"/>
    </row>
    <row r="407" spans="1:5" ht="12.75">
      <c r="A407" s="390"/>
      <c r="B407" s="391" t="s">
        <v>425</v>
      </c>
      <c r="C407" s="299">
        <v>3430</v>
      </c>
      <c r="D407" s="299">
        <v>3430</v>
      </c>
      <c r="E407" s="653">
        <f>SUM(D407/C407)</f>
        <v>1</v>
      </c>
    </row>
    <row r="408" spans="1:5" ht="12.75">
      <c r="A408" s="390"/>
      <c r="B408" s="391" t="s">
        <v>426</v>
      </c>
      <c r="C408" s="299">
        <v>1555</v>
      </c>
      <c r="D408" s="299">
        <v>1555</v>
      </c>
      <c r="E408" s="653">
        <f>SUM(D408/C408)</f>
        <v>1</v>
      </c>
    </row>
    <row r="409" spans="1:5" ht="13.5" thickBot="1">
      <c r="A409" s="390"/>
      <c r="B409" s="393" t="s">
        <v>427</v>
      </c>
      <c r="C409" s="417"/>
      <c r="D409" s="417"/>
      <c r="E409" s="417"/>
    </row>
    <row r="410" spans="1:5" ht="13.5" thickBot="1">
      <c r="A410" s="390"/>
      <c r="B410" s="394" t="s">
        <v>415</v>
      </c>
      <c r="C410" s="421">
        <f>SUM(C404:C409)</f>
        <v>7814</v>
      </c>
      <c r="D410" s="421">
        <f>SUM(D404:D409)</f>
        <v>7814</v>
      </c>
      <c r="E410" s="652">
        <f>SUM(D410/C410)</f>
        <v>1</v>
      </c>
    </row>
    <row r="411" spans="1:5" ht="12.75">
      <c r="A411" s="390"/>
      <c r="B411" s="391" t="s">
        <v>428</v>
      </c>
      <c r="C411" s="299">
        <v>234695</v>
      </c>
      <c r="D411" s="299">
        <v>238810</v>
      </c>
      <c r="E411" s="653">
        <f>SUM(D411/C411)</f>
        <v>1.017533394405505</v>
      </c>
    </row>
    <row r="412" spans="1:5" ht="12.75">
      <c r="A412" s="390"/>
      <c r="B412" s="391" t="s">
        <v>429</v>
      </c>
      <c r="C412" s="299">
        <v>8788</v>
      </c>
      <c r="D412" s="299">
        <v>8788</v>
      </c>
      <c r="E412" s="653">
        <f>SUM(D412/C412)</f>
        <v>1</v>
      </c>
    </row>
    <row r="413" spans="1:5" ht="13.5" thickBot="1">
      <c r="A413" s="390"/>
      <c r="B413" s="391" t="s">
        <v>430</v>
      </c>
      <c r="C413" s="417"/>
      <c r="D413" s="417"/>
      <c r="E413" s="417"/>
    </row>
    <row r="414" spans="1:5" ht="13.5" thickBot="1">
      <c r="A414" s="395"/>
      <c r="B414" s="396" t="s">
        <v>418</v>
      </c>
      <c r="C414" s="302">
        <f>SUM(C411:C413)</f>
        <v>243483</v>
      </c>
      <c r="D414" s="302">
        <f>SUM(D411:D413)</f>
        <v>247598</v>
      </c>
      <c r="E414" s="655">
        <f>SUM(D414/C414)</f>
        <v>1.0169005638997384</v>
      </c>
    </row>
    <row r="415" spans="1:5" ht="13.5" thickBot="1">
      <c r="A415" s="392"/>
      <c r="B415" s="397" t="s">
        <v>419</v>
      </c>
      <c r="C415" s="416"/>
      <c r="D415" s="416"/>
      <c r="E415" s="416"/>
    </row>
    <row r="416" spans="1:5" ht="13.5" thickBot="1">
      <c r="A416" s="392"/>
      <c r="B416" s="428" t="s">
        <v>420</v>
      </c>
      <c r="C416" s="421">
        <f>SUM(C414+C410+C415)</f>
        <v>251297</v>
      </c>
      <c r="D416" s="421">
        <f>SUM(D414+D410+D415)</f>
        <v>255412</v>
      </c>
      <c r="E416" s="655">
        <f>SUM(D416/C416)</f>
        <v>1.0163750462600032</v>
      </c>
    </row>
    <row r="417" spans="1:5" ht="13.5" thickBot="1">
      <c r="A417" s="390"/>
      <c r="B417" s="429" t="s">
        <v>433</v>
      </c>
      <c r="C417" s="416"/>
      <c r="D417" s="416"/>
      <c r="E417" s="416"/>
    </row>
    <row r="418" spans="1:5" ht="12.75">
      <c r="A418" s="390"/>
      <c r="B418" s="391" t="s">
        <v>431</v>
      </c>
      <c r="C418" s="299"/>
      <c r="D418" s="299">
        <v>4070</v>
      </c>
      <c r="E418" s="299"/>
    </row>
    <row r="419" spans="1:5" ht="13.5" thickBot="1">
      <c r="A419" s="390"/>
      <c r="B419" s="399" t="s">
        <v>432</v>
      </c>
      <c r="C419" s="417"/>
      <c r="D419" s="417"/>
      <c r="E419" s="417"/>
    </row>
    <row r="420" spans="1:5" ht="13.5" thickBot="1">
      <c r="A420" s="400"/>
      <c r="B420" s="397" t="s">
        <v>421</v>
      </c>
      <c r="C420" s="417"/>
      <c r="D420" s="302">
        <f>SUM(D418:D419)</f>
        <v>4070</v>
      </c>
      <c r="E420" s="417"/>
    </row>
    <row r="421" spans="1:5" ht="15.75" thickBot="1">
      <c r="A421" s="400"/>
      <c r="B421" s="401" t="s">
        <v>434</v>
      </c>
      <c r="C421" s="423">
        <f>SUM(C416+C417+C420)</f>
        <v>251297</v>
      </c>
      <c r="D421" s="423">
        <f>SUM(D416+D417+D420)</f>
        <v>259482</v>
      </c>
      <c r="E421" s="652">
        <f>SUM(D421/C421)</f>
        <v>1.0325710215402493</v>
      </c>
    </row>
    <row r="422" spans="1:5" ht="12.75">
      <c r="A422" s="388"/>
      <c r="B422" s="402" t="s">
        <v>435</v>
      </c>
      <c r="C422" s="299">
        <v>164457</v>
      </c>
      <c r="D422" s="299">
        <v>169015</v>
      </c>
      <c r="E422" s="653">
        <f>SUM(D422/C422)</f>
        <v>1.0277154514553957</v>
      </c>
    </row>
    <row r="423" spans="1:5" ht="12.75">
      <c r="A423" s="388"/>
      <c r="B423" s="402" t="s">
        <v>436</v>
      </c>
      <c r="C423" s="299">
        <v>42857</v>
      </c>
      <c r="D423" s="299">
        <v>44331</v>
      </c>
      <c r="E423" s="653">
        <f>SUM(D423/C423)</f>
        <v>1.03439344797816</v>
      </c>
    </row>
    <row r="424" spans="1:5" ht="12.75">
      <c r="A424" s="388"/>
      <c r="B424" s="402" t="s">
        <v>437</v>
      </c>
      <c r="C424" s="299">
        <v>43983</v>
      </c>
      <c r="D424" s="299">
        <v>46136</v>
      </c>
      <c r="E424" s="653">
        <f>SUM(D424/C424)</f>
        <v>1.048950730964236</v>
      </c>
    </row>
    <row r="425" spans="1:5" ht="12.75">
      <c r="A425" s="388"/>
      <c r="B425" s="402" t="s">
        <v>438</v>
      </c>
      <c r="C425" s="299"/>
      <c r="D425" s="299"/>
      <c r="E425" s="299"/>
    </row>
    <row r="426" spans="1:5" ht="13.5" thickBot="1">
      <c r="A426" s="388"/>
      <c r="B426" s="403" t="s">
        <v>439</v>
      </c>
      <c r="C426" s="417"/>
      <c r="D426" s="417"/>
      <c r="E426" s="417"/>
    </row>
    <row r="427" spans="1:5" ht="13.5" thickBot="1">
      <c r="A427" s="388"/>
      <c r="B427" s="404" t="s">
        <v>15</v>
      </c>
      <c r="C427" s="421">
        <f>SUM(C422:C426)</f>
        <v>251297</v>
      </c>
      <c r="D427" s="421">
        <f>SUM(D422:D426)</f>
        <v>259482</v>
      </c>
      <c r="E427" s="652">
        <f>SUM(D427/C427)</f>
        <v>1.0325710215402493</v>
      </c>
    </row>
    <row r="428" spans="1:5" ht="12.75">
      <c r="A428" s="388"/>
      <c r="B428" s="402" t="s">
        <v>440</v>
      </c>
      <c r="C428" s="299"/>
      <c r="D428" s="299"/>
      <c r="E428" s="299"/>
    </row>
    <row r="429" spans="1:5" ht="12.75">
      <c r="A429" s="388"/>
      <c r="B429" s="402" t="s">
        <v>441</v>
      </c>
      <c r="C429" s="299"/>
      <c r="D429" s="299"/>
      <c r="E429" s="299"/>
    </row>
    <row r="430" spans="1:5" ht="13.5" thickBot="1">
      <c r="A430" s="388"/>
      <c r="B430" s="405" t="s">
        <v>442</v>
      </c>
      <c r="C430" s="417"/>
      <c r="D430" s="417"/>
      <c r="E430" s="417"/>
    </row>
    <row r="431" spans="1:5" ht="13.5" thickBot="1">
      <c r="A431" s="388"/>
      <c r="B431" s="407" t="s">
        <v>21</v>
      </c>
      <c r="C431" s="416"/>
      <c r="D431" s="416"/>
      <c r="E431" s="416"/>
    </row>
    <row r="432" spans="1:5" ht="15.75" thickBot="1">
      <c r="A432" s="406"/>
      <c r="B432" s="389" t="s">
        <v>40</v>
      </c>
      <c r="C432" s="423">
        <f>SUM(C427+C431)</f>
        <v>251297</v>
      </c>
      <c r="D432" s="423">
        <f>SUM(D427+D431)</f>
        <v>259482</v>
      </c>
      <c r="E432" s="652">
        <f>SUM(D432/C432)</f>
        <v>1.0325710215402493</v>
      </c>
    </row>
    <row r="433" spans="1:5" ht="15">
      <c r="A433" s="408">
        <v>2530</v>
      </c>
      <c r="B433" s="409" t="s">
        <v>456</v>
      </c>
      <c r="C433" s="299"/>
      <c r="D433" s="299"/>
      <c r="E433" s="653"/>
    </row>
    <row r="434" spans="1:5" ht="12.75">
      <c r="A434" s="390"/>
      <c r="B434" s="391" t="s">
        <v>422</v>
      </c>
      <c r="C434" s="299"/>
      <c r="D434" s="299"/>
      <c r="E434" s="653"/>
    </row>
    <row r="435" spans="1:5" ht="12.75">
      <c r="A435" s="390"/>
      <c r="B435" s="391" t="s">
        <v>423</v>
      </c>
      <c r="C435" s="299">
        <v>2244</v>
      </c>
      <c r="D435" s="299">
        <v>2244</v>
      </c>
      <c r="E435" s="653">
        <f>SUM(D435/C435)</f>
        <v>1</v>
      </c>
    </row>
    <row r="436" spans="1:5" ht="12.75">
      <c r="A436" s="390"/>
      <c r="B436" s="391" t="s">
        <v>424</v>
      </c>
      <c r="C436" s="299">
        <v>1260</v>
      </c>
      <c r="D436" s="299">
        <v>1260</v>
      </c>
      <c r="E436" s="653">
        <f>SUM(D436/C436)</f>
        <v>1</v>
      </c>
    </row>
    <row r="437" spans="1:5" ht="12.75">
      <c r="A437" s="390"/>
      <c r="B437" s="391" t="s">
        <v>425</v>
      </c>
      <c r="C437" s="299">
        <v>9022</v>
      </c>
      <c r="D437" s="299">
        <v>9022</v>
      </c>
      <c r="E437" s="653">
        <f>SUM(D437/C437)</f>
        <v>1</v>
      </c>
    </row>
    <row r="438" spans="1:5" ht="12.75">
      <c r="A438" s="390"/>
      <c r="B438" s="391" t="s">
        <v>426</v>
      </c>
      <c r="C438" s="299">
        <v>5106</v>
      </c>
      <c r="D438" s="299">
        <v>5106</v>
      </c>
      <c r="E438" s="653">
        <f>SUM(D438/C438)</f>
        <v>1</v>
      </c>
    </row>
    <row r="439" spans="1:5" ht="13.5" thickBot="1">
      <c r="A439" s="390"/>
      <c r="B439" s="393" t="s">
        <v>427</v>
      </c>
      <c r="C439" s="417"/>
      <c r="D439" s="417"/>
      <c r="E439" s="417"/>
    </row>
    <row r="440" spans="1:5" ht="13.5" thickBot="1">
      <c r="A440" s="390"/>
      <c r="B440" s="394" t="s">
        <v>415</v>
      </c>
      <c r="C440" s="421">
        <f>SUM(C434:C439)</f>
        <v>17632</v>
      </c>
      <c r="D440" s="421">
        <f>SUM(D434:D439)</f>
        <v>17632</v>
      </c>
      <c r="E440" s="652">
        <f>SUM(D440/C440)</f>
        <v>1</v>
      </c>
    </row>
    <row r="441" spans="1:5" ht="12.75">
      <c r="A441" s="390"/>
      <c r="B441" s="391" t="s">
        <v>428</v>
      </c>
      <c r="C441" s="299">
        <v>171685</v>
      </c>
      <c r="D441" s="299">
        <v>176133</v>
      </c>
      <c r="E441" s="653">
        <f>SUM(D441/C441)</f>
        <v>1.0259079127471824</v>
      </c>
    </row>
    <row r="442" spans="1:5" ht="12.75">
      <c r="A442" s="390"/>
      <c r="B442" s="391" t="s">
        <v>429</v>
      </c>
      <c r="C442" s="299">
        <v>14970</v>
      </c>
      <c r="D442" s="299">
        <v>14970</v>
      </c>
      <c r="E442" s="653">
        <f>SUM(D442/C442)</f>
        <v>1</v>
      </c>
    </row>
    <row r="443" spans="1:5" ht="13.5" thickBot="1">
      <c r="A443" s="390"/>
      <c r="B443" s="391" t="s">
        <v>430</v>
      </c>
      <c r="C443" s="417"/>
      <c r="D443" s="417"/>
      <c r="E443" s="417"/>
    </row>
    <row r="444" spans="1:5" ht="13.5" thickBot="1">
      <c r="A444" s="395"/>
      <c r="B444" s="396" t="s">
        <v>418</v>
      </c>
      <c r="C444" s="302">
        <f>SUM(C441:C443)</f>
        <v>186655</v>
      </c>
      <c r="D444" s="302">
        <f>SUM(D441:D443)</f>
        <v>191103</v>
      </c>
      <c r="E444" s="655">
        <f>SUM(D444/C444)</f>
        <v>1.0238300608073718</v>
      </c>
    </row>
    <row r="445" spans="1:5" ht="13.5" thickBot="1">
      <c r="A445" s="392"/>
      <c r="B445" s="397" t="s">
        <v>419</v>
      </c>
      <c r="C445" s="416"/>
      <c r="D445" s="416"/>
      <c r="E445" s="416"/>
    </row>
    <row r="446" spans="1:5" ht="13.5" thickBot="1">
      <c r="A446" s="392"/>
      <c r="B446" s="398" t="s">
        <v>420</v>
      </c>
      <c r="C446" s="421">
        <f>SUM(C444+C440+C445)</f>
        <v>204287</v>
      </c>
      <c r="D446" s="421">
        <f>SUM(D444+D440+D445)</f>
        <v>208735</v>
      </c>
      <c r="E446" s="655">
        <f>SUM(D446/C446)</f>
        <v>1.0217732895387373</v>
      </c>
    </row>
    <row r="447" spans="1:5" ht="13.5" thickBot="1">
      <c r="A447" s="390"/>
      <c r="B447" s="430" t="s">
        <v>433</v>
      </c>
      <c r="C447" s="416"/>
      <c r="D447" s="416"/>
      <c r="E447" s="416"/>
    </row>
    <row r="448" spans="1:5" ht="12.75">
      <c r="A448" s="390"/>
      <c r="B448" s="391" t="s">
        <v>431</v>
      </c>
      <c r="C448" s="299"/>
      <c r="D448" s="299">
        <v>2973</v>
      </c>
      <c r="E448" s="299"/>
    </row>
    <row r="449" spans="1:5" ht="13.5" thickBot="1">
      <c r="A449" s="390"/>
      <c r="B449" s="399" t="s">
        <v>432</v>
      </c>
      <c r="C449" s="417"/>
      <c r="D449" s="417"/>
      <c r="E449" s="417"/>
    </row>
    <row r="450" spans="1:5" ht="13.5" thickBot="1">
      <c r="A450" s="400"/>
      <c r="B450" s="397" t="s">
        <v>421</v>
      </c>
      <c r="C450" s="417"/>
      <c r="D450" s="302">
        <f>SUM(D448:D449)</f>
        <v>2973</v>
      </c>
      <c r="E450" s="417"/>
    </row>
    <row r="451" spans="1:5" ht="15.75" thickBot="1">
      <c r="A451" s="400"/>
      <c r="B451" s="401" t="s">
        <v>434</v>
      </c>
      <c r="C451" s="423">
        <f>SUM(C446+C447+C450)</f>
        <v>204287</v>
      </c>
      <c r="D451" s="423">
        <f>SUM(D446+D447+D450)</f>
        <v>211708</v>
      </c>
      <c r="E451" s="652">
        <f>SUM(D451/C451)</f>
        <v>1.0363263447992286</v>
      </c>
    </row>
    <row r="452" spans="1:5" ht="12.75">
      <c r="A452" s="388"/>
      <c r="B452" s="402" t="s">
        <v>435</v>
      </c>
      <c r="C452" s="299">
        <v>118564</v>
      </c>
      <c r="D452" s="299">
        <v>122142</v>
      </c>
      <c r="E452" s="653">
        <f>SUM(D452/C452)</f>
        <v>1.0301777942714483</v>
      </c>
    </row>
    <row r="453" spans="1:5" ht="12.75">
      <c r="A453" s="388"/>
      <c r="B453" s="402" t="s">
        <v>436</v>
      </c>
      <c r="C453" s="299">
        <v>31223</v>
      </c>
      <c r="D453" s="299">
        <v>32312</v>
      </c>
      <c r="E453" s="653">
        <f>SUM(D453/C453)</f>
        <v>1.034878134708388</v>
      </c>
    </row>
    <row r="454" spans="1:5" ht="12.75">
      <c r="A454" s="388"/>
      <c r="B454" s="402" t="s">
        <v>437</v>
      </c>
      <c r="C454" s="299">
        <v>54500</v>
      </c>
      <c r="D454" s="299">
        <v>57254</v>
      </c>
      <c r="E454" s="653">
        <f>SUM(D454/C454)</f>
        <v>1.050532110091743</v>
      </c>
    </row>
    <row r="455" spans="1:5" ht="12.75">
      <c r="A455" s="388"/>
      <c r="B455" s="402" t="s">
        <v>438</v>
      </c>
      <c r="C455" s="299"/>
      <c r="D455" s="299"/>
      <c r="E455" s="299"/>
    </row>
    <row r="456" spans="1:5" ht="13.5" thickBot="1">
      <c r="A456" s="388"/>
      <c r="B456" s="403" t="s">
        <v>439</v>
      </c>
      <c r="C456" s="417"/>
      <c r="D456" s="417"/>
      <c r="E456" s="417"/>
    </row>
    <row r="457" spans="1:5" ht="13.5" thickBot="1">
      <c r="A457" s="388"/>
      <c r="B457" s="404" t="s">
        <v>15</v>
      </c>
      <c r="C457" s="421">
        <f>SUM(C452:C456)</f>
        <v>204287</v>
      </c>
      <c r="D457" s="421">
        <f>SUM(D452:D456)</f>
        <v>211708</v>
      </c>
      <c r="E457" s="652">
        <f>SUM(D457/C457)</f>
        <v>1.0363263447992286</v>
      </c>
    </row>
    <row r="458" spans="1:5" ht="12.75">
      <c r="A458" s="388"/>
      <c r="B458" s="402" t="s">
        <v>440</v>
      </c>
      <c r="C458" s="299"/>
      <c r="D458" s="299"/>
      <c r="E458" s="299"/>
    </row>
    <row r="459" spans="1:5" ht="12.75">
      <c r="A459" s="388"/>
      <c r="B459" s="402" t="s">
        <v>441</v>
      </c>
      <c r="C459" s="299"/>
      <c r="D459" s="299"/>
      <c r="E459" s="299"/>
    </row>
    <row r="460" spans="1:5" ht="13.5" thickBot="1">
      <c r="A460" s="388"/>
      <c r="B460" s="405" t="s">
        <v>442</v>
      </c>
      <c r="C460" s="417"/>
      <c r="D460" s="417"/>
      <c r="E460" s="417"/>
    </row>
    <row r="461" spans="1:5" ht="13.5" thickBot="1">
      <c r="A461" s="388"/>
      <c r="B461" s="407" t="s">
        <v>21</v>
      </c>
      <c r="C461" s="416"/>
      <c r="D461" s="416"/>
      <c r="E461" s="416"/>
    </row>
    <row r="462" spans="1:5" ht="15.75" thickBot="1">
      <c r="A462" s="406"/>
      <c r="B462" s="389" t="s">
        <v>40</v>
      </c>
      <c r="C462" s="423">
        <f>SUM(C457+C461)</f>
        <v>204287</v>
      </c>
      <c r="D462" s="423">
        <f>SUM(D457+D461)</f>
        <v>211708</v>
      </c>
      <c r="E462" s="652">
        <f>SUM(D462/C462)</f>
        <v>1.0363263447992286</v>
      </c>
    </row>
    <row r="463" spans="1:5" ht="15">
      <c r="A463" s="408">
        <v>2540</v>
      </c>
      <c r="B463" s="409" t="s">
        <v>457</v>
      </c>
      <c r="C463" s="299"/>
      <c r="D463" s="299"/>
      <c r="E463" s="653"/>
    </row>
    <row r="464" spans="1:5" ht="12.75">
      <c r="A464" s="390"/>
      <c r="B464" s="391" t="s">
        <v>422</v>
      </c>
      <c r="C464" s="299"/>
      <c r="D464" s="299"/>
      <c r="E464" s="653"/>
    </row>
    <row r="465" spans="1:5" ht="12.75">
      <c r="A465" s="390"/>
      <c r="B465" s="391" t="s">
        <v>423</v>
      </c>
      <c r="C465" s="299">
        <v>700</v>
      </c>
      <c r="D465" s="299">
        <v>700</v>
      </c>
      <c r="E465" s="653">
        <f>SUM(D465/C465)</f>
        <v>1</v>
      </c>
    </row>
    <row r="466" spans="1:5" ht="12.75">
      <c r="A466" s="390"/>
      <c r="B466" s="391" t="s">
        <v>424</v>
      </c>
      <c r="C466" s="299">
        <v>1662</v>
      </c>
      <c r="D466" s="299">
        <v>1662</v>
      </c>
      <c r="E466" s="653">
        <f>SUM(D466/C466)</f>
        <v>1</v>
      </c>
    </row>
    <row r="467" spans="1:5" ht="12.75">
      <c r="A467" s="390"/>
      <c r="B467" s="391" t="s">
        <v>425</v>
      </c>
      <c r="C467" s="299">
        <v>13057</v>
      </c>
      <c r="D467" s="299">
        <v>13057</v>
      </c>
      <c r="E467" s="653">
        <f>SUM(D467/C467)</f>
        <v>1</v>
      </c>
    </row>
    <row r="468" spans="1:5" ht="12.75">
      <c r="A468" s="390"/>
      <c r="B468" s="391" t="s">
        <v>426</v>
      </c>
      <c r="C468" s="299">
        <v>3714</v>
      </c>
      <c r="D468" s="299">
        <v>3714</v>
      </c>
      <c r="E468" s="653">
        <f>SUM(D468/C468)</f>
        <v>1</v>
      </c>
    </row>
    <row r="469" spans="1:5" ht="13.5" thickBot="1">
      <c r="A469" s="390"/>
      <c r="B469" s="393" t="s">
        <v>427</v>
      </c>
      <c r="C469" s="417"/>
      <c r="D469" s="417"/>
      <c r="E469" s="417"/>
    </row>
    <row r="470" spans="1:5" ht="13.5" thickBot="1">
      <c r="A470" s="390"/>
      <c r="B470" s="394" t="s">
        <v>415</v>
      </c>
      <c r="C470" s="421">
        <f>SUM(C464:C469)</f>
        <v>19133</v>
      </c>
      <c r="D470" s="421">
        <f>SUM(D464:D469)</f>
        <v>19133</v>
      </c>
      <c r="E470" s="652">
        <f>SUM(D470/C470)</f>
        <v>1</v>
      </c>
    </row>
    <row r="471" spans="1:5" ht="12.75">
      <c r="A471" s="390"/>
      <c r="B471" s="391" t="s">
        <v>428</v>
      </c>
      <c r="C471" s="299">
        <v>186139</v>
      </c>
      <c r="D471" s="299">
        <v>190592</v>
      </c>
      <c r="E471" s="653">
        <f>SUM(D471/C471)</f>
        <v>1.0239229822874303</v>
      </c>
    </row>
    <row r="472" spans="1:5" ht="12.75">
      <c r="A472" s="390"/>
      <c r="B472" s="391" t="s">
        <v>429</v>
      </c>
      <c r="C472" s="299">
        <v>19514</v>
      </c>
      <c r="D472" s="299">
        <v>19514</v>
      </c>
      <c r="E472" s="653">
        <f>SUM(D472/C472)</f>
        <v>1</v>
      </c>
    </row>
    <row r="473" spans="1:5" ht="13.5" thickBot="1">
      <c r="A473" s="390"/>
      <c r="B473" s="391" t="s">
        <v>430</v>
      </c>
      <c r="C473" s="417"/>
      <c r="D473" s="417"/>
      <c r="E473" s="417"/>
    </row>
    <row r="474" spans="1:5" ht="13.5" thickBot="1">
      <c r="A474" s="395"/>
      <c r="B474" s="396" t="s">
        <v>418</v>
      </c>
      <c r="C474" s="302">
        <f>SUM(C471:C473)</f>
        <v>205653</v>
      </c>
      <c r="D474" s="302">
        <f>SUM(D471:D473)</f>
        <v>210106</v>
      </c>
      <c r="E474" s="655">
        <f>SUM(D474/C474)</f>
        <v>1.021652978560974</v>
      </c>
    </row>
    <row r="475" spans="1:5" ht="13.5" thickBot="1">
      <c r="A475" s="392"/>
      <c r="B475" s="397" t="s">
        <v>419</v>
      </c>
      <c r="C475" s="416"/>
      <c r="D475" s="416"/>
      <c r="E475" s="416"/>
    </row>
    <row r="476" spans="1:5" ht="13.5" thickBot="1">
      <c r="A476" s="392"/>
      <c r="B476" s="398" t="s">
        <v>420</v>
      </c>
      <c r="C476" s="421">
        <f>SUM(C474+C470+C475)</f>
        <v>224786</v>
      </c>
      <c r="D476" s="421">
        <f>SUM(D474+D470+D475)</f>
        <v>229239</v>
      </c>
      <c r="E476" s="655">
        <f>SUM(D476/C476)</f>
        <v>1.0198099525771178</v>
      </c>
    </row>
    <row r="477" spans="1:5" ht="13.5" thickBot="1">
      <c r="A477" s="390"/>
      <c r="B477" s="394" t="s">
        <v>433</v>
      </c>
      <c r="C477" s="416"/>
      <c r="D477" s="416"/>
      <c r="E477" s="416"/>
    </row>
    <row r="478" spans="1:5" ht="12.75">
      <c r="A478" s="390"/>
      <c r="B478" s="391" t="s">
        <v>431</v>
      </c>
      <c r="C478" s="299"/>
      <c r="D478" s="299">
        <v>1625</v>
      </c>
      <c r="E478" s="299"/>
    </row>
    <row r="479" spans="1:5" ht="13.5" thickBot="1">
      <c r="A479" s="390"/>
      <c r="B479" s="399" t="s">
        <v>432</v>
      </c>
      <c r="C479" s="417"/>
      <c r="D479" s="417"/>
      <c r="E479" s="417"/>
    </row>
    <row r="480" spans="1:5" ht="13.5" thickBot="1">
      <c r="A480" s="400"/>
      <c r="B480" s="397" t="s">
        <v>421</v>
      </c>
      <c r="C480" s="417"/>
      <c r="D480" s="302">
        <f>SUM(D478:D479)</f>
        <v>1625</v>
      </c>
      <c r="E480" s="417"/>
    </row>
    <row r="481" spans="1:5" ht="15.75" thickBot="1">
      <c r="A481" s="400"/>
      <c r="B481" s="401" t="s">
        <v>434</v>
      </c>
      <c r="C481" s="423">
        <f>SUM(C476+C477+C480)</f>
        <v>224786</v>
      </c>
      <c r="D481" s="423">
        <f>SUM(D476+D477+D480)</f>
        <v>230864</v>
      </c>
      <c r="E481" s="652">
        <f>SUM(D481/C481)</f>
        <v>1.0270390504746736</v>
      </c>
    </row>
    <row r="482" spans="1:5" ht="12.75">
      <c r="A482" s="388"/>
      <c r="B482" s="402" t="s">
        <v>435</v>
      </c>
      <c r="C482" s="299">
        <v>113439</v>
      </c>
      <c r="D482" s="299">
        <v>115151</v>
      </c>
      <c r="E482" s="653">
        <f>SUM(D482/C482)</f>
        <v>1.0150918114581404</v>
      </c>
    </row>
    <row r="483" spans="1:5" ht="12.75">
      <c r="A483" s="388"/>
      <c r="B483" s="402" t="s">
        <v>436</v>
      </c>
      <c r="C483" s="299">
        <v>29072</v>
      </c>
      <c r="D483" s="299">
        <v>29562</v>
      </c>
      <c r="E483" s="653">
        <f>SUM(D483/C483)</f>
        <v>1.016854705558613</v>
      </c>
    </row>
    <row r="484" spans="1:5" ht="12.75">
      <c r="A484" s="388"/>
      <c r="B484" s="402" t="s">
        <v>437</v>
      </c>
      <c r="C484" s="299">
        <v>81386</v>
      </c>
      <c r="D484" s="299">
        <v>85262</v>
      </c>
      <c r="E484" s="653">
        <f>SUM(D484/C484)</f>
        <v>1.0476248986312142</v>
      </c>
    </row>
    <row r="485" spans="1:5" ht="12.75">
      <c r="A485" s="388"/>
      <c r="B485" s="402" t="s">
        <v>438</v>
      </c>
      <c r="C485" s="299"/>
      <c r="D485" s="299"/>
      <c r="E485" s="299"/>
    </row>
    <row r="486" spans="1:5" ht="13.5" thickBot="1">
      <c r="A486" s="388"/>
      <c r="B486" s="403" t="s">
        <v>439</v>
      </c>
      <c r="C486" s="417"/>
      <c r="D486" s="417"/>
      <c r="E486" s="417"/>
    </row>
    <row r="487" spans="1:5" ht="13.5" thickBot="1">
      <c r="A487" s="388"/>
      <c r="B487" s="404" t="s">
        <v>15</v>
      </c>
      <c r="C487" s="421">
        <f>SUM(C482:C486)</f>
        <v>223897</v>
      </c>
      <c r="D487" s="421">
        <f>SUM(D482:D486)</f>
        <v>229975</v>
      </c>
      <c r="E487" s="652">
        <f>SUM(D487/C487)</f>
        <v>1.0271464110729487</v>
      </c>
    </row>
    <row r="488" spans="1:5" ht="12.75">
      <c r="A488" s="388"/>
      <c r="B488" s="402" t="s">
        <v>440</v>
      </c>
      <c r="C488" s="299">
        <v>508</v>
      </c>
      <c r="D488" s="299">
        <v>508</v>
      </c>
      <c r="E488" s="653">
        <f>SUM(D488/C488)</f>
        <v>1</v>
      </c>
    </row>
    <row r="489" spans="1:5" ht="12.75">
      <c r="A489" s="388"/>
      <c r="B489" s="402" t="s">
        <v>441</v>
      </c>
      <c r="C489" s="299">
        <v>381</v>
      </c>
      <c r="D489" s="299">
        <v>381</v>
      </c>
      <c r="E489" s="653">
        <f>SUM(D489/C489)</f>
        <v>1</v>
      </c>
    </row>
    <row r="490" spans="1:5" ht="13.5" thickBot="1">
      <c r="A490" s="388"/>
      <c r="B490" s="405" t="s">
        <v>442</v>
      </c>
      <c r="C490" s="417"/>
      <c r="D490" s="417"/>
      <c r="E490" s="417"/>
    </row>
    <row r="491" spans="1:5" ht="13.5" thickBot="1">
      <c r="A491" s="388"/>
      <c r="B491" s="407" t="s">
        <v>21</v>
      </c>
      <c r="C491" s="421">
        <f>SUM(C488:C490)</f>
        <v>889</v>
      </c>
      <c r="D491" s="421">
        <f>SUM(D488:D490)</f>
        <v>889</v>
      </c>
      <c r="E491" s="416"/>
    </row>
    <row r="492" spans="1:5" ht="15.75" thickBot="1">
      <c r="A492" s="406"/>
      <c r="B492" s="389" t="s">
        <v>40</v>
      </c>
      <c r="C492" s="423">
        <f>SUM(C487+C491)</f>
        <v>224786</v>
      </c>
      <c r="D492" s="423">
        <f>SUM(D487+D491)</f>
        <v>230864</v>
      </c>
      <c r="E492" s="652">
        <f>SUM(D492/C492)</f>
        <v>1.0270390504746736</v>
      </c>
    </row>
    <row r="493" spans="1:5" ht="15">
      <c r="A493" s="408">
        <v>2560</v>
      </c>
      <c r="B493" s="413" t="s">
        <v>458</v>
      </c>
      <c r="C493" s="299"/>
      <c r="D493" s="299"/>
      <c r="E493" s="653"/>
    </row>
    <row r="494" spans="1:5" ht="12.75">
      <c r="A494" s="390"/>
      <c r="B494" s="391" t="s">
        <v>422</v>
      </c>
      <c r="C494" s="299"/>
      <c r="D494" s="299"/>
      <c r="E494" s="653"/>
    </row>
    <row r="495" spans="1:5" ht="12.75">
      <c r="A495" s="390"/>
      <c r="B495" s="391" t="s">
        <v>423</v>
      </c>
      <c r="C495" s="299">
        <v>4200</v>
      </c>
      <c r="D495" s="299">
        <v>4200</v>
      </c>
      <c r="E495" s="653">
        <f>SUM(D495/C495)</f>
        <v>1</v>
      </c>
    </row>
    <row r="496" spans="1:5" ht="12.75">
      <c r="A496" s="390"/>
      <c r="B496" s="391" t="s">
        <v>424</v>
      </c>
      <c r="C496" s="299">
        <v>3874</v>
      </c>
      <c r="D496" s="299">
        <v>3874</v>
      </c>
      <c r="E496" s="653">
        <f>SUM(D496/C496)</f>
        <v>1</v>
      </c>
    </row>
    <row r="497" spans="1:5" ht="12.75">
      <c r="A497" s="390"/>
      <c r="B497" s="391" t="s">
        <v>425</v>
      </c>
      <c r="C497" s="299">
        <v>7926</v>
      </c>
      <c r="D497" s="299">
        <v>7926</v>
      </c>
      <c r="E497" s="653">
        <f>SUM(D497/C497)</f>
        <v>1</v>
      </c>
    </row>
    <row r="498" spans="1:5" ht="12.75">
      <c r="A498" s="390"/>
      <c r="B498" s="391" t="s">
        <v>426</v>
      </c>
      <c r="C498" s="299">
        <v>2900</v>
      </c>
      <c r="D498" s="299">
        <v>2900</v>
      </c>
      <c r="E498" s="653">
        <f>SUM(D498/C498)</f>
        <v>1</v>
      </c>
    </row>
    <row r="499" spans="1:5" ht="13.5" thickBot="1">
      <c r="A499" s="390"/>
      <c r="B499" s="393" t="s">
        <v>427</v>
      </c>
      <c r="C499" s="417"/>
      <c r="D499" s="417"/>
      <c r="E499" s="417"/>
    </row>
    <row r="500" spans="1:5" ht="13.5" thickBot="1">
      <c r="A500" s="390"/>
      <c r="B500" s="394" t="s">
        <v>415</v>
      </c>
      <c r="C500" s="421">
        <f>SUM(C494:C499)</f>
        <v>18900</v>
      </c>
      <c r="D500" s="421">
        <f>SUM(D494:D499)</f>
        <v>18900</v>
      </c>
      <c r="E500" s="652">
        <f>SUM(D500/C500)</f>
        <v>1</v>
      </c>
    </row>
    <row r="501" spans="1:5" ht="12.75">
      <c r="A501" s="390"/>
      <c r="B501" s="391" t="s">
        <v>428</v>
      </c>
      <c r="C501" s="299">
        <v>177835</v>
      </c>
      <c r="D501" s="299">
        <v>181848</v>
      </c>
      <c r="E501" s="653">
        <f>SUM(D501/C501)</f>
        <v>1.0225658616132933</v>
      </c>
    </row>
    <row r="502" spans="1:5" ht="12.75">
      <c r="A502" s="390"/>
      <c r="B502" s="391" t="s">
        <v>429</v>
      </c>
      <c r="C502" s="299">
        <v>22081</v>
      </c>
      <c r="D502" s="299">
        <v>22081</v>
      </c>
      <c r="E502" s="653">
        <f>SUM(D502/C502)</f>
        <v>1</v>
      </c>
    </row>
    <row r="503" spans="1:5" ht="13.5" thickBot="1">
      <c r="A503" s="390"/>
      <c r="B503" s="391" t="s">
        <v>430</v>
      </c>
      <c r="C503" s="417"/>
      <c r="D503" s="417"/>
      <c r="E503" s="417"/>
    </row>
    <row r="504" spans="1:5" ht="13.5" thickBot="1">
      <c r="A504" s="395"/>
      <c r="B504" s="396" t="s">
        <v>418</v>
      </c>
      <c r="C504" s="302">
        <f>SUM(C501:C503)</f>
        <v>199916</v>
      </c>
      <c r="D504" s="302">
        <f>SUM(D501:D503)</f>
        <v>203929</v>
      </c>
      <c r="E504" s="655">
        <f>SUM(D504/C504)</f>
        <v>1.0200734308409531</v>
      </c>
    </row>
    <row r="505" spans="1:5" ht="13.5" thickBot="1">
      <c r="A505" s="392"/>
      <c r="B505" s="397" t="s">
        <v>419</v>
      </c>
      <c r="C505" s="416"/>
      <c r="D505" s="416"/>
      <c r="E505" s="416"/>
    </row>
    <row r="506" spans="1:5" ht="13.5" thickBot="1">
      <c r="A506" s="392"/>
      <c r="B506" s="398" t="s">
        <v>420</v>
      </c>
      <c r="C506" s="421">
        <f>SUM(C504+C500+C505)</f>
        <v>218816</v>
      </c>
      <c r="D506" s="421">
        <f>SUM(D504+D500+D505)</f>
        <v>222829</v>
      </c>
      <c r="E506" s="655">
        <f>SUM(D506/C506)</f>
        <v>1.0183396095349517</v>
      </c>
    </row>
    <row r="507" spans="1:5" ht="13.5" thickBot="1">
      <c r="A507" s="390"/>
      <c r="B507" s="394" t="s">
        <v>433</v>
      </c>
      <c r="C507" s="416"/>
      <c r="D507" s="416"/>
      <c r="E507" s="416"/>
    </row>
    <row r="508" spans="1:5" ht="12.75">
      <c r="A508" s="390"/>
      <c r="B508" s="391" t="s">
        <v>431</v>
      </c>
      <c r="C508" s="299"/>
      <c r="D508" s="299">
        <v>4420</v>
      </c>
      <c r="E508" s="299"/>
    </row>
    <row r="509" spans="1:5" ht="13.5" thickBot="1">
      <c r="A509" s="390"/>
      <c r="B509" s="399" t="s">
        <v>432</v>
      </c>
      <c r="C509" s="417"/>
      <c r="D509" s="417"/>
      <c r="E509" s="417"/>
    </row>
    <row r="510" spans="1:5" ht="13.5" thickBot="1">
      <c r="A510" s="400"/>
      <c r="B510" s="397" t="s">
        <v>421</v>
      </c>
      <c r="C510" s="417"/>
      <c r="D510" s="302">
        <f>SUM(D508:D509)</f>
        <v>4420</v>
      </c>
      <c r="E510" s="417"/>
    </row>
    <row r="511" spans="1:5" ht="15.75" thickBot="1">
      <c r="A511" s="400"/>
      <c r="B511" s="401" t="s">
        <v>434</v>
      </c>
      <c r="C511" s="423">
        <f>SUM(C506+C507+C510)</f>
        <v>218816</v>
      </c>
      <c r="D511" s="423">
        <f>SUM(D506+D507+D510)</f>
        <v>227249</v>
      </c>
      <c r="E511" s="652">
        <f>SUM(D511/C511)</f>
        <v>1.0385392293068147</v>
      </c>
    </row>
    <row r="512" spans="1:5" ht="12.75">
      <c r="A512" s="388"/>
      <c r="B512" s="402" t="s">
        <v>435</v>
      </c>
      <c r="C512" s="299">
        <v>103131</v>
      </c>
      <c r="D512" s="299">
        <v>104808</v>
      </c>
      <c r="E512" s="653">
        <f>SUM(D512/C512)</f>
        <v>1.0162608720947144</v>
      </c>
    </row>
    <row r="513" spans="1:5" ht="12.75">
      <c r="A513" s="388"/>
      <c r="B513" s="402" t="s">
        <v>436</v>
      </c>
      <c r="C513" s="299">
        <v>27061</v>
      </c>
      <c r="D513" s="299">
        <v>27614</v>
      </c>
      <c r="E513" s="653">
        <f>SUM(D513/C513)</f>
        <v>1.0204353128117956</v>
      </c>
    </row>
    <row r="514" spans="1:5" ht="12.75">
      <c r="A514" s="388"/>
      <c r="B514" s="402" t="s">
        <v>437</v>
      </c>
      <c r="C514" s="299">
        <v>88624</v>
      </c>
      <c r="D514" s="299">
        <v>94827</v>
      </c>
      <c r="E514" s="653">
        <f>SUM(D514/C514)</f>
        <v>1.069992327134862</v>
      </c>
    </row>
    <row r="515" spans="1:5" ht="12.75">
      <c r="A515" s="388"/>
      <c r="B515" s="402" t="s">
        <v>438</v>
      </c>
      <c r="C515" s="299"/>
      <c r="D515" s="299"/>
      <c r="E515" s="299"/>
    </row>
    <row r="516" spans="1:5" ht="13.5" thickBot="1">
      <c r="A516" s="388"/>
      <c r="B516" s="403" t="s">
        <v>439</v>
      </c>
      <c r="C516" s="417"/>
      <c r="D516" s="417"/>
      <c r="E516" s="417"/>
    </row>
    <row r="517" spans="1:5" ht="13.5" thickBot="1">
      <c r="A517" s="388"/>
      <c r="B517" s="404" t="s">
        <v>15</v>
      </c>
      <c r="C517" s="421">
        <f>SUM(C512:C516)</f>
        <v>218816</v>
      </c>
      <c r="D517" s="421">
        <f>SUM(D512:D516)</f>
        <v>227249</v>
      </c>
      <c r="E517" s="652">
        <f>SUM(D517/C517)</f>
        <v>1.0385392293068147</v>
      </c>
    </row>
    <row r="518" spans="1:5" ht="12.75">
      <c r="A518" s="388"/>
      <c r="B518" s="402" t="s">
        <v>440</v>
      </c>
      <c r="C518" s="299"/>
      <c r="D518" s="299"/>
      <c r="E518" s="299"/>
    </row>
    <row r="519" spans="1:5" ht="12.75">
      <c r="A519" s="388"/>
      <c r="B519" s="402" t="s">
        <v>441</v>
      </c>
      <c r="C519" s="299"/>
      <c r="D519" s="299"/>
      <c r="E519" s="299"/>
    </row>
    <row r="520" spans="1:5" ht="13.5" thickBot="1">
      <c r="A520" s="388"/>
      <c r="B520" s="405" t="s">
        <v>442</v>
      </c>
      <c r="C520" s="417"/>
      <c r="D520" s="417"/>
      <c r="E520" s="417"/>
    </row>
    <row r="521" spans="1:5" ht="13.5" thickBot="1">
      <c r="A521" s="388"/>
      <c r="B521" s="407" t="s">
        <v>21</v>
      </c>
      <c r="C521" s="416"/>
      <c r="D521" s="416"/>
      <c r="E521" s="416"/>
    </row>
    <row r="522" spans="1:5" ht="15.75" thickBot="1">
      <c r="A522" s="406"/>
      <c r="B522" s="389" t="s">
        <v>40</v>
      </c>
      <c r="C522" s="423">
        <f>SUM(C517+C521)</f>
        <v>218816</v>
      </c>
      <c r="D522" s="423">
        <f>SUM(D517+D521)</f>
        <v>227249</v>
      </c>
      <c r="E522" s="652">
        <f>SUM(D522/C522)</f>
        <v>1.0385392293068147</v>
      </c>
    </row>
    <row r="523" spans="1:5" ht="15">
      <c r="A523" s="414">
        <v>2599</v>
      </c>
      <c r="B523" s="409" t="s">
        <v>459</v>
      </c>
      <c r="C523" s="419"/>
      <c r="D523" s="419"/>
      <c r="E523" s="653"/>
    </row>
    <row r="524" spans="1:5" ht="12.75">
      <c r="A524" s="390"/>
      <c r="B524" s="391" t="s">
        <v>422</v>
      </c>
      <c r="C524" s="419">
        <f aca="true" t="shared" si="7" ref="C524:D529">SUM(C313+C344+C374+C404+C434+C464+C494)</f>
        <v>700</v>
      </c>
      <c r="D524" s="419">
        <f t="shared" si="7"/>
        <v>700</v>
      </c>
      <c r="E524" s="653">
        <f>SUM(D524/C524)</f>
        <v>1</v>
      </c>
    </row>
    <row r="525" spans="1:5" ht="12.75">
      <c r="A525" s="390"/>
      <c r="B525" s="391" t="s">
        <v>423</v>
      </c>
      <c r="C525" s="419">
        <f t="shared" si="7"/>
        <v>12931</v>
      </c>
      <c r="D525" s="419">
        <f t="shared" si="7"/>
        <v>12931</v>
      </c>
      <c r="E525" s="653">
        <f>SUM(D525/C525)</f>
        <v>1</v>
      </c>
    </row>
    <row r="526" spans="1:5" ht="12.75">
      <c r="A526" s="390"/>
      <c r="B526" s="391" t="s">
        <v>424</v>
      </c>
      <c r="C526" s="419">
        <f t="shared" si="7"/>
        <v>7040</v>
      </c>
      <c r="D526" s="419">
        <f t="shared" si="7"/>
        <v>7040</v>
      </c>
      <c r="E526" s="653">
        <f>SUM(D526/C526)</f>
        <v>1</v>
      </c>
    </row>
    <row r="527" spans="1:5" ht="12.75">
      <c r="A527" s="390"/>
      <c r="B527" s="391" t="s">
        <v>425</v>
      </c>
      <c r="C527" s="419">
        <f t="shared" si="7"/>
        <v>49755</v>
      </c>
      <c r="D527" s="419">
        <f t="shared" si="7"/>
        <v>49755</v>
      </c>
      <c r="E527" s="653">
        <f>SUM(D527/C527)</f>
        <v>1</v>
      </c>
    </row>
    <row r="528" spans="1:5" ht="12.75">
      <c r="A528" s="390"/>
      <c r="B528" s="391" t="s">
        <v>426</v>
      </c>
      <c r="C528" s="419">
        <f t="shared" si="7"/>
        <v>17369</v>
      </c>
      <c r="D528" s="419">
        <f t="shared" si="7"/>
        <v>17369</v>
      </c>
      <c r="E528" s="653">
        <f>SUM(D528/C528)</f>
        <v>1</v>
      </c>
    </row>
    <row r="529" spans="1:5" ht="13.5" thickBot="1">
      <c r="A529" s="390"/>
      <c r="B529" s="393" t="s">
        <v>427</v>
      </c>
      <c r="C529" s="420">
        <f t="shared" si="7"/>
        <v>0</v>
      </c>
      <c r="D529" s="420">
        <f t="shared" si="7"/>
        <v>0</v>
      </c>
      <c r="E529" s="417"/>
    </row>
    <row r="530" spans="1:5" ht="13.5" thickBot="1">
      <c r="A530" s="390"/>
      <c r="B530" s="394" t="s">
        <v>415</v>
      </c>
      <c r="C530" s="425">
        <f>SUM(C524:C529)</f>
        <v>87795</v>
      </c>
      <c r="D530" s="425">
        <f>SUM(D524:D529)</f>
        <v>87795</v>
      </c>
      <c r="E530" s="652">
        <f>SUM(D530/C530)</f>
        <v>1</v>
      </c>
    </row>
    <row r="531" spans="1:5" ht="12.75">
      <c r="A531" s="390"/>
      <c r="B531" s="391" t="s">
        <v>428</v>
      </c>
      <c r="C531" s="419">
        <f aca="true" t="shared" si="8" ref="C531:D540">SUM(C320+C351+C381+C411+C441+C471+C501)</f>
        <v>1234421</v>
      </c>
      <c r="D531" s="419">
        <f t="shared" si="8"/>
        <v>1260887</v>
      </c>
      <c r="E531" s="653">
        <f>SUM(D531/C531)</f>
        <v>1.0214400111469264</v>
      </c>
    </row>
    <row r="532" spans="1:5" ht="12.75">
      <c r="A532" s="390"/>
      <c r="B532" s="391" t="s">
        <v>429</v>
      </c>
      <c r="C532" s="419">
        <f t="shared" si="8"/>
        <v>101357</v>
      </c>
      <c r="D532" s="419">
        <f t="shared" si="8"/>
        <v>101357</v>
      </c>
      <c r="E532" s="653">
        <f>SUM(D532/C532)</f>
        <v>1</v>
      </c>
    </row>
    <row r="533" spans="1:5" ht="13.5" thickBot="1">
      <c r="A533" s="390"/>
      <c r="B533" s="391" t="s">
        <v>430</v>
      </c>
      <c r="C533" s="420">
        <f t="shared" si="8"/>
        <v>0</v>
      </c>
      <c r="D533" s="420">
        <f t="shared" si="8"/>
        <v>0</v>
      </c>
      <c r="E533" s="417"/>
    </row>
    <row r="534" spans="1:5" ht="13.5" thickBot="1">
      <c r="A534" s="395"/>
      <c r="B534" s="396" t="s">
        <v>418</v>
      </c>
      <c r="C534" s="425">
        <f t="shared" si="8"/>
        <v>1335778</v>
      </c>
      <c r="D534" s="425">
        <f t="shared" si="8"/>
        <v>1362244</v>
      </c>
      <c r="E534" s="655">
        <f>SUM(D534/C534)</f>
        <v>1.019813172548133</v>
      </c>
    </row>
    <row r="535" spans="1:5" ht="13.5" thickBot="1">
      <c r="A535" s="392"/>
      <c r="B535" s="397" t="s">
        <v>419</v>
      </c>
      <c r="C535" s="418">
        <f t="shared" si="8"/>
        <v>0</v>
      </c>
      <c r="D535" s="418">
        <f t="shared" si="8"/>
        <v>0</v>
      </c>
      <c r="E535" s="416"/>
    </row>
    <row r="536" spans="1:5" ht="13.5" thickBot="1">
      <c r="A536" s="392"/>
      <c r="B536" s="398" t="s">
        <v>420</v>
      </c>
      <c r="C536" s="425">
        <f t="shared" si="8"/>
        <v>1423573</v>
      </c>
      <c r="D536" s="425">
        <f t="shared" si="8"/>
        <v>1450039</v>
      </c>
      <c r="E536" s="655">
        <f>SUM(D536/C536)</f>
        <v>1.018591248920849</v>
      </c>
    </row>
    <row r="537" spans="1:5" ht="13.5" thickBot="1">
      <c r="A537" s="390"/>
      <c r="B537" s="394" t="s">
        <v>433</v>
      </c>
      <c r="C537" s="418">
        <f t="shared" si="8"/>
        <v>0</v>
      </c>
      <c r="D537" s="418">
        <f t="shared" si="8"/>
        <v>0</v>
      </c>
      <c r="E537" s="416"/>
    </row>
    <row r="538" spans="1:5" ht="12.75">
      <c r="A538" s="390"/>
      <c r="B538" s="391" t="s">
        <v>431</v>
      </c>
      <c r="C538" s="419">
        <f t="shared" si="8"/>
        <v>0</v>
      </c>
      <c r="D538" s="419">
        <f t="shared" si="8"/>
        <v>30472</v>
      </c>
      <c r="E538" s="299"/>
    </row>
    <row r="539" spans="1:5" ht="13.5" thickBot="1">
      <c r="A539" s="390"/>
      <c r="B539" s="399" t="s">
        <v>432</v>
      </c>
      <c r="C539" s="420">
        <f t="shared" si="8"/>
        <v>0</v>
      </c>
      <c r="D539" s="420">
        <f t="shared" si="8"/>
        <v>0</v>
      </c>
      <c r="E539" s="417"/>
    </row>
    <row r="540" spans="1:5" ht="13.5" thickBot="1">
      <c r="A540" s="400"/>
      <c r="B540" s="397" t="s">
        <v>421</v>
      </c>
      <c r="C540" s="425">
        <f t="shared" si="8"/>
        <v>0</v>
      </c>
      <c r="D540" s="425">
        <f t="shared" si="8"/>
        <v>30472</v>
      </c>
      <c r="E540" s="417"/>
    </row>
    <row r="541" spans="1:5" ht="15.75" thickBot="1">
      <c r="A541" s="400"/>
      <c r="B541" s="401" t="s">
        <v>434</v>
      </c>
      <c r="C541" s="427">
        <f>SUM(C536+C537+C540)</f>
        <v>1423573</v>
      </c>
      <c r="D541" s="427">
        <f>SUM(D536+D537+D540)</f>
        <v>1480511</v>
      </c>
      <c r="E541" s="652">
        <f>SUM(D541/C541)</f>
        <v>1.0399965439074779</v>
      </c>
    </row>
    <row r="542" spans="1:5" ht="12.75">
      <c r="A542" s="388"/>
      <c r="B542" s="402" t="s">
        <v>435</v>
      </c>
      <c r="C542" s="419">
        <f aca="true" t="shared" si="9" ref="C542:D544">SUM(C331+C362+C392+C422+C452+C482+C512)</f>
        <v>788062</v>
      </c>
      <c r="D542" s="419">
        <f t="shared" si="9"/>
        <v>807367</v>
      </c>
      <c r="E542" s="653">
        <f>SUM(D542/C542)</f>
        <v>1.0244968035509896</v>
      </c>
    </row>
    <row r="543" spans="1:5" ht="12.75">
      <c r="A543" s="388"/>
      <c r="B543" s="402" t="s">
        <v>436</v>
      </c>
      <c r="C543" s="419">
        <f t="shared" si="9"/>
        <v>206056</v>
      </c>
      <c r="D543" s="419">
        <f t="shared" si="9"/>
        <v>212035</v>
      </c>
      <c r="E543" s="653">
        <f>SUM(D543/C543)</f>
        <v>1.02901638389564</v>
      </c>
    </row>
    <row r="544" spans="1:5" ht="12.75">
      <c r="A544" s="388"/>
      <c r="B544" s="402" t="s">
        <v>437</v>
      </c>
      <c r="C544" s="419">
        <f t="shared" si="9"/>
        <v>428566</v>
      </c>
      <c r="D544" s="419">
        <f t="shared" si="9"/>
        <v>460220</v>
      </c>
      <c r="E544" s="653">
        <f>SUM(D544/C544)</f>
        <v>1.0738602688967394</v>
      </c>
    </row>
    <row r="545" spans="1:5" ht="12.75">
      <c r="A545" s="388"/>
      <c r="B545" s="678" t="s">
        <v>700</v>
      </c>
      <c r="C545" s="299"/>
      <c r="D545" s="679">
        <v>1188</v>
      </c>
      <c r="E545" s="653"/>
    </row>
    <row r="546" spans="1:5" ht="12.75">
      <c r="A546" s="388"/>
      <c r="B546" s="402" t="s">
        <v>438</v>
      </c>
      <c r="C546" s="419">
        <f aca="true" t="shared" si="10" ref="C546:D553">SUM(C335+C365+C395+C425+C455+C485+C515)</f>
        <v>0</v>
      </c>
      <c r="D546" s="419">
        <f t="shared" si="10"/>
        <v>0</v>
      </c>
      <c r="E546" s="299"/>
    </row>
    <row r="547" spans="1:5" ht="13.5" thickBot="1">
      <c r="A547" s="388"/>
      <c r="B547" s="403" t="s">
        <v>439</v>
      </c>
      <c r="C547" s="420">
        <f t="shared" si="10"/>
        <v>0</v>
      </c>
      <c r="D547" s="420">
        <f t="shared" si="10"/>
        <v>0</v>
      </c>
      <c r="E547" s="417"/>
    </row>
    <row r="548" spans="1:5" ht="13.5" thickBot="1">
      <c r="A548" s="388"/>
      <c r="B548" s="404" t="s">
        <v>15</v>
      </c>
      <c r="C548" s="425">
        <f>SUM(C542:C547)</f>
        <v>1422684</v>
      </c>
      <c r="D548" s="425">
        <f>SUM(D542:D547)</f>
        <v>1480810</v>
      </c>
      <c r="E548" s="652">
        <f>SUM(D548/C548)</f>
        <v>1.0408565781297885</v>
      </c>
    </row>
    <row r="549" spans="1:5" ht="12.75">
      <c r="A549" s="388"/>
      <c r="B549" s="402" t="s">
        <v>440</v>
      </c>
      <c r="C549" s="419">
        <f t="shared" si="10"/>
        <v>508</v>
      </c>
      <c r="D549" s="419">
        <f t="shared" si="10"/>
        <v>508</v>
      </c>
      <c r="E549" s="653">
        <f>SUM(D549/C549)</f>
        <v>1</v>
      </c>
    </row>
    <row r="550" spans="1:5" ht="12.75">
      <c r="A550" s="388"/>
      <c r="B550" s="402" t="s">
        <v>441</v>
      </c>
      <c r="C550" s="419">
        <f t="shared" si="10"/>
        <v>381</v>
      </c>
      <c r="D550" s="419">
        <f t="shared" si="10"/>
        <v>381</v>
      </c>
      <c r="E550" s="653">
        <f>SUM(D550/C550)</f>
        <v>1</v>
      </c>
    </row>
    <row r="551" spans="1:5" ht="13.5" thickBot="1">
      <c r="A551" s="388"/>
      <c r="B551" s="405" t="s">
        <v>442</v>
      </c>
      <c r="C551" s="420">
        <f t="shared" si="10"/>
        <v>0</v>
      </c>
      <c r="D551" s="420">
        <f t="shared" si="10"/>
        <v>0</v>
      </c>
      <c r="E551" s="417"/>
    </row>
    <row r="552" spans="1:5" ht="13.5" thickBot="1">
      <c r="A552" s="388"/>
      <c r="B552" s="407" t="s">
        <v>21</v>
      </c>
      <c r="C552" s="425">
        <f>SUM(C549:C551)</f>
        <v>889</v>
      </c>
      <c r="D552" s="425">
        <f>SUM(D549:D551)</f>
        <v>889</v>
      </c>
      <c r="E552" s="416"/>
    </row>
    <row r="553" spans="1:5" ht="15.75" thickBot="1">
      <c r="A553" s="406"/>
      <c r="B553" s="389" t="s">
        <v>40</v>
      </c>
      <c r="C553" s="427">
        <f t="shared" si="10"/>
        <v>1423573</v>
      </c>
      <c r="D553" s="427">
        <f t="shared" si="10"/>
        <v>1480511</v>
      </c>
      <c r="E553" s="652">
        <f>SUM(D553/C553)</f>
        <v>1.0399965439074779</v>
      </c>
    </row>
    <row r="554" spans="1:5" ht="15">
      <c r="A554" s="408">
        <v>2630</v>
      </c>
      <c r="B554" s="424" t="s">
        <v>461</v>
      </c>
      <c r="C554" s="299"/>
      <c r="D554" s="299"/>
      <c r="E554" s="653"/>
    </row>
    <row r="555" spans="1:5" ht="12.75">
      <c r="A555" s="390"/>
      <c r="B555" s="391" t="s">
        <v>422</v>
      </c>
      <c r="C555" s="299"/>
      <c r="D555" s="299"/>
      <c r="E555" s="653"/>
    </row>
    <row r="556" spans="1:5" ht="12.75">
      <c r="A556" s="390"/>
      <c r="B556" s="391" t="s">
        <v>423</v>
      </c>
      <c r="C556" s="299"/>
      <c r="D556" s="299"/>
      <c r="E556" s="299"/>
    </row>
    <row r="557" spans="1:5" ht="12.75">
      <c r="A557" s="390"/>
      <c r="B557" s="391" t="s">
        <v>424</v>
      </c>
      <c r="C557" s="299">
        <v>5000</v>
      </c>
      <c r="D557" s="299">
        <v>5000</v>
      </c>
      <c r="E557" s="653">
        <f>SUM(D557/C557)</f>
        <v>1</v>
      </c>
    </row>
    <row r="558" spans="1:5" ht="12.75">
      <c r="A558" s="390"/>
      <c r="B558" s="391" t="s">
        <v>425</v>
      </c>
      <c r="C558" s="299">
        <v>20000</v>
      </c>
      <c r="D558" s="299">
        <v>20000</v>
      </c>
      <c r="E558" s="653">
        <f>SUM(D558/C558)</f>
        <v>1</v>
      </c>
    </row>
    <row r="559" spans="1:5" ht="12.75">
      <c r="A559" s="390"/>
      <c r="B559" s="391" t="s">
        <v>426</v>
      </c>
      <c r="C559" s="299">
        <v>5000</v>
      </c>
      <c r="D559" s="299">
        <v>5000</v>
      </c>
      <c r="E559" s="653">
        <f>SUM(D559/C559)</f>
        <v>1</v>
      </c>
    </row>
    <row r="560" spans="1:5" ht="13.5" thickBot="1">
      <c r="A560" s="390"/>
      <c r="B560" s="393" t="s">
        <v>427</v>
      </c>
      <c r="C560" s="417"/>
      <c r="D560" s="417"/>
      <c r="E560" s="417"/>
    </row>
    <row r="561" spans="1:5" ht="13.5" thickBot="1">
      <c r="A561" s="390"/>
      <c r="B561" s="394" t="s">
        <v>415</v>
      </c>
      <c r="C561" s="421">
        <f>SUM(C555:C560)</f>
        <v>30000</v>
      </c>
      <c r="D561" s="421">
        <f>SUM(D555:D560)</f>
        <v>30000</v>
      </c>
      <c r="E561" s="652">
        <f>SUM(D561/C561)</f>
        <v>1</v>
      </c>
    </row>
    <row r="562" spans="1:5" ht="12.75">
      <c r="A562" s="390"/>
      <c r="B562" s="391" t="s">
        <v>428</v>
      </c>
      <c r="C562" s="299">
        <v>306547</v>
      </c>
      <c r="D562" s="299">
        <v>313439</v>
      </c>
      <c r="E562" s="653">
        <f>SUM(D562/C562)</f>
        <v>1.0224826861786285</v>
      </c>
    </row>
    <row r="563" spans="1:5" ht="12.75">
      <c r="A563" s="390"/>
      <c r="B563" s="391" t="s">
        <v>429</v>
      </c>
      <c r="C563" s="299">
        <v>16000</v>
      </c>
      <c r="D563" s="299">
        <v>16000</v>
      </c>
      <c r="E563" s="653">
        <f>SUM(D563/C563)</f>
        <v>1</v>
      </c>
    </row>
    <row r="564" spans="1:5" ht="13.5" thickBot="1">
      <c r="A564" s="390"/>
      <c r="B564" s="391" t="s">
        <v>430</v>
      </c>
      <c r="C564" s="417"/>
      <c r="D564" s="417"/>
      <c r="E564" s="417"/>
    </row>
    <row r="565" spans="1:5" ht="13.5" thickBot="1">
      <c r="A565" s="395"/>
      <c r="B565" s="396" t="s">
        <v>418</v>
      </c>
      <c r="C565" s="302">
        <f>SUM(C562:C564)</f>
        <v>322547</v>
      </c>
      <c r="D565" s="302">
        <f>SUM(D562:D564)</f>
        <v>329439</v>
      </c>
      <c r="E565" s="655">
        <f>SUM(D565/C565)</f>
        <v>1.0213674286228054</v>
      </c>
    </row>
    <row r="566" spans="1:5" ht="13.5" thickBot="1">
      <c r="A566" s="392"/>
      <c r="B566" s="397" t="s">
        <v>419</v>
      </c>
      <c r="C566" s="416"/>
      <c r="D566" s="416"/>
      <c r="E566" s="416"/>
    </row>
    <row r="567" spans="1:5" ht="13.5" thickBot="1">
      <c r="A567" s="392"/>
      <c r="B567" s="398" t="s">
        <v>420</v>
      </c>
      <c r="C567" s="421">
        <f>SUM(C565+C561+C566)</f>
        <v>352547</v>
      </c>
      <c r="D567" s="421">
        <f>SUM(D565+D561+D566)</f>
        <v>359439</v>
      </c>
      <c r="E567" s="655">
        <f>SUM(D567/C567)</f>
        <v>1.0195491664941128</v>
      </c>
    </row>
    <row r="568" spans="1:5" ht="13.5" thickBot="1">
      <c r="A568" s="390"/>
      <c r="B568" s="394" t="s">
        <v>433</v>
      </c>
      <c r="C568" s="416"/>
      <c r="D568" s="416"/>
      <c r="E568" s="416"/>
    </row>
    <row r="569" spans="1:5" ht="12.75">
      <c r="A569" s="390"/>
      <c r="B569" s="391" t="s">
        <v>431</v>
      </c>
      <c r="C569" s="299"/>
      <c r="D569" s="299">
        <v>5870</v>
      </c>
      <c r="E569" s="299"/>
    </row>
    <row r="570" spans="1:5" ht="13.5" thickBot="1">
      <c r="A570" s="390"/>
      <c r="B570" s="399" t="s">
        <v>432</v>
      </c>
      <c r="C570" s="417"/>
      <c r="D570" s="417"/>
      <c r="E570" s="417"/>
    </row>
    <row r="571" spans="1:5" ht="13.5" thickBot="1">
      <c r="A571" s="400"/>
      <c r="B571" s="397" t="s">
        <v>421</v>
      </c>
      <c r="C571" s="417"/>
      <c r="D571" s="302">
        <f>SUM(D569:D570)</f>
        <v>5870</v>
      </c>
      <c r="E571" s="417"/>
    </row>
    <row r="572" spans="1:5" ht="15.75" thickBot="1">
      <c r="A572" s="400"/>
      <c r="B572" s="401" t="s">
        <v>434</v>
      </c>
      <c r="C572" s="423">
        <f>SUM(C567+C568+C571)</f>
        <v>352547</v>
      </c>
      <c r="D572" s="423">
        <f>SUM(D567+D568+D571)</f>
        <v>365309</v>
      </c>
      <c r="E572" s="652">
        <f>SUM(D572/C572)</f>
        <v>1.0361994287286518</v>
      </c>
    </row>
    <row r="573" spans="1:5" ht="12.75">
      <c r="A573" s="388"/>
      <c r="B573" s="402" t="s">
        <v>435</v>
      </c>
      <c r="C573" s="299">
        <v>211346</v>
      </c>
      <c r="D573" s="299">
        <v>213621</v>
      </c>
      <c r="E573" s="653">
        <f>SUM(D573/C573)</f>
        <v>1.0107643390459247</v>
      </c>
    </row>
    <row r="574" spans="1:5" ht="12.75">
      <c r="A574" s="388"/>
      <c r="B574" s="402" t="s">
        <v>436</v>
      </c>
      <c r="C574" s="299">
        <v>55864</v>
      </c>
      <c r="D574" s="299">
        <v>56625</v>
      </c>
      <c r="E574" s="653">
        <f>SUM(D574/C574)</f>
        <v>1.01362236860948</v>
      </c>
    </row>
    <row r="575" spans="1:5" ht="12.75">
      <c r="A575" s="388"/>
      <c r="B575" s="402" t="s">
        <v>437</v>
      </c>
      <c r="C575" s="299">
        <v>84437</v>
      </c>
      <c r="D575" s="299">
        <v>94163</v>
      </c>
      <c r="E575" s="653">
        <f>SUM(D575/C575)</f>
        <v>1.115186470386205</v>
      </c>
    </row>
    <row r="576" spans="1:5" ht="12.75">
      <c r="A576" s="388"/>
      <c r="B576" s="402" t="s">
        <v>438</v>
      </c>
      <c r="C576" s="299"/>
      <c r="D576" s="299"/>
      <c r="E576" s="299"/>
    </row>
    <row r="577" spans="1:5" ht="13.5" thickBot="1">
      <c r="A577" s="388"/>
      <c r="B577" s="403" t="s">
        <v>439</v>
      </c>
      <c r="C577" s="417"/>
      <c r="D577" s="417"/>
      <c r="E577" s="417"/>
    </row>
    <row r="578" spans="1:5" ht="13.5" thickBot="1">
      <c r="A578" s="388"/>
      <c r="B578" s="404" t="s">
        <v>15</v>
      </c>
      <c r="C578" s="421">
        <f>SUM(C573:C577)</f>
        <v>351647</v>
      </c>
      <c r="D578" s="421">
        <f>SUM(D573:D577)</f>
        <v>364409</v>
      </c>
      <c r="E578" s="652">
        <f>SUM(D578/C578)</f>
        <v>1.036292076997671</v>
      </c>
    </row>
    <row r="579" spans="1:5" ht="12.75">
      <c r="A579" s="388"/>
      <c r="B579" s="402" t="s">
        <v>440</v>
      </c>
      <c r="C579" s="299"/>
      <c r="D579" s="299"/>
      <c r="E579" s="299"/>
    </row>
    <row r="580" spans="1:5" ht="12.75">
      <c r="A580" s="388"/>
      <c r="B580" s="402" t="s">
        <v>441</v>
      </c>
      <c r="C580" s="299">
        <v>900</v>
      </c>
      <c r="D580" s="299">
        <v>900</v>
      </c>
      <c r="E580" s="299"/>
    </row>
    <row r="581" spans="1:5" ht="13.5" thickBot="1">
      <c r="A581" s="388"/>
      <c r="B581" s="405" t="s">
        <v>442</v>
      </c>
      <c r="C581" s="417"/>
      <c r="D581" s="417"/>
      <c r="E581" s="417"/>
    </row>
    <row r="582" spans="1:5" ht="13.5" thickBot="1">
      <c r="A582" s="388"/>
      <c r="B582" s="407" t="s">
        <v>21</v>
      </c>
      <c r="C582" s="421">
        <f>SUM(C580:C581)</f>
        <v>900</v>
      </c>
      <c r="D582" s="421">
        <f>SUM(D580:D581)</f>
        <v>900</v>
      </c>
      <c r="E582" s="416"/>
    </row>
    <row r="583" spans="1:5" ht="15.75" thickBot="1">
      <c r="A583" s="406"/>
      <c r="B583" s="389" t="s">
        <v>40</v>
      </c>
      <c r="C583" s="423">
        <f>SUM(C578+C582)</f>
        <v>352547</v>
      </c>
      <c r="D583" s="423">
        <f>SUM(D578+D582)</f>
        <v>365309</v>
      </c>
      <c r="E583" s="652">
        <f>SUM(D583/C583)</f>
        <v>1.0361994287286518</v>
      </c>
    </row>
    <row r="584" spans="1:5" ht="15">
      <c r="A584" s="408">
        <v>2640</v>
      </c>
      <c r="B584" s="409" t="s">
        <v>462</v>
      </c>
      <c r="C584" s="299"/>
      <c r="D584" s="299"/>
      <c r="E584" s="653"/>
    </row>
    <row r="585" spans="1:5" ht="12.75">
      <c r="A585" s="390"/>
      <c r="B585" s="391" t="s">
        <v>422</v>
      </c>
      <c r="C585" s="299"/>
      <c r="D585" s="299"/>
      <c r="E585" s="653"/>
    </row>
    <row r="586" spans="1:5" ht="12.75">
      <c r="A586" s="390"/>
      <c r="B586" s="391" t="s">
        <v>423</v>
      </c>
      <c r="C586" s="299"/>
      <c r="D586" s="299"/>
      <c r="E586" s="299"/>
    </row>
    <row r="587" spans="1:5" ht="12.75">
      <c r="A587" s="390"/>
      <c r="B587" s="391" t="s">
        <v>424</v>
      </c>
      <c r="C587" s="299">
        <v>2692</v>
      </c>
      <c r="D587" s="299">
        <v>2692</v>
      </c>
      <c r="E587" s="653"/>
    </row>
    <row r="588" spans="1:5" ht="12.75">
      <c r="A588" s="390"/>
      <c r="B588" s="391" t="s">
        <v>425</v>
      </c>
      <c r="C588" s="299">
        <v>8874</v>
      </c>
      <c r="D588" s="299">
        <v>8874</v>
      </c>
      <c r="E588" s="653">
        <f>SUM(D588/C588)</f>
        <v>1</v>
      </c>
    </row>
    <row r="589" spans="1:5" ht="12.75">
      <c r="A589" s="390"/>
      <c r="B589" s="391" t="s">
        <v>426</v>
      </c>
      <c r="C589" s="299">
        <v>1438</v>
      </c>
      <c r="D589" s="299">
        <v>1438</v>
      </c>
      <c r="E589" s="653">
        <f>SUM(D589/C589)</f>
        <v>1</v>
      </c>
    </row>
    <row r="590" spans="1:5" ht="13.5" thickBot="1">
      <c r="A590" s="390"/>
      <c r="B590" s="393" t="s">
        <v>427</v>
      </c>
      <c r="C590" s="417"/>
      <c r="D590" s="417"/>
      <c r="E590" s="417"/>
    </row>
    <row r="591" spans="1:5" ht="13.5" thickBot="1">
      <c r="A591" s="390"/>
      <c r="B591" s="394" t="s">
        <v>415</v>
      </c>
      <c r="C591" s="421">
        <f>SUM(C585:C590)</f>
        <v>13004</v>
      </c>
      <c r="D591" s="421">
        <f>SUM(D585:D590)</f>
        <v>13004</v>
      </c>
      <c r="E591" s="652">
        <f>SUM(D591/C591)</f>
        <v>1</v>
      </c>
    </row>
    <row r="592" spans="1:5" ht="12.75">
      <c r="A592" s="390"/>
      <c r="B592" s="391" t="s">
        <v>428</v>
      </c>
      <c r="C592" s="299">
        <v>292231</v>
      </c>
      <c r="D592" s="299">
        <v>298197</v>
      </c>
      <c r="E592" s="653">
        <f>SUM(D592/C592)</f>
        <v>1.0204153563448095</v>
      </c>
    </row>
    <row r="593" spans="1:5" ht="12.75">
      <c r="A593" s="390"/>
      <c r="B593" s="391" t="s">
        <v>429</v>
      </c>
      <c r="C593" s="299">
        <v>13735</v>
      </c>
      <c r="D593" s="299">
        <v>13735</v>
      </c>
      <c r="E593" s="653">
        <f>SUM(D593/C593)</f>
        <v>1</v>
      </c>
    </row>
    <row r="594" spans="1:5" ht="13.5" thickBot="1">
      <c r="A594" s="390"/>
      <c r="B594" s="391" t="s">
        <v>430</v>
      </c>
      <c r="C594" s="417"/>
      <c r="D594" s="417"/>
      <c r="E594" s="417"/>
    </row>
    <row r="595" spans="1:5" ht="13.5" thickBot="1">
      <c r="A595" s="395"/>
      <c r="B595" s="396" t="s">
        <v>418</v>
      </c>
      <c r="C595" s="302">
        <f>SUM(C592:C594)</f>
        <v>305966</v>
      </c>
      <c r="D595" s="302">
        <f>SUM(D592:D594)</f>
        <v>311932</v>
      </c>
      <c r="E595" s="655">
        <f>SUM(D595/C595)</f>
        <v>1.0194988985704294</v>
      </c>
    </row>
    <row r="596" spans="1:5" ht="13.5" thickBot="1">
      <c r="A596" s="392"/>
      <c r="B596" s="397" t="s">
        <v>419</v>
      </c>
      <c r="C596" s="416"/>
      <c r="D596" s="416"/>
      <c r="E596" s="416"/>
    </row>
    <row r="597" spans="1:5" ht="13.5" thickBot="1">
      <c r="A597" s="392"/>
      <c r="B597" s="398" t="s">
        <v>420</v>
      </c>
      <c r="C597" s="421">
        <f>SUM(C595+C591+C596)</f>
        <v>318970</v>
      </c>
      <c r="D597" s="421">
        <f>SUM(D595+D591+D596)</f>
        <v>324936</v>
      </c>
      <c r="E597" s="655">
        <f>SUM(D597/C597)</f>
        <v>1.0187039533498448</v>
      </c>
    </row>
    <row r="598" spans="1:5" ht="13.5" thickBot="1">
      <c r="A598" s="390"/>
      <c r="B598" s="394" t="s">
        <v>433</v>
      </c>
      <c r="C598" s="416"/>
      <c r="D598" s="416"/>
      <c r="E598" s="416"/>
    </row>
    <row r="599" spans="1:5" ht="12.75">
      <c r="A599" s="390"/>
      <c r="B599" s="391" t="s">
        <v>431</v>
      </c>
      <c r="C599" s="299"/>
      <c r="D599" s="299">
        <v>3768</v>
      </c>
      <c r="E599" s="299"/>
    </row>
    <row r="600" spans="1:5" ht="13.5" thickBot="1">
      <c r="A600" s="390"/>
      <c r="B600" s="399" t="s">
        <v>432</v>
      </c>
      <c r="C600" s="417"/>
      <c r="D600" s="417"/>
      <c r="E600" s="417"/>
    </row>
    <row r="601" spans="1:5" ht="13.5" thickBot="1">
      <c r="A601" s="400"/>
      <c r="B601" s="397" t="s">
        <v>421</v>
      </c>
      <c r="C601" s="417"/>
      <c r="D601" s="302">
        <f>SUM(D599:D600)</f>
        <v>3768</v>
      </c>
      <c r="E601" s="417"/>
    </row>
    <row r="602" spans="1:5" ht="15.75" thickBot="1">
      <c r="A602" s="400"/>
      <c r="B602" s="401" t="s">
        <v>434</v>
      </c>
      <c r="C602" s="423">
        <f>SUM(C597+C598+C601)</f>
        <v>318970</v>
      </c>
      <c r="D602" s="423">
        <f>SUM(D597+D598+D601)</f>
        <v>328704</v>
      </c>
      <c r="E602" s="652">
        <f>SUM(D602/C602)</f>
        <v>1.0305169765181679</v>
      </c>
    </row>
    <row r="603" spans="1:5" ht="12.75">
      <c r="A603" s="388"/>
      <c r="B603" s="402" t="s">
        <v>435</v>
      </c>
      <c r="C603" s="299">
        <v>192714</v>
      </c>
      <c r="D603" s="299">
        <v>195682</v>
      </c>
      <c r="E603" s="653">
        <f>SUM(D603/C603)</f>
        <v>1.0154010606390818</v>
      </c>
    </row>
    <row r="604" spans="1:5" ht="12.75">
      <c r="A604" s="388"/>
      <c r="B604" s="402" t="s">
        <v>436</v>
      </c>
      <c r="C604" s="299">
        <v>51373</v>
      </c>
      <c r="D604" s="299">
        <v>52367</v>
      </c>
      <c r="E604" s="653">
        <f>SUM(D604/C604)</f>
        <v>1.0193486851069629</v>
      </c>
    </row>
    <row r="605" spans="1:5" ht="12.75">
      <c r="A605" s="388"/>
      <c r="B605" s="402" t="s">
        <v>437</v>
      </c>
      <c r="C605" s="299">
        <v>74883</v>
      </c>
      <c r="D605" s="299">
        <v>80655</v>
      </c>
      <c r="E605" s="653">
        <f>SUM(D605/C605)</f>
        <v>1.0770802451824846</v>
      </c>
    </row>
    <row r="606" spans="1:5" ht="12.75">
      <c r="A606" s="388"/>
      <c r="B606" s="402" t="s">
        <v>438</v>
      </c>
      <c r="C606" s="299"/>
      <c r="D606" s="299"/>
      <c r="E606" s="299"/>
    </row>
    <row r="607" spans="1:5" ht="13.5" thickBot="1">
      <c r="A607" s="388"/>
      <c r="B607" s="403" t="s">
        <v>439</v>
      </c>
      <c r="C607" s="417"/>
      <c r="D607" s="417"/>
      <c r="E607" s="417"/>
    </row>
    <row r="608" spans="1:5" ht="13.5" thickBot="1">
      <c r="A608" s="388"/>
      <c r="B608" s="404" t="s">
        <v>15</v>
      </c>
      <c r="C608" s="421">
        <f>SUM(C603:C607)</f>
        <v>318970</v>
      </c>
      <c r="D608" s="421">
        <f>SUM(D603:D607)</f>
        <v>328704</v>
      </c>
      <c r="E608" s="652">
        <f>SUM(D608/C608)</f>
        <v>1.0305169765181679</v>
      </c>
    </row>
    <row r="609" spans="1:5" ht="12.75">
      <c r="A609" s="388"/>
      <c r="B609" s="402" t="s">
        <v>440</v>
      </c>
      <c r="C609" s="299"/>
      <c r="D609" s="299"/>
      <c r="E609" s="299"/>
    </row>
    <row r="610" spans="1:5" ht="12.75">
      <c r="A610" s="388"/>
      <c r="B610" s="402" t="s">
        <v>441</v>
      </c>
      <c r="C610" s="299"/>
      <c r="D610" s="299"/>
      <c r="E610" s="299"/>
    </row>
    <row r="611" spans="1:5" ht="13.5" thickBot="1">
      <c r="A611" s="388"/>
      <c r="B611" s="405" t="s">
        <v>442</v>
      </c>
      <c r="C611" s="417"/>
      <c r="D611" s="417"/>
      <c r="E611" s="417"/>
    </row>
    <row r="612" spans="1:5" ht="13.5" thickBot="1">
      <c r="A612" s="388"/>
      <c r="B612" s="407" t="s">
        <v>21</v>
      </c>
      <c r="C612" s="416"/>
      <c r="D612" s="416"/>
      <c r="E612" s="416"/>
    </row>
    <row r="613" spans="1:5" ht="15.75" thickBot="1">
      <c r="A613" s="406"/>
      <c r="B613" s="389" t="s">
        <v>40</v>
      </c>
      <c r="C613" s="423">
        <f>SUM(C608+C612)</f>
        <v>318970</v>
      </c>
      <c r="D613" s="423">
        <f>SUM(D608+D612)</f>
        <v>328704</v>
      </c>
      <c r="E613" s="652">
        <f>SUM(D613/C613)</f>
        <v>1.0305169765181679</v>
      </c>
    </row>
    <row r="614" spans="1:5" ht="15">
      <c r="A614" s="408">
        <v>2650</v>
      </c>
      <c r="B614" s="409" t="s">
        <v>463</v>
      </c>
      <c r="C614" s="299"/>
      <c r="D614" s="299"/>
      <c r="E614" s="653"/>
    </row>
    <row r="615" spans="1:5" ht="12.75">
      <c r="A615" s="390"/>
      <c r="B615" s="391" t="s">
        <v>422</v>
      </c>
      <c r="C615" s="299">
        <v>11700</v>
      </c>
      <c r="D615" s="299">
        <v>11700</v>
      </c>
      <c r="E615" s="653">
        <f>SUM(D615/C615)</f>
        <v>1</v>
      </c>
    </row>
    <row r="616" spans="1:5" ht="12.75">
      <c r="A616" s="390"/>
      <c r="B616" s="391" t="s">
        <v>423</v>
      </c>
      <c r="C616" s="299">
        <v>2700</v>
      </c>
      <c r="D616" s="299">
        <v>2700</v>
      </c>
      <c r="E616" s="299"/>
    </row>
    <row r="617" spans="1:5" ht="12.75">
      <c r="A617" s="390"/>
      <c r="B617" s="391" t="s">
        <v>424</v>
      </c>
      <c r="C617" s="299"/>
      <c r="D617" s="299"/>
      <c r="E617" s="653"/>
    </row>
    <row r="618" spans="1:5" ht="12.75">
      <c r="A618" s="390"/>
      <c r="B618" s="391" t="s">
        <v>425</v>
      </c>
      <c r="C618" s="299">
        <v>26950</v>
      </c>
      <c r="D618" s="299">
        <v>26950</v>
      </c>
      <c r="E618" s="653">
        <f>SUM(D618/C618)</f>
        <v>1</v>
      </c>
    </row>
    <row r="619" spans="1:5" ht="12.75">
      <c r="A619" s="390"/>
      <c r="B619" s="391" t="s">
        <v>426</v>
      </c>
      <c r="C619" s="299">
        <v>4500</v>
      </c>
      <c r="D619" s="299">
        <v>4500</v>
      </c>
      <c r="E619" s="653">
        <f>SUM(D619/C619)</f>
        <v>1</v>
      </c>
    </row>
    <row r="620" spans="1:5" ht="13.5" thickBot="1">
      <c r="A620" s="390"/>
      <c r="B620" s="393" t="s">
        <v>427</v>
      </c>
      <c r="C620" s="417"/>
      <c r="D620" s="417"/>
      <c r="E620" s="417"/>
    </row>
    <row r="621" spans="1:5" ht="13.5" thickBot="1">
      <c r="A621" s="390"/>
      <c r="B621" s="394" t="s">
        <v>415</v>
      </c>
      <c r="C621" s="421">
        <f>SUM(C615:C620)</f>
        <v>45850</v>
      </c>
      <c r="D621" s="421">
        <f>SUM(D615:D620)</f>
        <v>45850</v>
      </c>
      <c r="E621" s="652">
        <f>SUM(D621/C621)</f>
        <v>1</v>
      </c>
    </row>
    <row r="622" spans="1:5" ht="12.75">
      <c r="A622" s="390"/>
      <c r="B622" s="391" t="s">
        <v>428</v>
      </c>
      <c r="C622" s="299">
        <v>365737</v>
      </c>
      <c r="D622" s="299">
        <v>374328</v>
      </c>
      <c r="E622" s="653">
        <f>SUM(D622/C622)</f>
        <v>1.0234895567033142</v>
      </c>
    </row>
    <row r="623" spans="1:5" ht="12.75">
      <c r="A623" s="390"/>
      <c r="B623" s="391" t="s">
        <v>429</v>
      </c>
      <c r="C623" s="299">
        <v>15900</v>
      </c>
      <c r="D623" s="299">
        <v>15900</v>
      </c>
      <c r="E623" s="653">
        <f>SUM(D623/C623)</f>
        <v>1</v>
      </c>
    </row>
    <row r="624" spans="1:5" ht="13.5" thickBot="1">
      <c r="A624" s="390"/>
      <c r="B624" s="391" t="s">
        <v>430</v>
      </c>
      <c r="C624" s="417"/>
      <c r="D624" s="417"/>
      <c r="E624" s="417"/>
    </row>
    <row r="625" spans="1:5" ht="13.5" thickBot="1">
      <c r="A625" s="395"/>
      <c r="B625" s="396" t="s">
        <v>418</v>
      </c>
      <c r="C625" s="302">
        <f>SUM(C622:C624)</f>
        <v>381637</v>
      </c>
      <c r="D625" s="302">
        <f>SUM(D622:D624)</f>
        <v>390228</v>
      </c>
      <c r="E625" s="655">
        <f>SUM(D625/C625)</f>
        <v>1.0225109200627822</v>
      </c>
    </row>
    <row r="626" spans="1:5" ht="13.5" thickBot="1">
      <c r="A626" s="392"/>
      <c r="B626" s="397" t="s">
        <v>419</v>
      </c>
      <c r="C626" s="416"/>
      <c r="D626" s="416"/>
      <c r="E626" s="416"/>
    </row>
    <row r="627" spans="1:5" ht="13.5" thickBot="1">
      <c r="A627" s="392"/>
      <c r="B627" s="398" t="s">
        <v>420</v>
      </c>
      <c r="C627" s="421">
        <f>SUM(C625+C621+C626)</f>
        <v>427487</v>
      </c>
      <c r="D627" s="421">
        <f>SUM(D625+D621+D626)</f>
        <v>436078</v>
      </c>
      <c r="E627" s="655">
        <f>SUM(D627/C627)</f>
        <v>1.0200965175549197</v>
      </c>
    </row>
    <row r="628" spans="1:5" ht="13.5" thickBot="1">
      <c r="A628" s="390"/>
      <c r="B628" s="394" t="s">
        <v>433</v>
      </c>
      <c r="C628" s="416"/>
      <c r="D628" s="416"/>
      <c r="E628" s="416"/>
    </row>
    <row r="629" spans="1:5" ht="12.75">
      <c r="A629" s="390"/>
      <c r="B629" s="391" t="s">
        <v>431</v>
      </c>
      <c r="C629" s="299"/>
      <c r="D629" s="299">
        <v>20302</v>
      </c>
      <c r="E629" s="299"/>
    </row>
    <row r="630" spans="1:5" ht="13.5" thickBot="1">
      <c r="A630" s="390"/>
      <c r="B630" s="399" t="s">
        <v>432</v>
      </c>
      <c r="C630" s="417"/>
      <c r="D630" s="417"/>
      <c r="E630" s="417"/>
    </row>
    <row r="631" spans="1:5" ht="13.5" thickBot="1">
      <c r="A631" s="400"/>
      <c r="B631" s="397" t="s">
        <v>421</v>
      </c>
      <c r="C631" s="417"/>
      <c r="D631" s="302">
        <f>SUM(D629:D630)</f>
        <v>20302</v>
      </c>
      <c r="E631" s="417"/>
    </row>
    <row r="632" spans="1:5" ht="15.75" thickBot="1">
      <c r="A632" s="400"/>
      <c r="B632" s="401" t="s">
        <v>434</v>
      </c>
      <c r="C632" s="423">
        <f>SUM(C627+C628+C631)</f>
        <v>427487</v>
      </c>
      <c r="D632" s="423">
        <f>SUM(D627+D628+D631)</f>
        <v>456380</v>
      </c>
      <c r="E632" s="652">
        <f>SUM(D632/C632)</f>
        <v>1.067588020220498</v>
      </c>
    </row>
    <row r="633" spans="1:5" ht="12.75">
      <c r="A633" s="388"/>
      <c r="B633" s="402" t="s">
        <v>435</v>
      </c>
      <c r="C633" s="299">
        <v>240333</v>
      </c>
      <c r="D633" s="299">
        <v>243649</v>
      </c>
      <c r="E633" s="653">
        <f>SUM(D633/C633)</f>
        <v>1.0137975226040536</v>
      </c>
    </row>
    <row r="634" spans="1:5" ht="12.75">
      <c r="A634" s="388"/>
      <c r="B634" s="402" t="s">
        <v>436</v>
      </c>
      <c r="C634" s="299">
        <v>62897</v>
      </c>
      <c r="D634" s="299">
        <v>64070</v>
      </c>
      <c r="E634" s="653">
        <f>SUM(D634/C634)</f>
        <v>1.0186495381337743</v>
      </c>
    </row>
    <row r="635" spans="1:5" ht="12.75">
      <c r="A635" s="388"/>
      <c r="B635" s="402" t="s">
        <v>437</v>
      </c>
      <c r="C635" s="299">
        <v>124257</v>
      </c>
      <c r="D635" s="299">
        <v>148661</v>
      </c>
      <c r="E635" s="653">
        <f>SUM(D635/C635)</f>
        <v>1.196399398021842</v>
      </c>
    </row>
    <row r="636" spans="1:5" ht="12.75">
      <c r="A636" s="388"/>
      <c r="B636" s="678" t="s">
        <v>700</v>
      </c>
      <c r="C636" s="299"/>
      <c r="D636" s="679">
        <v>17499</v>
      </c>
      <c r="E636" s="653"/>
    </row>
    <row r="637" spans="1:5" ht="12.75">
      <c r="A637" s="388"/>
      <c r="B637" s="402" t="s">
        <v>438</v>
      </c>
      <c r="C637" s="299"/>
      <c r="D637" s="299"/>
      <c r="E637" s="299"/>
    </row>
    <row r="638" spans="1:5" ht="13.5" thickBot="1">
      <c r="A638" s="388"/>
      <c r="B638" s="403" t="s">
        <v>439</v>
      </c>
      <c r="C638" s="417"/>
      <c r="D638" s="417"/>
      <c r="E638" s="417"/>
    </row>
    <row r="639" spans="1:5" ht="13.5" thickBot="1">
      <c r="A639" s="388"/>
      <c r="B639" s="404" t="s">
        <v>15</v>
      </c>
      <c r="C639" s="421">
        <f>SUM(C633:C638)</f>
        <v>427487</v>
      </c>
      <c r="D639" s="421">
        <f>SUM(D633:D638)-D636</f>
        <v>456380</v>
      </c>
      <c r="E639" s="652">
        <f>SUM(D639/C639)</f>
        <v>1.067588020220498</v>
      </c>
    </row>
    <row r="640" spans="1:5" ht="12.75">
      <c r="A640" s="388"/>
      <c r="B640" s="402" t="s">
        <v>440</v>
      </c>
      <c r="C640" s="299"/>
      <c r="D640" s="299"/>
      <c r="E640" s="299"/>
    </row>
    <row r="641" spans="1:5" ht="12.75">
      <c r="A641" s="388"/>
      <c r="B641" s="402" t="s">
        <v>441</v>
      </c>
      <c r="C641" s="299"/>
      <c r="D641" s="299"/>
      <c r="E641" s="299"/>
    </row>
    <row r="642" spans="1:5" ht="13.5" thickBot="1">
      <c r="A642" s="388"/>
      <c r="B642" s="405" t="s">
        <v>442</v>
      </c>
      <c r="C642" s="417"/>
      <c r="D642" s="417"/>
      <c r="E642" s="417"/>
    </row>
    <row r="643" spans="1:5" ht="13.5" thickBot="1">
      <c r="A643" s="388"/>
      <c r="B643" s="407" t="s">
        <v>21</v>
      </c>
      <c r="C643" s="416"/>
      <c r="D643" s="416"/>
      <c r="E643" s="416"/>
    </row>
    <row r="644" spans="1:5" ht="15.75" thickBot="1">
      <c r="A644" s="406"/>
      <c r="B644" s="389" t="s">
        <v>40</v>
      </c>
      <c r="C644" s="423">
        <f>SUM(C639+C643)</f>
        <v>427487</v>
      </c>
      <c r="D644" s="423">
        <f>SUM(D639+D643)</f>
        <v>456380</v>
      </c>
      <c r="E644" s="652">
        <f>SUM(D644/C644)</f>
        <v>1.067588020220498</v>
      </c>
    </row>
    <row r="645" spans="1:5" ht="15">
      <c r="A645" s="414">
        <v>2699</v>
      </c>
      <c r="B645" s="409" t="s">
        <v>464</v>
      </c>
      <c r="C645" s="419"/>
      <c r="D645" s="419"/>
      <c r="E645" s="653"/>
    </row>
    <row r="646" spans="1:5" ht="12.75">
      <c r="A646" s="390"/>
      <c r="B646" s="391" t="s">
        <v>422</v>
      </c>
      <c r="C646" s="419">
        <f aca="true" t="shared" si="11" ref="C646:D651">SUM(C615+C585+C555)</f>
        <v>11700</v>
      </c>
      <c r="D646" s="419">
        <f t="shared" si="11"/>
        <v>11700</v>
      </c>
      <c r="E646" s="653">
        <f>SUM(D646/C646)</f>
        <v>1</v>
      </c>
    </row>
    <row r="647" spans="1:5" ht="12.75">
      <c r="A647" s="390"/>
      <c r="B647" s="391" t="s">
        <v>423</v>
      </c>
      <c r="C647" s="419">
        <f t="shared" si="11"/>
        <v>2700</v>
      </c>
      <c r="D647" s="419">
        <f t="shared" si="11"/>
        <v>2700</v>
      </c>
      <c r="E647" s="653">
        <f>SUM(D647/C647)</f>
        <v>1</v>
      </c>
    </row>
    <row r="648" spans="1:5" ht="12.75">
      <c r="A648" s="390"/>
      <c r="B648" s="391" t="s">
        <v>424</v>
      </c>
      <c r="C648" s="419">
        <f t="shared" si="11"/>
        <v>7692</v>
      </c>
      <c r="D648" s="419">
        <f t="shared" si="11"/>
        <v>7692</v>
      </c>
      <c r="E648" s="653">
        <f>SUM(D648/C648)</f>
        <v>1</v>
      </c>
    </row>
    <row r="649" spans="1:5" ht="12.75">
      <c r="A649" s="390"/>
      <c r="B649" s="391" t="s">
        <v>425</v>
      </c>
      <c r="C649" s="419">
        <f t="shared" si="11"/>
        <v>55824</v>
      </c>
      <c r="D649" s="419">
        <f t="shared" si="11"/>
        <v>55824</v>
      </c>
      <c r="E649" s="653">
        <f>SUM(D649/C649)</f>
        <v>1</v>
      </c>
    </row>
    <row r="650" spans="1:5" ht="12.75">
      <c r="A650" s="390"/>
      <c r="B650" s="391" t="s">
        <v>426</v>
      </c>
      <c r="C650" s="419">
        <f t="shared" si="11"/>
        <v>10938</v>
      </c>
      <c r="D650" s="419">
        <f t="shared" si="11"/>
        <v>10938</v>
      </c>
      <c r="E650" s="653">
        <f>SUM(D650/C650)</f>
        <v>1</v>
      </c>
    </row>
    <row r="651" spans="1:5" ht="13.5" thickBot="1">
      <c r="A651" s="390"/>
      <c r="B651" s="393" t="s">
        <v>427</v>
      </c>
      <c r="C651" s="420">
        <f t="shared" si="11"/>
        <v>0</v>
      </c>
      <c r="D651" s="420">
        <f t="shared" si="11"/>
        <v>0</v>
      </c>
      <c r="E651" s="417"/>
    </row>
    <row r="652" spans="1:5" ht="13.5" thickBot="1">
      <c r="A652" s="390"/>
      <c r="B652" s="394" t="s">
        <v>415</v>
      </c>
      <c r="C652" s="426">
        <f>SUM(C646:C651)</f>
        <v>88854</v>
      </c>
      <c r="D652" s="426">
        <f>SUM(D646:D651)</f>
        <v>88854</v>
      </c>
      <c r="E652" s="652">
        <f>SUM(D652/C652)</f>
        <v>1</v>
      </c>
    </row>
    <row r="653" spans="1:5" ht="12.75">
      <c r="A653" s="390"/>
      <c r="B653" s="391" t="s">
        <v>428</v>
      </c>
      <c r="C653" s="419">
        <f aca="true" t="shared" si="12" ref="C653:D655">SUM(C622+C592+C562)</f>
        <v>964515</v>
      </c>
      <c r="D653" s="419">
        <f t="shared" si="12"/>
        <v>985964</v>
      </c>
      <c r="E653" s="653">
        <f>SUM(D653/C653)</f>
        <v>1.0222381196767287</v>
      </c>
    </row>
    <row r="654" spans="1:5" ht="12.75">
      <c r="A654" s="390"/>
      <c r="B654" s="391" t="s">
        <v>429</v>
      </c>
      <c r="C654" s="419">
        <f t="shared" si="12"/>
        <v>45635</v>
      </c>
      <c r="D654" s="419">
        <f t="shared" si="12"/>
        <v>45635</v>
      </c>
      <c r="E654" s="653">
        <f>SUM(D654/C654)</f>
        <v>1</v>
      </c>
    </row>
    <row r="655" spans="1:5" ht="13.5" thickBot="1">
      <c r="A655" s="390"/>
      <c r="B655" s="391" t="s">
        <v>430</v>
      </c>
      <c r="C655" s="420">
        <f t="shared" si="12"/>
        <v>0</v>
      </c>
      <c r="D655" s="420">
        <f t="shared" si="12"/>
        <v>0</v>
      </c>
      <c r="E655" s="417"/>
    </row>
    <row r="656" spans="1:5" ht="13.5" thickBot="1">
      <c r="A656" s="395"/>
      <c r="B656" s="396" t="s">
        <v>418</v>
      </c>
      <c r="C656" s="426">
        <f>SUM(C653:C655)</f>
        <v>1010150</v>
      </c>
      <c r="D656" s="426">
        <f>SUM(D653:D655)</f>
        <v>1031599</v>
      </c>
      <c r="E656" s="655">
        <f>SUM(D656/C656)</f>
        <v>1.0212334801762115</v>
      </c>
    </row>
    <row r="657" spans="1:5" ht="13.5" thickBot="1">
      <c r="A657" s="392"/>
      <c r="B657" s="397" t="s">
        <v>419</v>
      </c>
      <c r="C657" s="418">
        <f aca="true" t="shared" si="13" ref="C657:D662">SUM(C626+C596+C566)</f>
        <v>0</v>
      </c>
      <c r="D657" s="418">
        <f t="shared" si="13"/>
        <v>0</v>
      </c>
      <c r="E657" s="416"/>
    </row>
    <row r="658" spans="1:5" ht="13.5" thickBot="1">
      <c r="A658" s="392"/>
      <c r="B658" s="398" t="s">
        <v>420</v>
      </c>
      <c r="C658" s="425">
        <f t="shared" si="13"/>
        <v>1099004</v>
      </c>
      <c r="D658" s="425">
        <f t="shared" si="13"/>
        <v>1120453</v>
      </c>
      <c r="E658" s="655">
        <f>SUM(D658/C658)</f>
        <v>1.019516762450364</v>
      </c>
    </row>
    <row r="659" spans="1:5" ht="13.5" thickBot="1">
      <c r="A659" s="390"/>
      <c r="B659" s="430" t="s">
        <v>433</v>
      </c>
      <c r="C659" s="418">
        <f t="shared" si="13"/>
        <v>0</v>
      </c>
      <c r="D659" s="418">
        <f t="shared" si="13"/>
        <v>0</v>
      </c>
      <c r="E659" s="416"/>
    </row>
    <row r="660" spans="1:5" ht="12.75">
      <c r="A660" s="390"/>
      <c r="B660" s="391" t="s">
        <v>431</v>
      </c>
      <c r="C660" s="419">
        <f t="shared" si="13"/>
        <v>0</v>
      </c>
      <c r="D660" s="419">
        <f t="shared" si="13"/>
        <v>29940</v>
      </c>
      <c r="E660" s="299"/>
    </row>
    <row r="661" spans="1:5" ht="13.5" thickBot="1">
      <c r="A661" s="390"/>
      <c r="B661" s="399" t="s">
        <v>432</v>
      </c>
      <c r="C661" s="420">
        <f t="shared" si="13"/>
        <v>0</v>
      </c>
      <c r="D661" s="420">
        <f t="shared" si="13"/>
        <v>0</v>
      </c>
      <c r="E661" s="417"/>
    </row>
    <row r="662" spans="1:5" ht="13.5" thickBot="1">
      <c r="A662" s="400"/>
      <c r="B662" s="397" t="s">
        <v>421</v>
      </c>
      <c r="C662" s="418">
        <f t="shared" si="13"/>
        <v>0</v>
      </c>
      <c r="D662" s="418">
        <f t="shared" si="13"/>
        <v>29940</v>
      </c>
      <c r="E662" s="417"/>
    </row>
    <row r="663" spans="1:5" ht="15.75" thickBot="1">
      <c r="A663" s="400"/>
      <c r="B663" s="401" t="s">
        <v>434</v>
      </c>
      <c r="C663" s="427">
        <f>SUM(C658+C659+C662)</f>
        <v>1099004</v>
      </c>
      <c r="D663" s="427">
        <f>SUM(D658+D659+D662)</f>
        <v>1150393</v>
      </c>
      <c r="E663" s="652">
        <f>SUM(D663/C663)</f>
        <v>1.0467596114299857</v>
      </c>
    </row>
    <row r="664" spans="1:5" ht="12.75">
      <c r="A664" s="388"/>
      <c r="B664" s="402" t="s">
        <v>435</v>
      </c>
      <c r="C664" s="419">
        <f aca="true" t="shared" si="14" ref="C664:D666">SUM(C633+C603+C573)</f>
        <v>644393</v>
      </c>
      <c r="D664" s="419">
        <f t="shared" si="14"/>
        <v>652952</v>
      </c>
      <c r="E664" s="653">
        <f>SUM(D664/C664)</f>
        <v>1.0132822671878807</v>
      </c>
    </row>
    <row r="665" spans="1:5" ht="12.75">
      <c r="A665" s="388"/>
      <c r="B665" s="402" t="s">
        <v>436</v>
      </c>
      <c r="C665" s="419">
        <f t="shared" si="14"/>
        <v>170134</v>
      </c>
      <c r="D665" s="419">
        <f t="shared" si="14"/>
        <v>173062</v>
      </c>
      <c r="E665" s="653">
        <f>SUM(D665/C665)</f>
        <v>1.0172099639107997</v>
      </c>
    </row>
    <row r="666" spans="1:5" ht="12.75">
      <c r="A666" s="388"/>
      <c r="B666" s="402" t="s">
        <v>437</v>
      </c>
      <c r="C666" s="419">
        <f t="shared" si="14"/>
        <v>283577</v>
      </c>
      <c r="D666" s="419">
        <f t="shared" si="14"/>
        <v>323479</v>
      </c>
      <c r="E666" s="653">
        <f>SUM(D666/C666)</f>
        <v>1.1407095779982157</v>
      </c>
    </row>
    <row r="667" spans="1:5" ht="12.75">
      <c r="A667" s="388"/>
      <c r="B667" s="678" t="s">
        <v>700</v>
      </c>
      <c r="C667" s="419"/>
      <c r="D667" s="680">
        <f>SUM(D636)</f>
        <v>17499</v>
      </c>
      <c r="E667" s="653"/>
    </row>
    <row r="668" spans="1:5" ht="12.75">
      <c r="A668" s="388"/>
      <c r="B668" s="402" t="s">
        <v>438</v>
      </c>
      <c r="C668" s="419">
        <f>SUM(C637+C606+C576)</f>
        <v>0</v>
      </c>
      <c r="D668" s="419">
        <f>SUM(D637+D606+D576)</f>
        <v>0</v>
      </c>
      <c r="E668" s="299"/>
    </row>
    <row r="669" spans="1:5" ht="13.5" thickBot="1">
      <c r="A669" s="388"/>
      <c r="B669" s="403" t="s">
        <v>439</v>
      </c>
      <c r="C669" s="420">
        <f>SUM(C638+C607+C577)</f>
        <v>0</v>
      </c>
      <c r="D669" s="420">
        <f>SUM(D638+D607+D577)</f>
        <v>0</v>
      </c>
      <c r="E669" s="417"/>
    </row>
    <row r="670" spans="1:5" ht="13.5" thickBot="1">
      <c r="A670" s="388"/>
      <c r="B670" s="404" t="s">
        <v>15</v>
      </c>
      <c r="C670" s="425">
        <f>SUM(C664:C669)</f>
        <v>1098104</v>
      </c>
      <c r="D670" s="425">
        <f>SUM(D664:D669)-D667</f>
        <v>1149493</v>
      </c>
      <c r="E670" s="652">
        <f>SUM(D670/C670)</f>
        <v>1.0467979353503858</v>
      </c>
    </row>
    <row r="671" spans="1:5" ht="12.75">
      <c r="A671" s="388"/>
      <c r="B671" s="402" t="s">
        <v>440</v>
      </c>
      <c r="C671" s="419">
        <f aca="true" t="shared" si="15" ref="C671:D673">SUM(C640+C609+C579)</f>
        <v>0</v>
      </c>
      <c r="D671" s="419">
        <f t="shared" si="15"/>
        <v>0</v>
      </c>
      <c r="E671" s="299"/>
    </row>
    <row r="672" spans="1:5" ht="12.75">
      <c r="A672" s="388"/>
      <c r="B672" s="402" t="s">
        <v>441</v>
      </c>
      <c r="C672" s="419">
        <f t="shared" si="15"/>
        <v>900</v>
      </c>
      <c r="D672" s="419">
        <f t="shared" si="15"/>
        <v>900</v>
      </c>
      <c r="E672" s="653">
        <f>SUM(D672/C672)</f>
        <v>1</v>
      </c>
    </row>
    <row r="673" spans="1:5" ht="13.5" thickBot="1">
      <c r="A673" s="388"/>
      <c r="B673" s="405" t="s">
        <v>442</v>
      </c>
      <c r="C673" s="420">
        <f t="shared" si="15"/>
        <v>0</v>
      </c>
      <c r="D673" s="420">
        <f t="shared" si="15"/>
        <v>0</v>
      </c>
      <c r="E673" s="417"/>
    </row>
    <row r="674" spans="1:5" ht="13.5" thickBot="1">
      <c r="A674" s="388"/>
      <c r="B674" s="407" t="s">
        <v>21</v>
      </c>
      <c r="C674" s="425">
        <f>SUM(C671:C673)</f>
        <v>900</v>
      </c>
      <c r="D674" s="425">
        <f>SUM(D671:D673)</f>
        <v>900</v>
      </c>
      <c r="E674" s="416"/>
    </row>
    <row r="675" spans="1:5" ht="15.75" thickBot="1">
      <c r="A675" s="406"/>
      <c r="B675" s="389" t="s">
        <v>40</v>
      </c>
      <c r="C675" s="427">
        <f>SUM(C644+C613+C583)</f>
        <v>1099004</v>
      </c>
      <c r="D675" s="427">
        <f>SUM(D644+D613+D583)</f>
        <v>1150393</v>
      </c>
      <c r="E675" s="652">
        <f>SUM(D675/C675)</f>
        <v>1.0467596114299857</v>
      </c>
    </row>
    <row r="676" spans="1:5" s="415" customFormat="1" ht="15">
      <c r="A676" s="408">
        <v>2705</v>
      </c>
      <c r="B676" s="409" t="s">
        <v>465</v>
      </c>
      <c r="C676" s="299"/>
      <c r="D676" s="299"/>
      <c r="E676" s="653"/>
    </row>
    <row r="677" spans="1:5" ht="12.75">
      <c r="A677" s="390"/>
      <c r="B677" s="391" t="s">
        <v>422</v>
      </c>
      <c r="C677" s="299">
        <v>3400</v>
      </c>
      <c r="D677" s="299">
        <v>3400</v>
      </c>
      <c r="E677" s="653">
        <f>SUM(D677/C677)</f>
        <v>1</v>
      </c>
    </row>
    <row r="678" spans="1:5" ht="12.75">
      <c r="A678" s="390"/>
      <c r="B678" s="391" t="s">
        <v>423</v>
      </c>
      <c r="C678" s="299"/>
      <c r="D678" s="299"/>
      <c r="E678" s="299"/>
    </row>
    <row r="679" spans="1:5" ht="12.75">
      <c r="A679" s="390"/>
      <c r="B679" s="391" t="s">
        <v>424</v>
      </c>
      <c r="C679" s="299"/>
      <c r="D679" s="299"/>
      <c r="E679" s="653"/>
    </row>
    <row r="680" spans="1:5" ht="12.75">
      <c r="A680" s="390"/>
      <c r="B680" s="391" t="s">
        <v>425</v>
      </c>
      <c r="C680" s="299">
        <v>14400</v>
      </c>
      <c r="D680" s="299">
        <v>14400</v>
      </c>
      <c r="E680" s="653">
        <f>SUM(D680/C680)</f>
        <v>1</v>
      </c>
    </row>
    <row r="681" spans="1:5" ht="12.75">
      <c r="A681" s="390"/>
      <c r="B681" s="391" t="s">
        <v>426</v>
      </c>
      <c r="C681" s="299">
        <v>3000</v>
      </c>
      <c r="D681" s="299">
        <v>3000</v>
      </c>
      <c r="E681" s="653">
        <f>SUM(D681/C681)</f>
        <v>1</v>
      </c>
    </row>
    <row r="682" spans="1:5" ht="13.5" thickBot="1">
      <c r="A682" s="390"/>
      <c r="B682" s="393" t="s">
        <v>427</v>
      </c>
      <c r="C682" s="417"/>
      <c r="D682" s="417"/>
      <c r="E682" s="417"/>
    </row>
    <row r="683" spans="1:5" ht="13.5" thickBot="1">
      <c r="A683" s="390"/>
      <c r="B683" s="394" t="s">
        <v>415</v>
      </c>
      <c r="C683" s="421">
        <f>SUM(C677:C682)</f>
        <v>20800</v>
      </c>
      <c r="D683" s="421">
        <f>SUM(D677:D682)</f>
        <v>20800</v>
      </c>
      <c r="E683" s="652">
        <f>SUM(D683/C683)</f>
        <v>1</v>
      </c>
    </row>
    <row r="684" spans="1:5" ht="12.75">
      <c r="A684" s="390"/>
      <c r="B684" s="391" t="s">
        <v>428</v>
      </c>
      <c r="C684" s="299">
        <v>401551</v>
      </c>
      <c r="D684" s="299">
        <v>406388</v>
      </c>
      <c r="E684" s="653">
        <f>SUM(D684/C684)</f>
        <v>1.0120457924398145</v>
      </c>
    </row>
    <row r="685" spans="1:5" ht="12.75">
      <c r="A685" s="390"/>
      <c r="B685" s="391" t="s">
        <v>429</v>
      </c>
      <c r="C685" s="299">
        <v>4900</v>
      </c>
      <c r="D685" s="299">
        <v>4900</v>
      </c>
      <c r="E685" s="653">
        <f>SUM(D685/C685)</f>
        <v>1</v>
      </c>
    </row>
    <row r="686" spans="1:5" ht="13.5" thickBot="1">
      <c r="A686" s="390"/>
      <c r="B686" s="391" t="s">
        <v>430</v>
      </c>
      <c r="C686" s="417"/>
      <c r="D686" s="417"/>
      <c r="E686" s="417"/>
    </row>
    <row r="687" spans="1:5" ht="13.5" thickBot="1">
      <c r="A687" s="395"/>
      <c r="B687" s="396" t="s">
        <v>418</v>
      </c>
      <c r="C687" s="302">
        <f>SUM(C684:C686)</f>
        <v>406451</v>
      </c>
      <c r="D687" s="302">
        <f>SUM(D684:D686)</f>
        <v>411288</v>
      </c>
      <c r="E687" s="655">
        <f>SUM(D687/C687)</f>
        <v>1.0119005735008648</v>
      </c>
    </row>
    <row r="688" spans="1:5" ht="13.5" thickBot="1">
      <c r="A688" s="392"/>
      <c r="B688" s="397" t="s">
        <v>419</v>
      </c>
      <c r="C688" s="416"/>
      <c r="D688" s="416"/>
      <c r="E688" s="416"/>
    </row>
    <row r="689" spans="1:5" ht="13.5" thickBot="1">
      <c r="A689" s="392"/>
      <c r="B689" s="398" t="s">
        <v>420</v>
      </c>
      <c r="C689" s="421">
        <f>SUM(C687+C683+C688)</f>
        <v>427251</v>
      </c>
      <c r="D689" s="421">
        <f>SUM(D687+D683+D688)</f>
        <v>432088</v>
      </c>
      <c r="E689" s="655">
        <f>SUM(D689/C689)</f>
        <v>1.0113212139936478</v>
      </c>
    </row>
    <row r="690" spans="1:5" ht="13.5" thickBot="1">
      <c r="A690" s="390"/>
      <c r="B690" s="394" t="s">
        <v>433</v>
      </c>
      <c r="C690" s="416"/>
      <c r="D690" s="416"/>
      <c r="E690" s="416"/>
    </row>
    <row r="691" spans="1:5" ht="12.75">
      <c r="A691" s="390"/>
      <c r="B691" s="391" t="s">
        <v>431</v>
      </c>
      <c r="C691" s="299"/>
      <c r="D691" s="299">
        <v>33463</v>
      </c>
      <c r="E691" s="299"/>
    </row>
    <row r="692" spans="1:5" ht="13.5" thickBot="1">
      <c r="A692" s="390"/>
      <c r="B692" s="399" t="s">
        <v>432</v>
      </c>
      <c r="C692" s="417"/>
      <c r="D692" s="417"/>
      <c r="E692" s="417"/>
    </row>
    <row r="693" spans="1:5" ht="13.5" thickBot="1">
      <c r="A693" s="400"/>
      <c r="B693" s="397" t="s">
        <v>421</v>
      </c>
      <c r="C693" s="417"/>
      <c r="D693" s="302">
        <f>SUM(D691:D692)</f>
        <v>33463</v>
      </c>
      <c r="E693" s="417"/>
    </row>
    <row r="694" spans="1:5" ht="15.75" thickBot="1">
      <c r="A694" s="400"/>
      <c r="B694" s="401" t="s">
        <v>434</v>
      </c>
      <c r="C694" s="423">
        <f>SUM(C689+C690+C693)</f>
        <v>427251</v>
      </c>
      <c r="D694" s="423">
        <f>SUM(D689+D690+D693)</f>
        <v>465551</v>
      </c>
      <c r="E694" s="652">
        <f>SUM(D694/C694)</f>
        <v>1.0896428563069485</v>
      </c>
    </row>
    <row r="695" spans="1:5" ht="12.75">
      <c r="A695" s="388"/>
      <c r="B695" s="402" t="s">
        <v>435</v>
      </c>
      <c r="C695" s="299">
        <v>275107</v>
      </c>
      <c r="D695" s="299">
        <v>276994</v>
      </c>
      <c r="E695" s="653">
        <f>SUM(D695/C695)</f>
        <v>1.0068591493491623</v>
      </c>
    </row>
    <row r="696" spans="1:5" ht="12.75">
      <c r="A696" s="388"/>
      <c r="B696" s="402" t="s">
        <v>436</v>
      </c>
      <c r="C696" s="299">
        <v>71359</v>
      </c>
      <c r="D696" s="299">
        <v>72057</v>
      </c>
      <c r="E696" s="653">
        <f>SUM(D696/C696)</f>
        <v>1.0097815272075001</v>
      </c>
    </row>
    <row r="697" spans="1:5" ht="12.75">
      <c r="A697" s="388"/>
      <c r="B697" s="402" t="s">
        <v>437</v>
      </c>
      <c r="C697" s="299">
        <v>80785</v>
      </c>
      <c r="D697" s="299">
        <v>116500</v>
      </c>
      <c r="E697" s="653">
        <f>SUM(D697/C697)</f>
        <v>1.4420993996410225</v>
      </c>
    </row>
    <row r="698" spans="1:5" ht="12.75">
      <c r="A698" s="388"/>
      <c r="B698" s="678" t="s">
        <v>700</v>
      </c>
      <c r="C698" s="299"/>
      <c r="D698" s="679">
        <v>43958</v>
      </c>
      <c r="E698" s="653"/>
    </row>
    <row r="699" spans="1:5" ht="12.75">
      <c r="A699" s="388"/>
      <c r="B699" s="402" t="s">
        <v>438</v>
      </c>
      <c r="C699" s="299"/>
      <c r="D699" s="299"/>
      <c r="E699" s="299"/>
    </row>
    <row r="700" spans="1:5" ht="13.5" thickBot="1">
      <c r="A700" s="388"/>
      <c r="B700" s="403" t="s">
        <v>439</v>
      </c>
      <c r="C700" s="417"/>
      <c r="D700" s="417"/>
      <c r="E700" s="417"/>
    </row>
    <row r="701" spans="1:5" ht="13.5" thickBot="1">
      <c r="A701" s="388"/>
      <c r="B701" s="404" t="s">
        <v>15</v>
      </c>
      <c r="C701" s="421">
        <f>SUM(C695:C700)</f>
        <v>427251</v>
      </c>
      <c r="D701" s="421">
        <f>SUM(D695:D700)-D698</f>
        <v>465551</v>
      </c>
      <c r="E701" s="652">
        <f>SUM(D701/C701)</f>
        <v>1.0896428563069485</v>
      </c>
    </row>
    <row r="702" spans="1:5" ht="12.75">
      <c r="A702" s="388"/>
      <c r="B702" s="402" t="s">
        <v>440</v>
      </c>
      <c r="C702" s="299"/>
      <c r="D702" s="299"/>
      <c r="E702" s="299"/>
    </row>
    <row r="703" spans="1:5" ht="12.75">
      <c r="A703" s="388"/>
      <c r="B703" s="402" t="s">
        <v>441</v>
      </c>
      <c r="C703" s="299"/>
      <c r="D703" s="299"/>
      <c r="E703" s="299"/>
    </row>
    <row r="704" spans="1:5" ht="13.5" thickBot="1">
      <c r="A704" s="388"/>
      <c r="B704" s="405" t="s">
        <v>442</v>
      </c>
      <c r="C704" s="417"/>
      <c r="D704" s="417"/>
      <c r="E704" s="417"/>
    </row>
    <row r="705" spans="1:5" ht="13.5" thickBot="1">
      <c r="A705" s="388"/>
      <c r="B705" s="407" t="s">
        <v>21</v>
      </c>
      <c r="C705" s="416"/>
      <c r="D705" s="416"/>
      <c r="E705" s="416"/>
    </row>
    <row r="706" spans="1:5" ht="15.75" thickBot="1">
      <c r="A706" s="406"/>
      <c r="B706" s="389" t="s">
        <v>40</v>
      </c>
      <c r="C706" s="423">
        <f>SUM(C701+C705)</f>
        <v>427251</v>
      </c>
      <c r="D706" s="423">
        <f>SUM(D701+D705)</f>
        <v>465551</v>
      </c>
      <c r="E706" s="652">
        <f>SUM(D706/C706)</f>
        <v>1.0896428563069485</v>
      </c>
    </row>
    <row r="707" spans="1:5" ht="15">
      <c r="A707" s="408">
        <v>2620</v>
      </c>
      <c r="B707" s="409" t="s">
        <v>460</v>
      </c>
      <c r="C707" s="299"/>
      <c r="D707" s="299"/>
      <c r="E707" s="653"/>
    </row>
    <row r="708" spans="1:5" ht="12.75">
      <c r="A708" s="390"/>
      <c r="B708" s="391" t="s">
        <v>422</v>
      </c>
      <c r="C708" s="299">
        <v>370</v>
      </c>
      <c r="D708" s="299">
        <v>370</v>
      </c>
      <c r="E708" s="653">
        <f>SUM(D708/C708)</f>
        <v>1</v>
      </c>
    </row>
    <row r="709" spans="1:5" ht="12.75">
      <c r="A709" s="390"/>
      <c r="B709" s="391" t="s">
        <v>423</v>
      </c>
      <c r="C709" s="299">
        <v>15000</v>
      </c>
      <c r="D709" s="299">
        <v>15000</v>
      </c>
      <c r="E709" s="653">
        <f>SUM(D709/C709)</f>
        <v>1</v>
      </c>
    </row>
    <row r="710" spans="1:5" ht="12.75">
      <c r="A710" s="390"/>
      <c r="B710" s="391" t="s">
        <v>424</v>
      </c>
      <c r="C710" s="299"/>
      <c r="D710" s="299"/>
      <c r="E710" s="653"/>
    </row>
    <row r="711" spans="1:5" ht="12.75">
      <c r="A711" s="390"/>
      <c r="B711" s="391" t="s">
        <v>425</v>
      </c>
      <c r="C711" s="299">
        <v>10600</v>
      </c>
      <c r="D711" s="299">
        <v>10600</v>
      </c>
      <c r="E711" s="653">
        <f>SUM(D711/C711)</f>
        <v>1</v>
      </c>
    </row>
    <row r="712" spans="1:5" ht="12.75">
      <c r="A712" s="390"/>
      <c r="B712" s="391" t="s">
        <v>426</v>
      </c>
      <c r="C712" s="299">
        <v>4000</v>
      </c>
      <c r="D712" s="299">
        <v>4000</v>
      </c>
      <c r="E712" s="653">
        <f>SUM(D712/C712)</f>
        <v>1</v>
      </c>
    </row>
    <row r="713" spans="1:5" ht="13.5" thickBot="1">
      <c r="A713" s="390"/>
      <c r="B713" s="393" t="s">
        <v>427</v>
      </c>
      <c r="C713" s="417"/>
      <c r="D713" s="417"/>
      <c r="E713" s="417"/>
    </row>
    <row r="714" spans="1:5" ht="13.5" thickBot="1">
      <c r="A714" s="390"/>
      <c r="B714" s="394" t="s">
        <v>415</v>
      </c>
      <c r="C714" s="421">
        <f>SUM(C708:C713)</f>
        <v>29970</v>
      </c>
      <c r="D714" s="421">
        <f>SUM(D708:D713)</f>
        <v>29970</v>
      </c>
      <c r="E714" s="652">
        <f>SUM(D714/C714)</f>
        <v>1</v>
      </c>
    </row>
    <row r="715" spans="1:5" ht="12.75">
      <c r="A715" s="390"/>
      <c r="B715" s="391" t="s">
        <v>428</v>
      </c>
      <c r="C715" s="299">
        <v>145571</v>
      </c>
      <c r="D715" s="299">
        <v>147600</v>
      </c>
      <c r="E715" s="653">
        <f>SUM(D715/C715)</f>
        <v>1.0139382157160424</v>
      </c>
    </row>
    <row r="716" spans="1:5" ht="12.75">
      <c r="A716" s="390"/>
      <c r="B716" s="391" t="s">
        <v>429</v>
      </c>
      <c r="C716" s="299"/>
      <c r="D716" s="299"/>
      <c r="E716" s="653"/>
    </row>
    <row r="717" spans="1:5" ht="13.5" thickBot="1">
      <c r="A717" s="390"/>
      <c r="B717" s="391" t="s">
        <v>430</v>
      </c>
      <c r="C717" s="417"/>
      <c r="D717" s="417"/>
      <c r="E717" s="417"/>
    </row>
    <row r="718" spans="1:5" ht="13.5" thickBot="1">
      <c r="A718" s="395"/>
      <c r="B718" s="396" t="s">
        <v>418</v>
      </c>
      <c r="C718" s="302">
        <f>SUM(C715:C717)</f>
        <v>145571</v>
      </c>
      <c r="D718" s="302">
        <f>SUM(D715:D717)</f>
        <v>147600</v>
      </c>
      <c r="E718" s="655">
        <f>SUM(D718/C718)</f>
        <v>1.0139382157160424</v>
      </c>
    </row>
    <row r="719" spans="1:5" ht="13.5" thickBot="1">
      <c r="A719" s="392"/>
      <c r="B719" s="397" t="s">
        <v>419</v>
      </c>
      <c r="C719" s="416"/>
      <c r="D719" s="416"/>
      <c r="E719" s="416"/>
    </row>
    <row r="720" spans="1:5" ht="13.5" thickBot="1">
      <c r="A720" s="392"/>
      <c r="B720" s="398" t="s">
        <v>420</v>
      </c>
      <c r="C720" s="421">
        <f>SUM(C718+C714+C719)</f>
        <v>175541</v>
      </c>
      <c r="D720" s="421">
        <f>SUM(D718+D714+D719)</f>
        <v>177570</v>
      </c>
      <c r="E720" s="655">
        <f>SUM(D720/C720)</f>
        <v>1.011558553272455</v>
      </c>
    </row>
    <row r="721" spans="1:5" ht="13.5" thickBot="1">
      <c r="A721" s="390"/>
      <c r="B721" s="394" t="s">
        <v>433</v>
      </c>
      <c r="C721" s="416"/>
      <c r="D721" s="416"/>
      <c r="E721" s="416"/>
    </row>
    <row r="722" spans="1:5" ht="12.75">
      <c r="A722" s="390"/>
      <c r="B722" s="391" t="s">
        <v>431</v>
      </c>
      <c r="C722" s="299"/>
      <c r="D722" s="299">
        <v>17216</v>
      </c>
      <c r="E722" s="299"/>
    </row>
    <row r="723" spans="1:5" ht="13.5" thickBot="1">
      <c r="A723" s="390"/>
      <c r="B723" s="399" t="s">
        <v>432</v>
      </c>
      <c r="C723" s="417"/>
      <c r="D723" s="417">
        <v>977</v>
      </c>
      <c r="E723" s="417"/>
    </row>
    <row r="724" spans="1:5" ht="13.5" thickBot="1">
      <c r="A724" s="400"/>
      <c r="B724" s="397" t="s">
        <v>421</v>
      </c>
      <c r="C724" s="417"/>
      <c r="D724" s="302">
        <f>SUM(D722:D723)</f>
        <v>18193</v>
      </c>
      <c r="E724" s="417"/>
    </row>
    <row r="725" spans="1:5" ht="15.75" thickBot="1">
      <c r="A725" s="400"/>
      <c r="B725" s="401" t="s">
        <v>434</v>
      </c>
      <c r="C725" s="423">
        <f>SUM(C720+C721+C724)</f>
        <v>175541</v>
      </c>
      <c r="D725" s="423">
        <f>SUM(D720+D721+D724)</f>
        <v>195763</v>
      </c>
      <c r="E725" s="652">
        <f>SUM(D725/C725)</f>
        <v>1.1151981588346882</v>
      </c>
    </row>
    <row r="726" spans="1:5" ht="12.75">
      <c r="A726" s="388"/>
      <c r="B726" s="402" t="s">
        <v>435</v>
      </c>
      <c r="C726" s="299">
        <v>116332</v>
      </c>
      <c r="D726" s="299">
        <v>127574</v>
      </c>
      <c r="E726" s="653">
        <f>SUM(D726/C726)</f>
        <v>1.0966372107416704</v>
      </c>
    </row>
    <row r="727" spans="1:5" ht="12.75">
      <c r="A727" s="388"/>
      <c r="B727" s="402" t="s">
        <v>436</v>
      </c>
      <c r="C727" s="299">
        <v>30611</v>
      </c>
      <c r="D727" s="299">
        <v>33705</v>
      </c>
      <c r="E727" s="653">
        <f>SUM(D727/C727)</f>
        <v>1.101074777040933</v>
      </c>
    </row>
    <row r="728" spans="1:5" ht="12.75">
      <c r="A728" s="388"/>
      <c r="B728" s="402" t="s">
        <v>437</v>
      </c>
      <c r="C728" s="299">
        <v>28598</v>
      </c>
      <c r="D728" s="299">
        <v>33507</v>
      </c>
      <c r="E728" s="653">
        <f>SUM(D728/C728)</f>
        <v>1.1716553605147213</v>
      </c>
    </row>
    <row r="729" spans="1:5" ht="12.75">
      <c r="A729" s="388"/>
      <c r="B729" s="402" t="s">
        <v>438</v>
      </c>
      <c r="C729" s="299"/>
      <c r="D729" s="299"/>
      <c r="E729" s="299"/>
    </row>
    <row r="730" spans="1:5" ht="13.5" thickBot="1">
      <c r="A730" s="388"/>
      <c r="B730" s="403" t="s">
        <v>439</v>
      </c>
      <c r="C730" s="417"/>
      <c r="D730" s="417"/>
      <c r="E730" s="417"/>
    </row>
    <row r="731" spans="1:5" ht="13.5" thickBot="1">
      <c r="A731" s="388"/>
      <c r="B731" s="404" t="s">
        <v>15</v>
      </c>
      <c r="C731" s="421">
        <f>SUM(C726:C730)</f>
        <v>175541</v>
      </c>
      <c r="D731" s="421">
        <f>SUM(D726:D730)</f>
        <v>194786</v>
      </c>
      <c r="E731" s="652">
        <f>SUM(D731/C731)</f>
        <v>1.109632507505369</v>
      </c>
    </row>
    <row r="732" spans="1:5" ht="12.75">
      <c r="A732" s="388"/>
      <c r="B732" s="402" t="s">
        <v>440</v>
      </c>
      <c r="C732" s="299"/>
      <c r="D732" s="299"/>
      <c r="E732" s="299"/>
    </row>
    <row r="733" spans="1:5" ht="12.75">
      <c r="A733" s="388"/>
      <c r="B733" s="402" t="s">
        <v>441</v>
      </c>
      <c r="C733" s="299"/>
      <c r="D733" s="299">
        <v>977</v>
      </c>
      <c r="E733" s="299"/>
    </row>
    <row r="734" spans="1:5" ht="13.5" thickBot="1">
      <c r="A734" s="388"/>
      <c r="B734" s="405" t="s">
        <v>442</v>
      </c>
      <c r="C734" s="417"/>
      <c r="D734" s="417"/>
      <c r="E734" s="417"/>
    </row>
    <row r="735" spans="1:5" ht="13.5" thickBot="1">
      <c r="A735" s="388"/>
      <c r="B735" s="407" t="s">
        <v>21</v>
      </c>
      <c r="C735" s="416"/>
      <c r="D735" s="421">
        <f>SUM(D733:D734)</f>
        <v>977</v>
      </c>
      <c r="E735" s="416"/>
    </row>
    <row r="736" spans="1:5" ht="15.75" thickBot="1">
      <c r="A736" s="406"/>
      <c r="B736" s="389" t="s">
        <v>40</v>
      </c>
      <c r="C736" s="423">
        <f>SUM(C731+C735)</f>
        <v>175541</v>
      </c>
      <c r="D736" s="423">
        <f>SUM(D731+D735)</f>
        <v>195763</v>
      </c>
      <c r="E736" s="652">
        <f>SUM(D736/C736)</f>
        <v>1.1151981588346882</v>
      </c>
    </row>
    <row r="737" spans="1:5" ht="15">
      <c r="A737" s="408">
        <v>2790</v>
      </c>
      <c r="B737" s="409" t="s">
        <v>466</v>
      </c>
      <c r="C737" s="299"/>
      <c r="D737" s="299"/>
      <c r="E737" s="653"/>
    </row>
    <row r="738" spans="1:5" ht="12.75">
      <c r="A738" s="390"/>
      <c r="B738" s="391" t="s">
        <v>422</v>
      </c>
      <c r="C738" s="299"/>
      <c r="D738" s="299"/>
      <c r="E738" s="653"/>
    </row>
    <row r="739" spans="1:5" ht="12.75">
      <c r="A739" s="390"/>
      <c r="B739" s="391" t="s">
        <v>423</v>
      </c>
      <c r="C739" s="299"/>
      <c r="D739" s="299"/>
      <c r="E739" s="299"/>
    </row>
    <row r="740" spans="1:5" ht="12.75">
      <c r="A740" s="390"/>
      <c r="B740" s="391" t="s">
        <v>424</v>
      </c>
      <c r="C740" s="299"/>
      <c r="D740" s="299"/>
      <c r="E740" s="653"/>
    </row>
    <row r="741" spans="1:5" ht="12.75">
      <c r="A741" s="390"/>
      <c r="B741" s="391" t="s">
        <v>425</v>
      </c>
      <c r="C741" s="299"/>
      <c r="D741" s="299"/>
      <c r="E741" s="653"/>
    </row>
    <row r="742" spans="1:5" ht="12.75">
      <c r="A742" s="390"/>
      <c r="B742" s="391" t="s">
        <v>426</v>
      </c>
      <c r="C742" s="299"/>
      <c r="D742" s="299"/>
      <c r="E742" s="653"/>
    </row>
    <row r="743" spans="1:5" ht="13.5" thickBot="1">
      <c r="A743" s="390"/>
      <c r="B743" s="393" t="s">
        <v>427</v>
      </c>
      <c r="C743" s="417"/>
      <c r="D743" s="417"/>
      <c r="E743" s="417"/>
    </row>
    <row r="744" spans="1:5" ht="13.5" thickBot="1">
      <c r="A744" s="390"/>
      <c r="B744" s="394" t="s">
        <v>415</v>
      </c>
      <c r="C744" s="421">
        <f>SUM(C738:C743)</f>
        <v>0</v>
      </c>
      <c r="D744" s="421">
        <f>SUM(D738:D743)</f>
        <v>0</v>
      </c>
      <c r="E744" s="652"/>
    </row>
    <row r="745" spans="1:5" ht="12.75">
      <c r="A745" s="390"/>
      <c r="B745" s="391" t="s">
        <v>428</v>
      </c>
      <c r="C745" s="299">
        <v>122262</v>
      </c>
      <c r="D745" s="299">
        <v>122871</v>
      </c>
      <c r="E745" s="653">
        <f>SUM(D745/C745)</f>
        <v>1.0049811061490896</v>
      </c>
    </row>
    <row r="746" spans="1:5" ht="12.75">
      <c r="A746" s="390"/>
      <c r="B746" s="391" t="s">
        <v>429</v>
      </c>
      <c r="C746" s="299"/>
      <c r="D746" s="299"/>
      <c r="E746" s="653"/>
    </row>
    <row r="747" spans="1:5" ht="13.5" thickBot="1">
      <c r="A747" s="390"/>
      <c r="B747" s="391" t="s">
        <v>430</v>
      </c>
      <c r="C747" s="417"/>
      <c r="D747" s="417"/>
      <c r="E747" s="417"/>
    </row>
    <row r="748" spans="1:5" ht="13.5" thickBot="1">
      <c r="A748" s="395"/>
      <c r="B748" s="396" t="s">
        <v>418</v>
      </c>
      <c r="C748" s="302">
        <f>SUM(C745:C747)</f>
        <v>122262</v>
      </c>
      <c r="D748" s="302">
        <f>SUM(D745:D747)</f>
        <v>122871</v>
      </c>
      <c r="E748" s="655">
        <f>SUM(D748/C748)</f>
        <v>1.0049811061490896</v>
      </c>
    </row>
    <row r="749" spans="1:5" ht="13.5" thickBot="1">
      <c r="A749" s="392"/>
      <c r="B749" s="397" t="s">
        <v>419</v>
      </c>
      <c r="C749" s="416"/>
      <c r="D749" s="416"/>
      <c r="E749" s="416"/>
    </row>
    <row r="750" spans="1:5" ht="13.5" thickBot="1">
      <c r="A750" s="392"/>
      <c r="B750" s="398" t="s">
        <v>420</v>
      </c>
      <c r="C750" s="421">
        <f>SUM(C748+C744+C749)</f>
        <v>122262</v>
      </c>
      <c r="D750" s="421">
        <f>SUM(D748+D744+D749)</f>
        <v>122871</v>
      </c>
      <c r="E750" s="655">
        <f>SUM(D750/C750)</f>
        <v>1.0049811061490896</v>
      </c>
    </row>
    <row r="751" spans="1:5" ht="13.5" thickBot="1">
      <c r="A751" s="390"/>
      <c r="B751" s="394" t="s">
        <v>433</v>
      </c>
      <c r="C751" s="416"/>
      <c r="D751" s="416"/>
      <c r="E751" s="416"/>
    </row>
    <row r="752" spans="1:5" ht="12.75">
      <c r="A752" s="390"/>
      <c r="B752" s="391" t="s">
        <v>431</v>
      </c>
      <c r="C752" s="299"/>
      <c r="D752" s="299">
        <v>442</v>
      </c>
      <c r="E752" s="299"/>
    </row>
    <row r="753" spans="1:5" ht="13.5" thickBot="1">
      <c r="A753" s="390"/>
      <c r="B753" s="399" t="s">
        <v>432</v>
      </c>
      <c r="C753" s="417"/>
      <c r="D753" s="417"/>
      <c r="E753" s="417"/>
    </row>
    <row r="754" spans="1:5" ht="13.5" thickBot="1">
      <c r="A754" s="400"/>
      <c r="B754" s="397" t="s">
        <v>421</v>
      </c>
      <c r="C754" s="417"/>
      <c r="D754" s="302">
        <f>SUM(D752:D753)</f>
        <v>442</v>
      </c>
      <c r="E754" s="417"/>
    </row>
    <row r="755" spans="1:5" ht="15.75" thickBot="1">
      <c r="A755" s="400"/>
      <c r="B755" s="401" t="s">
        <v>434</v>
      </c>
      <c r="C755" s="423">
        <f>SUM(C750+C751+C754)</f>
        <v>122262</v>
      </c>
      <c r="D755" s="423">
        <f>SUM(D750+D751+D754)</f>
        <v>123313</v>
      </c>
      <c r="E755" s="652">
        <f>SUM(D755/C755)</f>
        <v>1.0085962932063928</v>
      </c>
    </row>
    <row r="756" spans="1:5" ht="12.75">
      <c r="A756" s="388"/>
      <c r="B756" s="402" t="s">
        <v>435</v>
      </c>
      <c r="C756" s="299">
        <v>90026</v>
      </c>
      <c r="D756" s="299">
        <v>90854</v>
      </c>
      <c r="E756" s="653">
        <f>SUM(D756/C756)</f>
        <v>1.009197342989803</v>
      </c>
    </row>
    <row r="757" spans="1:5" ht="12.75">
      <c r="A757" s="388"/>
      <c r="B757" s="402" t="s">
        <v>436</v>
      </c>
      <c r="C757" s="299">
        <v>23736</v>
      </c>
      <c r="D757" s="299">
        <v>23959</v>
      </c>
      <c r="E757" s="653">
        <f>SUM(D757/C757)</f>
        <v>1.0093950117964274</v>
      </c>
    </row>
    <row r="758" spans="1:5" ht="12.75">
      <c r="A758" s="388"/>
      <c r="B758" s="402" t="s">
        <v>437</v>
      </c>
      <c r="C758" s="299">
        <v>8500</v>
      </c>
      <c r="D758" s="299">
        <v>8500</v>
      </c>
      <c r="E758" s="653">
        <f>SUM(D758/C758)</f>
        <v>1</v>
      </c>
    </row>
    <row r="759" spans="1:5" ht="12.75">
      <c r="A759" s="388"/>
      <c r="B759" s="402" t="s">
        <v>438</v>
      </c>
      <c r="C759" s="299"/>
      <c r="D759" s="299"/>
      <c r="E759" s="299"/>
    </row>
    <row r="760" spans="1:5" ht="13.5" thickBot="1">
      <c r="A760" s="388"/>
      <c r="B760" s="403" t="s">
        <v>439</v>
      </c>
      <c r="C760" s="417"/>
      <c r="D760" s="417"/>
      <c r="E760" s="417"/>
    </row>
    <row r="761" spans="1:5" ht="13.5" thickBot="1">
      <c r="A761" s="388"/>
      <c r="B761" s="404" t="s">
        <v>15</v>
      </c>
      <c r="C761" s="421">
        <f>SUM(C756:C760)</f>
        <v>122262</v>
      </c>
      <c r="D761" s="421">
        <f>SUM(D756:D760)</f>
        <v>123313</v>
      </c>
      <c r="E761" s="652">
        <f>SUM(D761/C761)</f>
        <v>1.0085962932063928</v>
      </c>
    </row>
    <row r="762" spans="1:5" ht="12.75">
      <c r="A762" s="388"/>
      <c r="B762" s="402" t="s">
        <v>440</v>
      </c>
      <c r="C762" s="299"/>
      <c r="D762" s="299"/>
      <c r="E762" s="299"/>
    </row>
    <row r="763" spans="1:5" ht="12.75">
      <c r="A763" s="388"/>
      <c r="B763" s="402" t="s">
        <v>441</v>
      </c>
      <c r="C763" s="299"/>
      <c r="D763" s="299"/>
      <c r="E763" s="299"/>
    </row>
    <row r="764" spans="1:5" ht="13.5" thickBot="1">
      <c r="A764" s="388"/>
      <c r="B764" s="405" t="s">
        <v>442</v>
      </c>
      <c r="C764" s="417"/>
      <c r="D764" s="417"/>
      <c r="E764" s="417"/>
    </row>
    <row r="765" spans="1:5" ht="13.5" thickBot="1">
      <c r="A765" s="388"/>
      <c r="B765" s="407" t="s">
        <v>21</v>
      </c>
      <c r="C765" s="416"/>
      <c r="D765" s="416"/>
      <c r="E765" s="416"/>
    </row>
    <row r="766" spans="1:5" ht="15.75" thickBot="1">
      <c r="A766" s="406"/>
      <c r="B766" s="389" t="s">
        <v>40</v>
      </c>
      <c r="C766" s="423">
        <f>SUM(C761+C765)</f>
        <v>122262</v>
      </c>
      <c r="D766" s="423">
        <f>SUM(D761+D765)</f>
        <v>123313</v>
      </c>
      <c r="E766" s="652">
        <f>SUM(D766/C766)</f>
        <v>1.0085962932063928</v>
      </c>
    </row>
    <row r="767" spans="1:5" ht="15">
      <c r="A767" s="414">
        <v>2799</v>
      </c>
      <c r="B767" s="409" t="s">
        <v>467</v>
      </c>
      <c r="C767" s="419"/>
      <c r="D767" s="419"/>
      <c r="E767" s="653"/>
    </row>
    <row r="768" spans="1:5" ht="12.75">
      <c r="A768" s="390"/>
      <c r="B768" s="391" t="s">
        <v>422</v>
      </c>
      <c r="C768" s="419">
        <f aca="true" t="shared" si="16" ref="C768:D773">SUM(C738+C708+C677+C646+C524+C282)</f>
        <v>21720</v>
      </c>
      <c r="D768" s="419">
        <f t="shared" si="16"/>
        <v>21720</v>
      </c>
      <c r="E768" s="653">
        <f>SUM(D768/C768)</f>
        <v>1</v>
      </c>
    </row>
    <row r="769" spans="1:5" ht="12.75">
      <c r="A769" s="390"/>
      <c r="B769" s="391" t="s">
        <v>423</v>
      </c>
      <c r="C769" s="419">
        <f t="shared" si="16"/>
        <v>30631</v>
      </c>
      <c r="D769" s="419">
        <f t="shared" si="16"/>
        <v>30631</v>
      </c>
      <c r="E769" s="653">
        <f>SUM(D769/C769)</f>
        <v>1</v>
      </c>
    </row>
    <row r="770" spans="1:5" ht="12.75">
      <c r="A770" s="390"/>
      <c r="B770" s="391" t="s">
        <v>424</v>
      </c>
      <c r="C770" s="419">
        <f t="shared" si="16"/>
        <v>16332</v>
      </c>
      <c r="D770" s="419">
        <f t="shared" si="16"/>
        <v>16332</v>
      </c>
      <c r="E770" s="653">
        <f>SUM(D770/C770)</f>
        <v>1</v>
      </c>
    </row>
    <row r="771" spans="1:5" ht="12.75">
      <c r="A771" s="390"/>
      <c r="B771" s="391" t="s">
        <v>425</v>
      </c>
      <c r="C771" s="419">
        <f t="shared" si="16"/>
        <v>197586</v>
      </c>
      <c r="D771" s="419">
        <f t="shared" si="16"/>
        <v>197586</v>
      </c>
      <c r="E771" s="653">
        <f>SUM(D771/C771)</f>
        <v>1</v>
      </c>
    </row>
    <row r="772" spans="1:5" ht="12.75">
      <c r="A772" s="390"/>
      <c r="B772" s="391" t="s">
        <v>426</v>
      </c>
      <c r="C772" s="419">
        <f t="shared" si="16"/>
        <v>49607</v>
      </c>
      <c r="D772" s="419">
        <f t="shared" si="16"/>
        <v>49607</v>
      </c>
      <c r="E772" s="653">
        <f>SUM(D772/C772)</f>
        <v>1</v>
      </c>
    </row>
    <row r="773" spans="1:5" ht="13.5" thickBot="1">
      <c r="A773" s="390"/>
      <c r="B773" s="393" t="s">
        <v>427</v>
      </c>
      <c r="C773" s="420">
        <f t="shared" si="16"/>
        <v>0</v>
      </c>
      <c r="D773" s="420">
        <f t="shared" si="16"/>
        <v>0</v>
      </c>
      <c r="E773" s="417"/>
    </row>
    <row r="774" spans="1:5" ht="13.5" thickBot="1">
      <c r="A774" s="390"/>
      <c r="B774" s="394" t="s">
        <v>415</v>
      </c>
      <c r="C774" s="425">
        <f>SUM(C768:C773)</f>
        <v>315876</v>
      </c>
      <c r="D774" s="425">
        <f>SUM(D768:D773)</f>
        <v>315876</v>
      </c>
      <c r="E774" s="652">
        <f>SUM(D774/C774)</f>
        <v>1</v>
      </c>
    </row>
    <row r="775" spans="1:5" ht="12.75">
      <c r="A775" s="390"/>
      <c r="B775" s="391" t="s">
        <v>428</v>
      </c>
      <c r="C775" s="419">
        <f aca="true" t="shared" si="17" ref="C775:D777">SUM(C745+C715+C684+C653+C531+C289)</f>
        <v>3653981</v>
      </c>
      <c r="D775" s="419">
        <f t="shared" si="17"/>
        <v>3717466</v>
      </c>
      <c r="E775" s="653">
        <f>SUM(D775/C775)</f>
        <v>1.0173742009058067</v>
      </c>
    </row>
    <row r="776" spans="1:5" ht="12.75">
      <c r="A776" s="390"/>
      <c r="B776" s="391" t="s">
        <v>429</v>
      </c>
      <c r="C776" s="419">
        <f t="shared" si="17"/>
        <v>227892</v>
      </c>
      <c r="D776" s="419">
        <f t="shared" si="17"/>
        <v>227892</v>
      </c>
      <c r="E776" s="653">
        <f>SUM(D776/C776)</f>
        <v>1</v>
      </c>
    </row>
    <row r="777" spans="1:5" ht="13.5" thickBot="1">
      <c r="A777" s="390"/>
      <c r="B777" s="391" t="s">
        <v>430</v>
      </c>
      <c r="C777" s="420">
        <f t="shared" si="17"/>
        <v>0</v>
      </c>
      <c r="D777" s="420">
        <f t="shared" si="17"/>
        <v>0</v>
      </c>
      <c r="E777" s="417"/>
    </row>
    <row r="778" spans="1:5" ht="13.5" thickBot="1">
      <c r="A778" s="395"/>
      <c r="B778" s="396" t="s">
        <v>418</v>
      </c>
      <c r="C778" s="425">
        <f>SUM(C775:C777)</f>
        <v>3881873</v>
      </c>
      <c r="D778" s="425">
        <f>SUM(D775:D777)</f>
        <v>3945358</v>
      </c>
      <c r="E778" s="655">
        <f>SUM(D778/C778)</f>
        <v>1.0163542186980357</v>
      </c>
    </row>
    <row r="779" spans="1:5" ht="13.5" thickBot="1">
      <c r="A779" s="392"/>
      <c r="B779" s="397" t="s">
        <v>419</v>
      </c>
      <c r="C779" s="425">
        <f>SUM(C749+C719+C688+C657+C535+C293)</f>
        <v>0</v>
      </c>
      <c r="D779" s="425">
        <f>SUM(D749+D719+D688+D657+D535+D293)</f>
        <v>0</v>
      </c>
      <c r="E779" s="416"/>
    </row>
    <row r="780" spans="1:5" ht="13.5" thickBot="1">
      <c r="A780" s="392"/>
      <c r="B780" s="398" t="s">
        <v>420</v>
      </c>
      <c r="C780" s="425">
        <f>SUM(C778+C779+C774)</f>
        <v>4197749</v>
      </c>
      <c r="D780" s="425">
        <f>SUM(D778+D779+D774)</f>
        <v>4261234</v>
      </c>
      <c r="E780" s="655">
        <f>SUM(D780/C780)</f>
        <v>1.0151235817101023</v>
      </c>
    </row>
    <row r="781" spans="1:5" ht="13.5" thickBot="1">
      <c r="A781" s="390"/>
      <c r="B781" s="430" t="s">
        <v>433</v>
      </c>
      <c r="C781" s="418">
        <f aca="true" t="shared" si="18" ref="C781:D788">SUM(C751+C721+C690+C659+C537+C295)</f>
        <v>0</v>
      </c>
      <c r="D781" s="418">
        <f t="shared" si="18"/>
        <v>0</v>
      </c>
      <c r="E781" s="416"/>
    </row>
    <row r="782" spans="1:5" ht="12.75">
      <c r="A782" s="390"/>
      <c r="B782" s="391" t="s">
        <v>431</v>
      </c>
      <c r="C782" s="419">
        <f t="shared" si="18"/>
        <v>0</v>
      </c>
      <c r="D782" s="419">
        <f t="shared" si="18"/>
        <v>129545</v>
      </c>
      <c r="E782" s="299"/>
    </row>
    <row r="783" spans="1:5" ht="13.5" thickBot="1">
      <c r="A783" s="390"/>
      <c r="B783" s="399" t="s">
        <v>432</v>
      </c>
      <c r="C783" s="420">
        <f t="shared" si="18"/>
        <v>0</v>
      </c>
      <c r="D783" s="420">
        <f t="shared" si="18"/>
        <v>977</v>
      </c>
      <c r="E783" s="417"/>
    </row>
    <row r="784" spans="1:5" ht="13.5" thickBot="1">
      <c r="A784" s="400"/>
      <c r="B784" s="397" t="s">
        <v>421</v>
      </c>
      <c r="C784" s="425">
        <f t="shared" si="18"/>
        <v>0</v>
      </c>
      <c r="D784" s="425">
        <f t="shared" si="18"/>
        <v>130522</v>
      </c>
      <c r="E784" s="417"/>
    </row>
    <row r="785" spans="1:5" ht="15.75" thickBot="1">
      <c r="A785" s="400"/>
      <c r="B785" s="401" t="s">
        <v>434</v>
      </c>
      <c r="C785" s="427">
        <f t="shared" si="18"/>
        <v>4197749</v>
      </c>
      <c r="D785" s="427">
        <f t="shared" si="18"/>
        <v>4391756</v>
      </c>
      <c r="E785" s="652">
        <f>SUM(D785/C785)</f>
        <v>1.0462169129216634</v>
      </c>
    </row>
    <row r="786" spans="1:5" ht="12.75">
      <c r="A786" s="388"/>
      <c r="B786" s="402" t="s">
        <v>435</v>
      </c>
      <c r="C786" s="419">
        <f t="shared" si="18"/>
        <v>2413411</v>
      </c>
      <c r="D786" s="419">
        <f t="shared" si="18"/>
        <v>2474027</v>
      </c>
      <c r="E786" s="653">
        <f>SUM(D786/C786)</f>
        <v>1.0251163187704042</v>
      </c>
    </row>
    <row r="787" spans="1:5" ht="12.75">
      <c r="A787" s="388"/>
      <c r="B787" s="402" t="s">
        <v>436</v>
      </c>
      <c r="C787" s="419">
        <f t="shared" si="18"/>
        <v>632576</v>
      </c>
      <c r="D787" s="419">
        <f t="shared" si="18"/>
        <v>650564</v>
      </c>
      <c r="E787" s="653">
        <f>SUM(D787/C787)</f>
        <v>1.0284361088628087</v>
      </c>
    </row>
    <row r="788" spans="1:5" ht="12.75">
      <c r="A788" s="388"/>
      <c r="B788" s="402" t="s">
        <v>437</v>
      </c>
      <c r="C788" s="419">
        <f t="shared" si="18"/>
        <v>1149973</v>
      </c>
      <c r="D788" s="419">
        <f t="shared" si="18"/>
        <v>1264399</v>
      </c>
      <c r="E788" s="653">
        <f>SUM(D788/C788)</f>
        <v>1.0995032057274388</v>
      </c>
    </row>
    <row r="789" spans="1:5" ht="12.75">
      <c r="A789" s="388"/>
      <c r="B789" s="678" t="s">
        <v>700</v>
      </c>
      <c r="C789" s="419"/>
      <c r="D789" s="680">
        <f>SUM(D698+D667+D545+D303)</f>
        <v>64411</v>
      </c>
      <c r="E789" s="653"/>
    </row>
    <row r="790" spans="1:5" ht="12.75">
      <c r="A790" s="388"/>
      <c r="B790" s="402" t="s">
        <v>438</v>
      </c>
      <c r="C790" s="419">
        <f>SUM(C759+C729+C699+C668+C546+C304)</f>
        <v>0</v>
      </c>
      <c r="D790" s="419">
        <f>SUM(D759+D729+D699+D668+D546+D304)</f>
        <v>0</v>
      </c>
      <c r="E790" s="299"/>
    </row>
    <row r="791" spans="1:5" ht="13.5" thickBot="1">
      <c r="A791" s="388"/>
      <c r="B791" s="403" t="s">
        <v>439</v>
      </c>
      <c r="C791" s="420">
        <f>SUM(C760+C730+C700+C669+C547+C305)</f>
        <v>0</v>
      </c>
      <c r="D791" s="420">
        <f>SUM(D760+D730+D700+D669+D547+D305)</f>
        <v>0</v>
      </c>
      <c r="E791" s="417"/>
    </row>
    <row r="792" spans="1:5" ht="13.5" thickBot="1">
      <c r="A792" s="388"/>
      <c r="B792" s="404" t="s">
        <v>15</v>
      </c>
      <c r="C792" s="425">
        <f>SUM(C786:C791)</f>
        <v>4195960</v>
      </c>
      <c r="D792" s="425">
        <f>SUM(D786:D791)-D789</f>
        <v>4388990</v>
      </c>
      <c r="E792" s="652">
        <f>SUM(D792/C792)</f>
        <v>1.0460037750598195</v>
      </c>
    </row>
    <row r="793" spans="1:5" ht="12.75">
      <c r="A793" s="388"/>
      <c r="B793" s="402" t="s">
        <v>440</v>
      </c>
      <c r="C793" s="419">
        <f aca="true" t="shared" si="19" ref="C793:D795">SUM(C762+C732+C702+C671+C549+C307)</f>
        <v>508</v>
      </c>
      <c r="D793" s="419">
        <f t="shared" si="19"/>
        <v>508</v>
      </c>
      <c r="E793" s="653">
        <f>SUM(D793/C793)</f>
        <v>1</v>
      </c>
    </row>
    <row r="794" spans="1:5" ht="12.75">
      <c r="A794" s="388"/>
      <c r="B794" s="402" t="s">
        <v>441</v>
      </c>
      <c r="C794" s="419">
        <f t="shared" si="19"/>
        <v>1281</v>
      </c>
      <c r="D794" s="419">
        <f t="shared" si="19"/>
        <v>2258</v>
      </c>
      <c r="E794" s="653">
        <f>SUM(D794/C794)</f>
        <v>1.7626854020296643</v>
      </c>
    </row>
    <row r="795" spans="1:5" ht="13.5" thickBot="1">
      <c r="A795" s="388"/>
      <c r="B795" s="405" t="s">
        <v>442</v>
      </c>
      <c r="C795" s="420">
        <f t="shared" si="19"/>
        <v>0</v>
      </c>
      <c r="D795" s="420">
        <f t="shared" si="19"/>
        <v>0</v>
      </c>
      <c r="E795" s="417"/>
    </row>
    <row r="796" spans="1:5" ht="13.5" thickBot="1">
      <c r="A796" s="388"/>
      <c r="B796" s="407" t="s">
        <v>21</v>
      </c>
      <c r="C796" s="425">
        <f>SUM(C793:C795)</f>
        <v>1789</v>
      </c>
      <c r="D796" s="425">
        <f>SUM(D793:D795)</f>
        <v>2766</v>
      </c>
      <c r="E796" s="652">
        <f>SUM(D796/C796)</f>
        <v>1.5461151481274455</v>
      </c>
    </row>
    <row r="797" spans="1:5" ht="15.75" thickBot="1">
      <c r="A797" s="406"/>
      <c r="B797" s="389" t="s">
        <v>40</v>
      </c>
      <c r="C797" s="427">
        <f>SUM(C792+C796)</f>
        <v>4197749</v>
      </c>
      <c r="D797" s="427">
        <f>SUM(D792+D796)</f>
        <v>4391756</v>
      </c>
      <c r="E797" s="652">
        <f>SUM(D797/C797)</f>
        <v>1.0462169129216634</v>
      </c>
    </row>
    <row r="798" spans="1:5" ht="15">
      <c r="A798" s="408">
        <v>2850</v>
      </c>
      <c r="B798" s="409" t="s">
        <v>468</v>
      </c>
      <c r="C798" s="299"/>
      <c r="D798" s="299"/>
      <c r="E798" s="653"/>
    </row>
    <row r="799" spans="1:5" ht="12.75">
      <c r="A799" s="390"/>
      <c r="B799" s="391" t="s">
        <v>422</v>
      </c>
      <c r="C799" s="299">
        <v>5000</v>
      </c>
      <c r="D799" s="299">
        <v>5000</v>
      </c>
      <c r="E799" s="653">
        <f>SUM(D799/C799)</f>
        <v>1</v>
      </c>
    </row>
    <row r="800" spans="1:5" ht="12.75">
      <c r="A800" s="390"/>
      <c r="B800" s="391" t="s">
        <v>423</v>
      </c>
      <c r="C800" s="299">
        <v>3100</v>
      </c>
      <c r="D800" s="299">
        <v>3100</v>
      </c>
      <c r="E800" s="653">
        <f>SUM(D800/C800)</f>
        <v>1</v>
      </c>
    </row>
    <row r="801" spans="1:5" ht="12.75">
      <c r="A801" s="390"/>
      <c r="B801" s="391" t="s">
        <v>424</v>
      </c>
      <c r="C801" s="299"/>
      <c r="D801" s="299"/>
      <c r="E801" s="653"/>
    </row>
    <row r="802" spans="1:5" ht="12.75">
      <c r="A802" s="390"/>
      <c r="B802" s="391" t="s">
        <v>701</v>
      </c>
      <c r="C802" s="299">
        <v>17000</v>
      </c>
      <c r="D802" s="299">
        <v>17000</v>
      </c>
      <c r="E802" s="653">
        <f>SUM(D802/C802)</f>
        <v>1</v>
      </c>
    </row>
    <row r="803" spans="1:5" ht="12.75">
      <c r="A803" s="390"/>
      <c r="B803" s="391" t="s">
        <v>426</v>
      </c>
      <c r="C803" s="299">
        <v>5100</v>
      </c>
      <c r="D803" s="299">
        <v>5100</v>
      </c>
      <c r="E803" s="653">
        <f>SUM(D803/C803)</f>
        <v>1</v>
      </c>
    </row>
    <row r="804" spans="1:5" ht="13.5" thickBot="1">
      <c r="A804" s="390"/>
      <c r="B804" s="393" t="s">
        <v>427</v>
      </c>
      <c r="C804" s="417"/>
      <c r="D804" s="417"/>
      <c r="E804" s="417"/>
    </row>
    <row r="805" spans="1:5" ht="13.5" thickBot="1">
      <c r="A805" s="390"/>
      <c r="B805" s="394" t="s">
        <v>415</v>
      </c>
      <c r="C805" s="421">
        <f>SUM(C799:C804)</f>
        <v>30200</v>
      </c>
      <c r="D805" s="421">
        <f>SUM(D799:D804)</f>
        <v>30200</v>
      </c>
      <c r="E805" s="652">
        <f>SUM(D805/C805)</f>
        <v>1</v>
      </c>
    </row>
    <row r="806" spans="1:5" ht="12.75">
      <c r="A806" s="390"/>
      <c r="B806" s="391" t="s">
        <v>428</v>
      </c>
      <c r="C806" s="299">
        <v>257309</v>
      </c>
      <c r="D806" s="299">
        <v>260348</v>
      </c>
      <c r="E806" s="653">
        <f>SUM(D806/C806)</f>
        <v>1.0118107023073426</v>
      </c>
    </row>
    <row r="807" spans="1:5" ht="12.75">
      <c r="A807" s="390"/>
      <c r="B807" s="391" t="s">
        <v>429</v>
      </c>
      <c r="C807" s="299">
        <v>2100</v>
      </c>
      <c r="D807" s="299">
        <v>2100</v>
      </c>
      <c r="E807" s="653">
        <f>SUM(D807/C807)</f>
        <v>1</v>
      </c>
    </row>
    <row r="808" spans="1:5" ht="13.5" thickBot="1">
      <c r="A808" s="390"/>
      <c r="B808" s="391" t="s">
        <v>430</v>
      </c>
      <c r="C808" s="417"/>
      <c r="D808" s="417"/>
      <c r="E808" s="417"/>
    </row>
    <row r="809" spans="1:5" ht="13.5" thickBot="1">
      <c r="A809" s="395"/>
      <c r="B809" s="396" t="s">
        <v>418</v>
      </c>
      <c r="C809" s="302">
        <f>SUM(C806:C808)</f>
        <v>259409</v>
      </c>
      <c r="D809" s="302">
        <f>SUM(D806:D808)</f>
        <v>262448</v>
      </c>
      <c r="E809" s="655">
        <f>SUM(D809/C809)</f>
        <v>1.0117150908411041</v>
      </c>
    </row>
    <row r="810" spans="1:5" ht="13.5" thickBot="1">
      <c r="A810" s="392"/>
      <c r="B810" s="397" t="s">
        <v>419</v>
      </c>
      <c r="C810" s="416"/>
      <c r="D810" s="416"/>
      <c r="E810" s="416"/>
    </row>
    <row r="811" spans="1:5" ht="13.5" thickBot="1">
      <c r="A811" s="392"/>
      <c r="B811" s="398" t="s">
        <v>420</v>
      </c>
      <c r="C811" s="421">
        <f>SUM(C809+C805+C810)</f>
        <v>289609</v>
      </c>
      <c r="D811" s="421">
        <f>SUM(D809+D805+D810)</f>
        <v>292648</v>
      </c>
      <c r="E811" s="655">
        <f>SUM(D811/C811)</f>
        <v>1.010493458421527</v>
      </c>
    </row>
    <row r="812" spans="1:5" ht="13.5" thickBot="1">
      <c r="A812" s="390"/>
      <c r="B812" s="394" t="s">
        <v>433</v>
      </c>
      <c r="C812" s="416"/>
      <c r="D812" s="416"/>
      <c r="E812" s="416"/>
    </row>
    <row r="813" spans="1:5" ht="12.75">
      <c r="A813" s="390"/>
      <c r="B813" s="391" t="s">
        <v>431</v>
      </c>
      <c r="C813" s="299"/>
      <c r="D813" s="299">
        <v>7319</v>
      </c>
      <c r="E813" s="299"/>
    </row>
    <row r="814" spans="1:5" ht="13.5" thickBot="1">
      <c r="A814" s="390"/>
      <c r="B814" s="399" t="s">
        <v>432</v>
      </c>
      <c r="C814" s="417"/>
      <c r="D814" s="417"/>
      <c r="E814" s="417"/>
    </row>
    <row r="815" spans="1:5" ht="13.5" thickBot="1">
      <c r="A815" s="400"/>
      <c r="B815" s="397" t="s">
        <v>421</v>
      </c>
      <c r="C815" s="417"/>
      <c r="D815" s="302">
        <f>SUM(D813:D814)</f>
        <v>7319</v>
      </c>
      <c r="E815" s="417"/>
    </row>
    <row r="816" spans="1:5" ht="15.75" thickBot="1">
      <c r="A816" s="400"/>
      <c r="B816" s="401" t="s">
        <v>434</v>
      </c>
      <c r="C816" s="423">
        <f>SUM(C811+C812+C815)</f>
        <v>289609</v>
      </c>
      <c r="D816" s="423">
        <f>SUM(D811+D812+D815)</f>
        <v>299967</v>
      </c>
      <c r="E816" s="652">
        <f>SUM(D816/C816)</f>
        <v>1.0357654630898903</v>
      </c>
    </row>
    <row r="817" spans="1:5" ht="12.75">
      <c r="A817" s="388"/>
      <c r="B817" s="402" t="s">
        <v>435</v>
      </c>
      <c r="C817" s="299">
        <v>163436</v>
      </c>
      <c r="D817" s="299">
        <v>168602</v>
      </c>
      <c r="E817" s="653">
        <f>SUM(D817/C817)</f>
        <v>1.031608703100908</v>
      </c>
    </row>
    <row r="818" spans="1:5" ht="12.75">
      <c r="A818" s="388"/>
      <c r="B818" s="402" t="s">
        <v>436</v>
      </c>
      <c r="C818" s="299">
        <v>42347</v>
      </c>
      <c r="D818" s="299">
        <v>43907</v>
      </c>
      <c r="E818" s="653">
        <f>SUM(D818/C818)</f>
        <v>1.036838500956384</v>
      </c>
    </row>
    <row r="819" spans="1:5" ht="12.75">
      <c r="A819" s="388"/>
      <c r="B819" s="402" t="s">
        <v>437</v>
      </c>
      <c r="C819" s="299">
        <v>83826</v>
      </c>
      <c r="D819" s="299">
        <v>87458</v>
      </c>
      <c r="E819" s="653">
        <f>SUM(D819/C819)</f>
        <v>1.0433278457757735</v>
      </c>
    </row>
    <row r="820" spans="1:5" ht="12.75">
      <c r="A820" s="388"/>
      <c r="B820" s="402" t="s">
        <v>438</v>
      </c>
      <c r="C820" s="299"/>
      <c r="D820" s="299"/>
      <c r="E820" s="299"/>
    </row>
    <row r="821" spans="1:5" ht="13.5" thickBot="1">
      <c r="A821" s="388"/>
      <c r="B821" s="403" t="s">
        <v>439</v>
      </c>
      <c r="C821" s="417"/>
      <c r="D821" s="417"/>
      <c r="E821" s="417"/>
    </row>
    <row r="822" spans="1:5" ht="13.5" thickBot="1">
      <c r="A822" s="388"/>
      <c r="B822" s="404" t="s">
        <v>15</v>
      </c>
      <c r="C822" s="421">
        <f>SUM(C817:C821)</f>
        <v>289609</v>
      </c>
      <c r="D822" s="421">
        <f>SUM(D817:D821)</f>
        <v>299967</v>
      </c>
      <c r="E822" s="652">
        <f>SUM(D822/C822)</f>
        <v>1.0357654630898903</v>
      </c>
    </row>
    <row r="823" spans="1:5" ht="12.75">
      <c r="A823" s="388"/>
      <c r="B823" s="402" t="s">
        <v>440</v>
      </c>
      <c r="C823" s="299"/>
      <c r="D823" s="299"/>
      <c r="E823" s="299"/>
    </row>
    <row r="824" spans="1:5" ht="12.75">
      <c r="A824" s="388"/>
      <c r="B824" s="402" t="s">
        <v>441</v>
      </c>
      <c r="C824" s="299"/>
      <c r="D824" s="299"/>
      <c r="E824" s="299"/>
    </row>
    <row r="825" spans="1:5" ht="13.5" thickBot="1">
      <c r="A825" s="388"/>
      <c r="B825" s="405" t="s">
        <v>442</v>
      </c>
      <c r="C825" s="417"/>
      <c r="D825" s="417"/>
      <c r="E825" s="417"/>
    </row>
    <row r="826" spans="1:5" ht="13.5" thickBot="1">
      <c r="A826" s="388"/>
      <c r="B826" s="407" t="s">
        <v>21</v>
      </c>
      <c r="C826" s="416"/>
      <c r="D826" s="416"/>
      <c r="E826" s="416"/>
    </row>
    <row r="827" spans="1:5" ht="15.75" thickBot="1">
      <c r="A827" s="406"/>
      <c r="B827" s="389" t="s">
        <v>40</v>
      </c>
      <c r="C827" s="423">
        <f>SUM(C822+C826)</f>
        <v>289609</v>
      </c>
      <c r="D827" s="423">
        <f>SUM(D822+D826)</f>
        <v>299967</v>
      </c>
      <c r="E827" s="652">
        <f>SUM(D827/C827)</f>
        <v>1.0357654630898903</v>
      </c>
    </row>
    <row r="828" spans="1:5" ht="15">
      <c r="A828" s="408">
        <v>2875</v>
      </c>
      <c r="B828" s="409" t="s">
        <v>357</v>
      </c>
      <c r="C828" s="299"/>
      <c r="D828" s="299"/>
      <c r="E828" s="653"/>
    </row>
    <row r="829" spans="1:5" ht="12.75">
      <c r="A829" s="390"/>
      <c r="B829" s="391" t="s">
        <v>422</v>
      </c>
      <c r="C829" s="299"/>
      <c r="D829" s="299"/>
      <c r="E829" s="653"/>
    </row>
    <row r="830" spans="1:5" ht="12.75">
      <c r="A830" s="390"/>
      <c r="B830" s="391" t="s">
        <v>423</v>
      </c>
      <c r="C830" s="299">
        <v>2377</v>
      </c>
      <c r="D830" s="299">
        <v>2377</v>
      </c>
      <c r="E830" s="653">
        <f>SUM(D830/C830)</f>
        <v>1</v>
      </c>
    </row>
    <row r="831" spans="1:5" ht="12.75">
      <c r="A831" s="390"/>
      <c r="B831" s="391" t="s">
        <v>424</v>
      </c>
      <c r="C831" s="299"/>
      <c r="D831" s="299"/>
      <c r="E831" s="653"/>
    </row>
    <row r="832" spans="1:5" ht="12.75">
      <c r="A832" s="390"/>
      <c r="B832" s="391" t="s">
        <v>425</v>
      </c>
      <c r="C832" s="299">
        <v>47507</v>
      </c>
      <c r="D832" s="299">
        <v>47507</v>
      </c>
      <c r="E832" s="653">
        <f>SUM(D832/C832)</f>
        <v>1</v>
      </c>
    </row>
    <row r="833" spans="1:5" ht="12.75">
      <c r="A833" s="390"/>
      <c r="B833" s="391" t="s">
        <v>426</v>
      </c>
      <c r="C833" s="299">
        <v>6816</v>
      </c>
      <c r="D833" s="299">
        <v>6816</v>
      </c>
      <c r="E833" s="653">
        <f>SUM(D833/C833)</f>
        <v>1</v>
      </c>
    </row>
    <row r="834" spans="1:5" ht="13.5" thickBot="1">
      <c r="A834" s="390"/>
      <c r="B834" s="393" t="s">
        <v>427</v>
      </c>
      <c r="C834" s="417"/>
      <c r="D834" s="417"/>
      <c r="E834" s="417"/>
    </row>
    <row r="835" spans="1:5" ht="13.5" thickBot="1">
      <c r="A835" s="390"/>
      <c r="B835" s="394" t="s">
        <v>415</v>
      </c>
      <c r="C835" s="421">
        <f>SUM(C829:C834)</f>
        <v>56700</v>
      </c>
      <c r="D835" s="421">
        <f>SUM(D829:D834)</f>
        <v>56700</v>
      </c>
      <c r="E835" s="652">
        <f>SUM(D835/C835)</f>
        <v>1</v>
      </c>
    </row>
    <row r="836" spans="1:5" ht="12.75">
      <c r="A836" s="390"/>
      <c r="B836" s="391" t="s">
        <v>428</v>
      </c>
      <c r="C836" s="299">
        <v>435053</v>
      </c>
      <c r="D836" s="299">
        <v>440746</v>
      </c>
      <c r="E836" s="653">
        <f>SUM(D836/C836)</f>
        <v>1.0130857619646343</v>
      </c>
    </row>
    <row r="837" spans="1:5" ht="12.75">
      <c r="A837" s="390"/>
      <c r="B837" s="391" t="s">
        <v>429</v>
      </c>
      <c r="C837" s="299"/>
      <c r="D837" s="299"/>
      <c r="E837" s="653"/>
    </row>
    <row r="838" spans="1:5" ht="13.5" thickBot="1">
      <c r="A838" s="390"/>
      <c r="B838" s="391" t="s">
        <v>430</v>
      </c>
      <c r="C838" s="417"/>
      <c r="D838" s="417"/>
      <c r="E838" s="417"/>
    </row>
    <row r="839" spans="1:5" ht="13.5" thickBot="1">
      <c r="A839" s="395"/>
      <c r="B839" s="396" t="s">
        <v>418</v>
      </c>
      <c r="C839" s="302">
        <f>SUM(C836:C838)</f>
        <v>435053</v>
      </c>
      <c r="D839" s="302">
        <f>SUM(D836:D838)</f>
        <v>440746</v>
      </c>
      <c r="E839" s="655">
        <f>SUM(D839/C839)</f>
        <v>1.0130857619646343</v>
      </c>
    </row>
    <row r="840" spans="1:5" ht="13.5" thickBot="1">
      <c r="A840" s="392"/>
      <c r="B840" s="397" t="s">
        <v>419</v>
      </c>
      <c r="C840" s="416"/>
      <c r="D840" s="416"/>
      <c r="E840" s="416"/>
    </row>
    <row r="841" spans="1:5" ht="13.5" thickBot="1">
      <c r="A841" s="392"/>
      <c r="B841" s="398" t="s">
        <v>420</v>
      </c>
      <c r="C841" s="421">
        <f>SUM(C839+C835+C840)</f>
        <v>491753</v>
      </c>
      <c r="D841" s="421">
        <f>SUM(D839+D835+D840)</f>
        <v>497446</v>
      </c>
      <c r="E841" s="655">
        <f>SUM(D841/C841)</f>
        <v>1.0115769502168772</v>
      </c>
    </row>
    <row r="842" spans="1:5" ht="13.5" thickBot="1">
      <c r="A842" s="390"/>
      <c r="B842" s="394" t="s">
        <v>433</v>
      </c>
      <c r="C842" s="416"/>
      <c r="D842" s="416"/>
      <c r="E842" s="416"/>
    </row>
    <row r="843" spans="1:5" ht="12.75">
      <c r="A843" s="390"/>
      <c r="B843" s="391" t="s">
        <v>431</v>
      </c>
      <c r="C843" s="299"/>
      <c r="D843" s="299">
        <v>16643</v>
      </c>
      <c r="E843" s="299"/>
    </row>
    <row r="844" spans="1:5" ht="13.5" thickBot="1">
      <c r="A844" s="390"/>
      <c r="B844" s="399" t="s">
        <v>432</v>
      </c>
      <c r="C844" s="417"/>
      <c r="D844" s="417"/>
      <c r="E844" s="417"/>
    </row>
    <row r="845" spans="1:5" ht="13.5" thickBot="1">
      <c r="A845" s="400"/>
      <c r="B845" s="397" t="s">
        <v>421</v>
      </c>
      <c r="C845" s="417"/>
      <c r="D845" s="302">
        <f>SUM(D843:D844)</f>
        <v>16643</v>
      </c>
      <c r="E845" s="417"/>
    </row>
    <row r="846" spans="1:5" ht="15.75" thickBot="1">
      <c r="A846" s="400"/>
      <c r="B846" s="401" t="s">
        <v>434</v>
      </c>
      <c r="C846" s="423">
        <f>SUM(C841+C842+C845)</f>
        <v>491753</v>
      </c>
      <c r="D846" s="423">
        <f>SUM(D841+D842+D845)</f>
        <v>514089</v>
      </c>
      <c r="E846" s="652">
        <f>SUM(D846/C846)</f>
        <v>1.0454211768916508</v>
      </c>
    </row>
    <row r="847" spans="1:5" ht="12.75">
      <c r="A847" s="388"/>
      <c r="B847" s="402" t="s">
        <v>435</v>
      </c>
      <c r="C847" s="299">
        <v>263550</v>
      </c>
      <c r="D847" s="299">
        <v>278811</v>
      </c>
      <c r="E847" s="653">
        <f>SUM(D847/C847)</f>
        <v>1.0579055207740466</v>
      </c>
    </row>
    <row r="848" spans="1:5" ht="12.75">
      <c r="A848" s="388"/>
      <c r="B848" s="402" t="s">
        <v>436</v>
      </c>
      <c r="C848" s="299">
        <v>69738</v>
      </c>
      <c r="D848" s="299">
        <v>73809</v>
      </c>
      <c r="E848" s="653">
        <f>SUM(D848/C848)</f>
        <v>1.0583756345177664</v>
      </c>
    </row>
    <row r="849" spans="1:5" ht="12.75">
      <c r="A849" s="388"/>
      <c r="B849" s="402" t="s">
        <v>437</v>
      </c>
      <c r="C849" s="299">
        <v>158465</v>
      </c>
      <c r="D849" s="299">
        <v>161469</v>
      </c>
      <c r="E849" s="653">
        <f>SUM(D849/C849)</f>
        <v>1.0189568674470704</v>
      </c>
    </row>
    <row r="850" spans="1:5" ht="12.75">
      <c r="A850" s="388"/>
      <c r="B850" s="402" t="s">
        <v>438</v>
      </c>
      <c r="C850" s="299"/>
      <c r="D850" s="299"/>
      <c r="E850" s="299"/>
    </row>
    <row r="851" spans="1:5" ht="13.5" thickBot="1">
      <c r="A851" s="388"/>
      <c r="B851" s="403" t="s">
        <v>439</v>
      </c>
      <c r="C851" s="417"/>
      <c r="D851" s="417"/>
      <c r="E851" s="417"/>
    </row>
    <row r="852" spans="1:5" ht="13.5" thickBot="1">
      <c r="A852" s="388"/>
      <c r="B852" s="404" t="s">
        <v>15</v>
      </c>
      <c r="C852" s="421">
        <f>SUM(C847:C851)</f>
        <v>491753</v>
      </c>
      <c r="D852" s="421">
        <f>SUM(D847:D851)</f>
        <v>514089</v>
      </c>
      <c r="E852" s="652">
        <f>SUM(D852/C852)</f>
        <v>1.0454211768916508</v>
      </c>
    </row>
    <row r="853" spans="1:5" ht="12.75">
      <c r="A853" s="388"/>
      <c r="B853" s="402" t="s">
        <v>440</v>
      </c>
      <c r="C853" s="299"/>
      <c r="D853" s="299"/>
      <c r="E853" s="299"/>
    </row>
    <row r="854" spans="1:5" ht="12.75">
      <c r="A854" s="388"/>
      <c r="B854" s="402" t="s">
        <v>441</v>
      </c>
      <c r="C854" s="299"/>
      <c r="D854" s="299"/>
      <c r="E854" s="299"/>
    </row>
    <row r="855" spans="1:5" ht="13.5" thickBot="1">
      <c r="A855" s="388"/>
      <c r="B855" s="405" t="s">
        <v>442</v>
      </c>
      <c r="C855" s="417"/>
      <c r="D855" s="417"/>
      <c r="E855" s="417"/>
    </row>
    <row r="856" spans="1:5" ht="13.5" thickBot="1">
      <c r="A856" s="388"/>
      <c r="B856" s="407" t="s">
        <v>21</v>
      </c>
      <c r="C856" s="416"/>
      <c r="D856" s="416"/>
      <c r="E856" s="416"/>
    </row>
    <row r="857" spans="1:5" ht="15.75" thickBot="1">
      <c r="A857" s="406"/>
      <c r="B857" s="389" t="s">
        <v>40</v>
      </c>
      <c r="C857" s="423">
        <f>SUM(C852+C856)</f>
        <v>491753</v>
      </c>
      <c r="D857" s="423">
        <f>SUM(D852+D856)</f>
        <v>514089</v>
      </c>
      <c r="E857" s="652">
        <f>SUM(D857/C857)</f>
        <v>1.0454211768916508</v>
      </c>
    </row>
    <row r="858" spans="1:5" ht="15">
      <c r="A858" s="414">
        <v>2898</v>
      </c>
      <c r="B858" s="410" t="s">
        <v>469</v>
      </c>
      <c r="C858" s="419"/>
      <c r="D858" s="419"/>
      <c r="E858" s="653"/>
    </row>
    <row r="859" spans="1:5" ht="12.75">
      <c r="A859" s="390"/>
      <c r="B859" s="391" t="s">
        <v>422</v>
      </c>
      <c r="C859" s="419">
        <f>SUM(C829+C799)</f>
        <v>5000</v>
      </c>
      <c r="D859" s="419">
        <f>SUM(D829+D799)</f>
        <v>5000</v>
      </c>
      <c r="E859" s="653">
        <f>SUM(D859/C859)</f>
        <v>1</v>
      </c>
    </row>
    <row r="860" spans="1:5" ht="12.75">
      <c r="A860" s="390"/>
      <c r="B860" s="391" t="s">
        <v>423</v>
      </c>
      <c r="C860" s="419">
        <f aca="true" t="shared" si="20" ref="C860:D887">SUM(C830+C800)</f>
        <v>5477</v>
      </c>
      <c r="D860" s="419">
        <f t="shared" si="20"/>
        <v>5477</v>
      </c>
      <c r="E860" s="299"/>
    </row>
    <row r="861" spans="1:5" ht="12.75">
      <c r="A861" s="390"/>
      <c r="B861" s="391" t="s">
        <v>424</v>
      </c>
      <c r="C861" s="419">
        <f t="shared" si="20"/>
        <v>0</v>
      </c>
      <c r="D861" s="419">
        <f t="shared" si="20"/>
        <v>0</v>
      </c>
      <c r="E861" s="653"/>
    </row>
    <row r="862" spans="1:5" ht="12.75">
      <c r="A862" s="390"/>
      <c r="B862" s="391" t="s">
        <v>425</v>
      </c>
      <c r="C862" s="419">
        <f t="shared" si="20"/>
        <v>64507</v>
      </c>
      <c r="D862" s="419">
        <f t="shared" si="20"/>
        <v>64507</v>
      </c>
      <c r="E862" s="653">
        <f>SUM(D862/C862)</f>
        <v>1</v>
      </c>
    </row>
    <row r="863" spans="1:5" ht="12.75">
      <c r="A863" s="390"/>
      <c r="B863" s="391" t="s">
        <v>426</v>
      </c>
      <c r="C863" s="419">
        <f t="shared" si="20"/>
        <v>11916</v>
      </c>
      <c r="D863" s="419">
        <f t="shared" si="20"/>
        <v>11916</v>
      </c>
      <c r="E863" s="653">
        <f>SUM(D863/C863)</f>
        <v>1</v>
      </c>
    </row>
    <row r="864" spans="1:5" ht="13.5" thickBot="1">
      <c r="A864" s="390"/>
      <c r="B864" s="393" t="s">
        <v>427</v>
      </c>
      <c r="C864" s="420">
        <f t="shared" si="20"/>
        <v>0</v>
      </c>
      <c r="D864" s="420">
        <f t="shared" si="20"/>
        <v>0</v>
      </c>
      <c r="E864" s="417"/>
    </row>
    <row r="865" spans="1:5" ht="13.5" thickBot="1">
      <c r="A865" s="390"/>
      <c r="B865" s="394" t="s">
        <v>415</v>
      </c>
      <c r="C865" s="426">
        <f>SUM(C859:C864)</f>
        <v>86900</v>
      </c>
      <c r="D865" s="426">
        <f>SUM(D859:D864)</f>
        <v>86900</v>
      </c>
      <c r="E865" s="652">
        <f>SUM(D865/C865)</f>
        <v>1</v>
      </c>
    </row>
    <row r="866" spans="1:5" ht="12.75">
      <c r="A866" s="390"/>
      <c r="B866" s="391" t="s">
        <v>428</v>
      </c>
      <c r="C866" s="419">
        <f t="shared" si="20"/>
        <v>692362</v>
      </c>
      <c r="D866" s="419">
        <f t="shared" si="20"/>
        <v>701094</v>
      </c>
      <c r="E866" s="653">
        <f>SUM(D866/C866)</f>
        <v>1.012611899555435</v>
      </c>
    </row>
    <row r="867" spans="1:5" ht="12.75">
      <c r="A867" s="390"/>
      <c r="B867" s="391" t="s">
        <v>429</v>
      </c>
      <c r="C867" s="419">
        <f t="shared" si="20"/>
        <v>2100</v>
      </c>
      <c r="D867" s="419">
        <f t="shared" si="20"/>
        <v>2100</v>
      </c>
      <c r="E867" s="653">
        <f>SUM(D867/C867)</f>
        <v>1</v>
      </c>
    </row>
    <row r="868" spans="1:5" ht="13.5" thickBot="1">
      <c r="A868" s="390"/>
      <c r="B868" s="391" t="s">
        <v>430</v>
      </c>
      <c r="C868" s="420">
        <f t="shared" si="20"/>
        <v>0</v>
      </c>
      <c r="D868" s="420">
        <f t="shared" si="20"/>
        <v>0</v>
      </c>
      <c r="E868" s="417"/>
    </row>
    <row r="869" spans="1:5" ht="13.5" thickBot="1">
      <c r="A869" s="395"/>
      <c r="B869" s="396" t="s">
        <v>418</v>
      </c>
      <c r="C869" s="425">
        <f>SUM(C866:C868)</f>
        <v>694462</v>
      </c>
      <c r="D869" s="425">
        <f>SUM(D866:D868)</f>
        <v>703194</v>
      </c>
      <c r="E869" s="655">
        <f>SUM(D869/C869)</f>
        <v>1.0125737621352933</v>
      </c>
    </row>
    <row r="870" spans="1:5" ht="13.5" thickBot="1">
      <c r="A870" s="392"/>
      <c r="B870" s="397" t="s">
        <v>419</v>
      </c>
      <c r="C870" s="418">
        <f t="shared" si="20"/>
        <v>0</v>
      </c>
      <c r="D870" s="418">
        <f t="shared" si="20"/>
        <v>0</v>
      </c>
      <c r="E870" s="416"/>
    </row>
    <row r="871" spans="1:5" ht="13.5" thickBot="1">
      <c r="A871" s="392"/>
      <c r="B871" s="398" t="s">
        <v>420</v>
      </c>
      <c r="C871" s="425">
        <f>SUM(C865+C869+C870)</f>
        <v>781362</v>
      </c>
      <c r="D871" s="425">
        <f>SUM(D865+D869+D870)</f>
        <v>790094</v>
      </c>
      <c r="E871" s="655">
        <f>SUM(D871/C871)</f>
        <v>1.0111753579006915</v>
      </c>
    </row>
    <row r="872" spans="1:5" ht="13.5" thickBot="1">
      <c r="A872" s="390"/>
      <c r="B872" s="394" t="s">
        <v>433</v>
      </c>
      <c r="C872" s="425">
        <f t="shared" si="20"/>
        <v>0</v>
      </c>
      <c r="D872" s="425">
        <f t="shared" si="20"/>
        <v>0</v>
      </c>
      <c r="E872" s="416"/>
    </row>
    <row r="873" spans="1:5" ht="12.75">
      <c r="A873" s="390"/>
      <c r="B873" s="391" t="s">
        <v>431</v>
      </c>
      <c r="C873" s="419">
        <f t="shared" si="20"/>
        <v>0</v>
      </c>
      <c r="D873" s="419">
        <f t="shared" si="20"/>
        <v>23962</v>
      </c>
      <c r="E873" s="299"/>
    </row>
    <row r="874" spans="1:5" ht="13.5" thickBot="1">
      <c r="A874" s="390"/>
      <c r="B874" s="399" t="s">
        <v>432</v>
      </c>
      <c r="C874" s="420">
        <f t="shared" si="20"/>
        <v>0</v>
      </c>
      <c r="D874" s="420">
        <f t="shared" si="20"/>
        <v>0</v>
      </c>
      <c r="E874" s="417"/>
    </row>
    <row r="875" spans="1:5" ht="13.5" thickBot="1">
      <c r="A875" s="400"/>
      <c r="B875" s="397" t="s">
        <v>421</v>
      </c>
      <c r="C875" s="418">
        <f t="shared" si="20"/>
        <v>0</v>
      </c>
      <c r="D875" s="418">
        <f t="shared" si="20"/>
        <v>23962</v>
      </c>
      <c r="E875" s="417"/>
    </row>
    <row r="876" spans="1:5" ht="15.75" thickBot="1">
      <c r="A876" s="400"/>
      <c r="B876" s="401" t="s">
        <v>434</v>
      </c>
      <c r="C876" s="427">
        <f>SUM(C871+C872+C875)</f>
        <v>781362</v>
      </c>
      <c r="D876" s="427">
        <f>SUM(D871+D872+D875)</f>
        <v>814056</v>
      </c>
      <c r="E876" s="652">
        <f>SUM(D876/C876)</f>
        <v>1.0418423214847918</v>
      </c>
    </row>
    <row r="877" spans="1:5" ht="12.75">
      <c r="A877" s="388"/>
      <c r="B877" s="402" t="s">
        <v>435</v>
      </c>
      <c r="C877" s="419">
        <f t="shared" si="20"/>
        <v>426986</v>
      </c>
      <c r="D877" s="419">
        <f t="shared" si="20"/>
        <v>447413</v>
      </c>
      <c r="E877" s="653">
        <f>SUM(D877/C877)</f>
        <v>1.047839976017949</v>
      </c>
    </row>
    <row r="878" spans="1:5" ht="12.75">
      <c r="A878" s="388"/>
      <c r="B878" s="402" t="s">
        <v>436</v>
      </c>
      <c r="C878" s="419">
        <f t="shared" si="20"/>
        <v>112085</v>
      </c>
      <c r="D878" s="419">
        <f t="shared" si="20"/>
        <v>117716</v>
      </c>
      <c r="E878" s="653">
        <f>SUM(D878/C878)</f>
        <v>1.0502386581612169</v>
      </c>
    </row>
    <row r="879" spans="1:5" ht="12.75">
      <c r="A879" s="388"/>
      <c r="B879" s="402" t="s">
        <v>437</v>
      </c>
      <c r="C879" s="419">
        <f t="shared" si="20"/>
        <v>242291</v>
      </c>
      <c r="D879" s="419">
        <f t="shared" si="20"/>
        <v>248927</v>
      </c>
      <c r="E879" s="653">
        <f>SUM(D879/C879)</f>
        <v>1.027388553433681</v>
      </c>
    </row>
    <row r="880" spans="1:5" ht="12.75">
      <c r="A880" s="388"/>
      <c r="B880" s="402" t="s">
        <v>438</v>
      </c>
      <c r="C880" s="419">
        <f t="shared" si="20"/>
        <v>0</v>
      </c>
      <c r="D880" s="419">
        <f t="shared" si="20"/>
        <v>0</v>
      </c>
      <c r="E880" s="299"/>
    </row>
    <row r="881" spans="1:5" ht="13.5" thickBot="1">
      <c r="A881" s="388"/>
      <c r="B881" s="403" t="s">
        <v>439</v>
      </c>
      <c r="C881" s="420">
        <f t="shared" si="20"/>
        <v>0</v>
      </c>
      <c r="D881" s="420">
        <f t="shared" si="20"/>
        <v>0</v>
      </c>
      <c r="E881" s="417"/>
    </row>
    <row r="882" spans="1:5" ht="13.5" thickBot="1">
      <c r="A882" s="388"/>
      <c r="B882" s="404" t="s">
        <v>15</v>
      </c>
      <c r="C882" s="426">
        <f>SUM(C877:C881)</f>
        <v>781362</v>
      </c>
      <c r="D882" s="426">
        <f>SUM(D877:D881)</f>
        <v>814056</v>
      </c>
      <c r="E882" s="652">
        <f>SUM(D882/C882)</f>
        <v>1.0418423214847918</v>
      </c>
    </row>
    <row r="883" spans="1:5" ht="12.75">
      <c r="A883" s="388"/>
      <c r="B883" s="402" t="s">
        <v>440</v>
      </c>
      <c r="C883" s="419">
        <f t="shared" si="20"/>
        <v>0</v>
      </c>
      <c r="D883" s="419">
        <f t="shared" si="20"/>
        <v>0</v>
      </c>
      <c r="E883" s="299"/>
    </row>
    <row r="884" spans="1:5" ht="12.75">
      <c r="A884" s="388"/>
      <c r="B884" s="402" t="s">
        <v>441</v>
      </c>
      <c r="C884" s="419">
        <f t="shared" si="20"/>
        <v>0</v>
      </c>
      <c r="D884" s="419">
        <f t="shared" si="20"/>
        <v>0</v>
      </c>
      <c r="E884" s="299"/>
    </row>
    <row r="885" spans="1:5" ht="13.5" thickBot="1">
      <c r="A885" s="388"/>
      <c r="B885" s="405" t="s">
        <v>442</v>
      </c>
      <c r="C885" s="420">
        <f t="shared" si="20"/>
        <v>0</v>
      </c>
      <c r="D885" s="420">
        <f t="shared" si="20"/>
        <v>0</v>
      </c>
      <c r="E885" s="417"/>
    </row>
    <row r="886" spans="1:5" ht="13.5" thickBot="1">
      <c r="A886" s="388"/>
      <c r="B886" s="407" t="s">
        <v>21</v>
      </c>
      <c r="C886" s="425">
        <f>SUM(C883:C885)</f>
        <v>0</v>
      </c>
      <c r="D886" s="425">
        <f>SUM(D883:D885)</f>
        <v>0</v>
      </c>
      <c r="E886" s="416"/>
    </row>
    <row r="887" spans="1:5" ht="15.75" thickBot="1">
      <c r="A887" s="406"/>
      <c r="B887" s="389" t="s">
        <v>40</v>
      </c>
      <c r="C887" s="431">
        <f t="shared" si="20"/>
        <v>781362</v>
      </c>
      <c r="D887" s="431">
        <f t="shared" si="20"/>
        <v>814056</v>
      </c>
      <c r="E887" s="652">
        <f>SUM(D887/C887)</f>
        <v>1.0418423214847918</v>
      </c>
    </row>
    <row r="888" spans="1:5" ht="15">
      <c r="A888" s="408">
        <v>2985</v>
      </c>
      <c r="B888" s="409" t="s">
        <v>470</v>
      </c>
      <c r="C888" s="299"/>
      <c r="D888" s="299"/>
      <c r="E888" s="653"/>
    </row>
    <row r="889" spans="1:5" ht="12.75">
      <c r="A889" s="390"/>
      <c r="B889" s="391" t="s">
        <v>422</v>
      </c>
      <c r="C889" s="299">
        <v>36000</v>
      </c>
      <c r="D889" s="299">
        <v>36000</v>
      </c>
      <c r="E889" s="653">
        <f>SUM(D889/C889)</f>
        <v>1</v>
      </c>
    </row>
    <row r="890" spans="1:5" ht="12.75">
      <c r="A890" s="390"/>
      <c r="B890" s="391" t="s">
        <v>423</v>
      </c>
      <c r="C890" s="299"/>
      <c r="D890" s="299"/>
      <c r="E890" s="299"/>
    </row>
    <row r="891" spans="1:5" ht="12.75">
      <c r="A891" s="390"/>
      <c r="B891" s="391" t="s">
        <v>424</v>
      </c>
      <c r="C891" s="299">
        <v>19000</v>
      </c>
      <c r="D891" s="299">
        <v>19000</v>
      </c>
      <c r="E891" s="653">
        <f>SUM(D891/C891)</f>
        <v>1</v>
      </c>
    </row>
    <row r="892" spans="1:5" ht="12.75">
      <c r="A892" s="390"/>
      <c r="B892" s="391" t="s">
        <v>425</v>
      </c>
      <c r="C892" s="299"/>
      <c r="D892" s="299"/>
      <c r="E892" s="653"/>
    </row>
    <row r="893" spans="1:5" ht="12.75">
      <c r="A893" s="390"/>
      <c r="B893" s="391" t="s">
        <v>426</v>
      </c>
      <c r="C893" s="299">
        <v>15000</v>
      </c>
      <c r="D893" s="299">
        <v>15000</v>
      </c>
      <c r="E893" s="653">
        <f>SUM(D893/C893)</f>
        <v>1</v>
      </c>
    </row>
    <row r="894" spans="1:5" ht="13.5" thickBot="1">
      <c r="A894" s="390"/>
      <c r="B894" s="393" t="s">
        <v>427</v>
      </c>
      <c r="C894" s="417"/>
      <c r="D894" s="417"/>
      <c r="E894" s="417"/>
    </row>
    <row r="895" spans="1:5" ht="13.5" thickBot="1">
      <c r="A895" s="390"/>
      <c r="B895" s="394" t="s">
        <v>415</v>
      </c>
      <c r="C895" s="421">
        <f>SUM(C889:C894)</f>
        <v>70000</v>
      </c>
      <c r="D895" s="421">
        <f>SUM(D889:D894)</f>
        <v>70000</v>
      </c>
      <c r="E895" s="652">
        <f>SUM(D895/C895)</f>
        <v>1</v>
      </c>
    </row>
    <row r="896" spans="1:5" ht="12.75">
      <c r="A896" s="390"/>
      <c r="B896" s="391" t="s">
        <v>428</v>
      </c>
      <c r="C896" s="299">
        <v>169487</v>
      </c>
      <c r="D896" s="299">
        <v>170082</v>
      </c>
      <c r="E896" s="653">
        <f>SUM(D896/C896)</f>
        <v>1.0035105937328526</v>
      </c>
    </row>
    <row r="897" spans="1:5" ht="12.75">
      <c r="A897" s="390"/>
      <c r="B897" s="391" t="s">
        <v>429</v>
      </c>
      <c r="C897" s="299"/>
      <c r="D897" s="299"/>
      <c r="E897" s="653"/>
    </row>
    <row r="898" spans="1:5" ht="13.5" thickBot="1">
      <c r="A898" s="390"/>
      <c r="B898" s="391" t="s">
        <v>430</v>
      </c>
      <c r="C898" s="417">
        <v>47100</v>
      </c>
      <c r="D898" s="417">
        <v>47100</v>
      </c>
      <c r="E898" s="657">
        <f>SUM(D898/C898)</f>
        <v>1</v>
      </c>
    </row>
    <row r="899" spans="1:5" ht="13.5" thickBot="1">
      <c r="A899" s="395"/>
      <c r="B899" s="396" t="s">
        <v>418</v>
      </c>
      <c r="C899" s="302">
        <f>SUM(C896:C898)</f>
        <v>216587</v>
      </c>
      <c r="D899" s="302">
        <f>SUM(D896:D898)</f>
        <v>217182</v>
      </c>
      <c r="E899" s="655">
        <f>SUM(D899/C899)</f>
        <v>1.002747163957209</v>
      </c>
    </row>
    <row r="900" spans="1:5" ht="13.5" thickBot="1">
      <c r="A900" s="392"/>
      <c r="B900" s="397" t="s">
        <v>419</v>
      </c>
      <c r="C900" s="416"/>
      <c r="D900" s="416"/>
      <c r="E900" s="416"/>
    </row>
    <row r="901" spans="1:5" ht="13.5" thickBot="1">
      <c r="A901" s="392"/>
      <c r="B901" s="398" t="s">
        <v>420</v>
      </c>
      <c r="C901" s="421">
        <f>SUM(C899+C895+C900)</f>
        <v>286587</v>
      </c>
      <c r="D901" s="421">
        <f>SUM(D899+D895+D900)</f>
        <v>287182</v>
      </c>
      <c r="E901" s="655">
        <f>SUM(D901/C901)</f>
        <v>1.002076158374246</v>
      </c>
    </row>
    <row r="902" spans="1:5" ht="13.5" thickBot="1">
      <c r="A902" s="390"/>
      <c r="B902" s="394" t="s">
        <v>433</v>
      </c>
      <c r="C902" s="416"/>
      <c r="D902" s="416"/>
      <c r="E902" s="416"/>
    </row>
    <row r="903" spans="1:5" ht="12.75">
      <c r="A903" s="390"/>
      <c r="B903" s="391" t="s">
        <v>431</v>
      </c>
      <c r="C903" s="299"/>
      <c r="D903" s="299">
        <v>4418</v>
      </c>
      <c r="E903" s="299"/>
    </row>
    <row r="904" spans="1:5" ht="13.5" thickBot="1">
      <c r="A904" s="390"/>
      <c r="B904" s="399" t="s">
        <v>432</v>
      </c>
      <c r="C904" s="417"/>
      <c r="D904" s="417"/>
      <c r="E904" s="417"/>
    </row>
    <row r="905" spans="1:5" ht="13.5" thickBot="1">
      <c r="A905" s="400"/>
      <c r="B905" s="397" t="s">
        <v>421</v>
      </c>
      <c r="C905" s="417"/>
      <c r="D905" s="302">
        <f>SUM(D903:D904)</f>
        <v>4418</v>
      </c>
      <c r="E905" s="417"/>
    </row>
    <row r="906" spans="1:5" ht="15.75" thickBot="1">
      <c r="A906" s="400"/>
      <c r="B906" s="401" t="s">
        <v>434</v>
      </c>
      <c r="C906" s="423">
        <f>SUM(C901+C902+C905)</f>
        <v>286587</v>
      </c>
      <c r="D906" s="423">
        <f>SUM(D901+D902+D905)</f>
        <v>291600</v>
      </c>
      <c r="E906" s="652">
        <f>SUM(D906/C906)</f>
        <v>1.017492070470747</v>
      </c>
    </row>
    <row r="907" spans="1:5" ht="12.75">
      <c r="A907" s="388"/>
      <c r="B907" s="402" t="s">
        <v>435</v>
      </c>
      <c r="C907" s="299">
        <v>120582</v>
      </c>
      <c r="D907" s="299">
        <v>121016</v>
      </c>
      <c r="E907" s="653">
        <f>SUM(D907/C907)</f>
        <v>1.0035992104957623</v>
      </c>
    </row>
    <row r="908" spans="1:5" ht="12.75">
      <c r="A908" s="388"/>
      <c r="B908" s="402" t="s">
        <v>436</v>
      </c>
      <c r="C908" s="299">
        <v>31905</v>
      </c>
      <c r="D908" s="299">
        <v>32066</v>
      </c>
      <c r="E908" s="653">
        <f>SUM(D908/C908)</f>
        <v>1.0050462309982762</v>
      </c>
    </row>
    <row r="909" spans="1:5" ht="12.75">
      <c r="A909" s="388"/>
      <c r="B909" s="402" t="s">
        <v>437</v>
      </c>
      <c r="C909" s="299">
        <v>134100</v>
      </c>
      <c r="D909" s="299">
        <v>138518</v>
      </c>
      <c r="E909" s="653">
        <f>SUM(D909/C909)</f>
        <v>1.0329455630126771</v>
      </c>
    </row>
    <row r="910" spans="1:5" ht="12.75">
      <c r="A910" s="388"/>
      <c r="B910" s="678" t="s">
        <v>700</v>
      </c>
      <c r="C910" s="299"/>
      <c r="D910" s="679">
        <v>16978</v>
      </c>
      <c r="E910" s="653"/>
    </row>
    <row r="911" spans="1:5" ht="12.75">
      <c r="A911" s="388"/>
      <c r="B911" s="402" t="s">
        <v>438</v>
      </c>
      <c r="C911" s="299"/>
      <c r="D911" s="299"/>
      <c r="E911" s="299"/>
    </row>
    <row r="912" spans="1:5" ht="13.5" thickBot="1">
      <c r="A912" s="388"/>
      <c r="B912" s="403" t="s">
        <v>439</v>
      </c>
      <c r="C912" s="417"/>
      <c r="D912" s="417"/>
      <c r="E912" s="417"/>
    </row>
    <row r="913" spans="1:5" ht="13.5" thickBot="1">
      <c r="A913" s="388"/>
      <c r="B913" s="404" t="s">
        <v>15</v>
      </c>
      <c r="C913" s="421">
        <f>SUM(C907:C912)</f>
        <v>286587</v>
      </c>
      <c r="D913" s="421">
        <f>SUM(D907:D912)-D910</f>
        <v>291600</v>
      </c>
      <c r="E913" s="652">
        <f>SUM(D913/C913)</f>
        <v>1.017492070470747</v>
      </c>
    </row>
    <row r="914" spans="1:5" ht="12.75">
      <c r="A914" s="388"/>
      <c r="B914" s="402" t="s">
        <v>440</v>
      </c>
      <c r="C914" s="299"/>
      <c r="D914" s="299"/>
      <c r="E914" s="299"/>
    </row>
    <row r="915" spans="1:5" ht="12.75">
      <c r="A915" s="388"/>
      <c r="B915" s="402" t="s">
        <v>441</v>
      </c>
      <c r="C915" s="299"/>
      <c r="D915" s="299"/>
      <c r="E915" s="299"/>
    </row>
    <row r="916" spans="1:5" ht="13.5" thickBot="1">
      <c r="A916" s="388"/>
      <c r="B916" s="405" t="s">
        <v>442</v>
      </c>
      <c r="C916" s="417"/>
      <c r="D916" s="417"/>
      <c r="E916" s="417"/>
    </row>
    <row r="917" spans="1:5" ht="13.5" thickBot="1">
      <c r="A917" s="388"/>
      <c r="B917" s="407" t="s">
        <v>21</v>
      </c>
      <c r="C917" s="416"/>
      <c r="D917" s="416"/>
      <c r="E917" s="416"/>
    </row>
    <row r="918" spans="1:5" ht="15.75" thickBot="1">
      <c r="A918" s="406"/>
      <c r="B918" s="389" t="s">
        <v>40</v>
      </c>
      <c r="C918" s="423">
        <f>SUM(C913+C917)</f>
        <v>286587</v>
      </c>
      <c r="D918" s="423">
        <f>SUM(D913+D917)</f>
        <v>291600</v>
      </c>
      <c r="E918" s="652">
        <f>SUM(D918/C918)</f>
        <v>1.017492070470747</v>
      </c>
    </row>
    <row r="919" spans="1:5" ht="15">
      <c r="A919" s="414">
        <v>2991</v>
      </c>
      <c r="B919" s="409" t="s">
        <v>269</v>
      </c>
      <c r="C919" s="419"/>
      <c r="D919" s="419"/>
      <c r="E919" s="653"/>
    </row>
    <row r="920" spans="1:5" ht="12.75">
      <c r="A920" s="390"/>
      <c r="B920" s="391" t="s">
        <v>422</v>
      </c>
      <c r="C920" s="419">
        <f aca="true" t="shared" si="21" ref="C920:D925">SUM(C889+C859+C768)</f>
        <v>62720</v>
      </c>
      <c r="D920" s="419">
        <f t="shared" si="21"/>
        <v>62720</v>
      </c>
      <c r="E920" s="653">
        <f>SUM(D920/C920)</f>
        <v>1</v>
      </c>
    </row>
    <row r="921" spans="1:5" ht="12.75">
      <c r="A921" s="390"/>
      <c r="B921" s="391" t="s">
        <v>423</v>
      </c>
      <c r="C921" s="419">
        <f t="shared" si="21"/>
        <v>36108</v>
      </c>
      <c r="D921" s="419">
        <f t="shared" si="21"/>
        <v>36108</v>
      </c>
      <c r="E921" s="653">
        <f>SUM(D921/C921)</f>
        <v>1</v>
      </c>
    </row>
    <row r="922" spans="1:5" ht="12.75">
      <c r="A922" s="390"/>
      <c r="B922" s="391" t="s">
        <v>424</v>
      </c>
      <c r="C922" s="419">
        <f t="shared" si="21"/>
        <v>35332</v>
      </c>
      <c r="D922" s="419">
        <f t="shared" si="21"/>
        <v>35332</v>
      </c>
      <c r="E922" s="653">
        <f>SUM(D922/C922)</f>
        <v>1</v>
      </c>
    </row>
    <row r="923" spans="1:5" ht="12.75">
      <c r="A923" s="390"/>
      <c r="B923" s="391" t="s">
        <v>425</v>
      </c>
      <c r="C923" s="419">
        <f t="shared" si="21"/>
        <v>262093</v>
      </c>
      <c r="D923" s="419">
        <f t="shared" si="21"/>
        <v>262093</v>
      </c>
      <c r="E923" s="653">
        <f>SUM(D923/C923)</f>
        <v>1</v>
      </c>
    </row>
    <row r="924" spans="1:5" ht="12.75">
      <c r="A924" s="390"/>
      <c r="B924" s="391" t="s">
        <v>426</v>
      </c>
      <c r="C924" s="419">
        <f t="shared" si="21"/>
        <v>76523</v>
      </c>
      <c r="D924" s="419">
        <f t="shared" si="21"/>
        <v>76523</v>
      </c>
      <c r="E924" s="653">
        <f aca="true" t="shared" si="22" ref="E924:E932">SUM(D924/C924)</f>
        <v>1</v>
      </c>
    </row>
    <row r="925" spans="1:5" ht="13.5" thickBot="1">
      <c r="A925" s="390"/>
      <c r="B925" s="393" t="s">
        <v>427</v>
      </c>
      <c r="C925" s="420">
        <f t="shared" si="21"/>
        <v>0</v>
      </c>
      <c r="D925" s="420">
        <f t="shared" si="21"/>
        <v>0</v>
      </c>
      <c r="E925" s="417"/>
    </row>
    <row r="926" spans="1:5" ht="13.5" thickBot="1">
      <c r="A926" s="390"/>
      <c r="B926" s="394" t="s">
        <v>415</v>
      </c>
      <c r="C926" s="425">
        <f>SUM(C920:C925)</f>
        <v>472776</v>
      </c>
      <c r="D926" s="425">
        <f>SUM(D920:D925)</f>
        <v>472776</v>
      </c>
      <c r="E926" s="652">
        <f t="shared" si="22"/>
        <v>1</v>
      </c>
    </row>
    <row r="927" spans="1:5" ht="12.75">
      <c r="A927" s="390"/>
      <c r="B927" s="391" t="s">
        <v>428</v>
      </c>
      <c r="C927" s="419">
        <f aca="true" t="shared" si="23" ref="C927:D929">SUM(C896+C866+C775)</f>
        <v>4515830</v>
      </c>
      <c r="D927" s="419">
        <f t="shared" si="23"/>
        <v>4588642</v>
      </c>
      <c r="E927" s="653">
        <f t="shared" si="22"/>
        <v>1.0161237247637753</v>
      </c>
    </row>
    <row r="928" spans="1:5" ht="12.75">
      <c r="A928" s="390"/>
      <c r="B928" s="391" t="s">
        <v>429</v>
      </c>
      <c r="C928" s="419">
        <f t="shared" si="23"/>
        <v>229992</v>
      </c>
      <c r="D928" s="419">
        <f t="shared" si="23"/>
        <v>229992</v>
      </c>
      <c r="E928" s="653">
        <f t="shared" si="22"/>
        <v>1</v>
      </c>
    </row>
    <row r="929" spans="1:5" ht="13.5" thickBot="1">
      <c r="A929" s="390"/>
      <c r="B929" s="391" t="s">
        <v>430</v>
      </c>
      <c r="C929" s="420">
        <f t="shared" si="23"/>
        <v>47100</v>
      </c>
      <c r="D929" s="420">
        <f t="shared" si="23"/>
        <v>47100</v>
      </c>
      <c r="E929" s="657">
        <f t="shared" si="22"/>
        <v>1</v>
      </c>
    </row>
    <row r="930" spans="1:5" ht="13.5" thickBot="1">
      <c r="A930" s="395"/>
      <c r="B930" s="396" t="s">
        <v>418</v>
      </c>
      <c r="C930" s="425">
        <f>SUM(C927:C929)</f>
        <v>4792922</v>
      </c>
      <c r="D930" s="425">
        <f>SUM(D927:D929)</f>
        <v>4865734</v>
      </c>
      <c r="E930" s="655">
        <f t="shared" si="22"/>
        <v>1.0151915678994985</v>
      </c>
    </row>
    <row r="931" spans="1:5" ht="13.5" thickBot="1">
      <c r="A931" s="392"/>
      <c r="B931" s="397" t="s">
        <v>419</v>
      </c>
      <c r="C931" s="418">
        <f>SUM(C900+C870+C779)</f>
        <v>0</v>
      </c>
      <c r="D931" s="418">
        <f>SUM(D900+D870+D779)</f>
        <v>0</v>
      </c>
      <c r="E931" s="416"/>
    </row>
    <row r="932" spans="1:5" ht="13.5" thickBot="1">
      <c r="A932" s="392"/>
      <c r="B932" s="398" t="s">
        <v>420</v>
      </c>
      <c r="C932" s="425">
        <f>SUM(C926+C930+C931)</f>
        <v>5265698</v>
      </c>
      <c r="D932" s="425">
        <f>SUM(D926+D930+D931)</f>
        <v>5338510</v>
      </c>
      <c r="E932" s="655">
        <f t="shared" si="22"/>
        <v>1.0138276065205412</v>
      </c>
    </row>
    <row r="933" spans="1:5" ht="13.5" thickBot="1">
      <c r="A933" s="390"/>
      <c r="B933" s="394" t="s">
        <v>433</v>
      </c>
      <c r="C933" s="418">
        <f aca="true" t="shared" si="24" ref="C933:D935">SUM(C902+C872+C781)</f>
        <v>0</v>
      </c>
      <c r="D933" s="418">
        <f t="shared" si="24"/>
        <v>0</v>
      </c>
      <c r="E933" s="416"/>
    </row>
    <row r="934" spans="1:5" ht="12.75">
      <c r="A934" s="390"/>
      <c r="B934" s="391" t="s">
        <v>431</v>
      </c>
      <c r="C934" s="419">
        <f t="shared" si="24"/>
        <v>0</v>
      </c>
      <c r="D934" s="419">
        <f t="shared" si="24"/>
        <v>157925</v>
      </c>
      <c r="E934" s="299"/>
    </row>
    <row r="935" spans="1:5" ht="13.5" thickBot="1">
      <c r="A935" s="390"/>
      <c r="B935" s="399" t="s">
        <v>432</v>
      </c>
      <c r="C935" s="420">
        <f t="shared" si="24"/>
        <v>0</v>
      </c>
      <c r="D935" s="420">
        <f t="shared" si="24"/>
        <v>977</v>
      </c>
      <c r="E935" s="417"/>
    </row>
    <row r="936" spans="1:5" ht="13.5" thickBot="1">
      <c r="A936" s="400"/>
      <c r="B936" s="397" t="s">
        <v>421</v>
      </c>
      <c r="C936" s="425">
        <f>SUM(C933:C935)</f>
        <v>0</v>
      </c>
      <c r="D936" s="425">
        <f>SUM(D933:D935)</f>
        <v>158902</v>
      </c>
      <c r="E936" s="417"/>
    </row>
    <row r="937" spans="1:5" ht="15.75" thickBot="1">
      <c r="A937" s="400"/>
      <c r="B937" s="401" t="s">
        <v>434</v>
      </c>
      <c r="C937" s="427">
        <f>SUM(C932+C933+C936)</f>
        <v>5265698</v>
      </c>
      <c r="D937" s="427">
        <f>SUM(D932+D933+D936)</f>
        <v>5497412</v>
      </c>
      <c r="E937" s="652">
        <f>SUM(D937/C937)</f>
        <v>1.0440044225855718</v>
      </c>
    </row>
    <row r="938" spans="1:5" ht="12.75">
      <c r="A938" s="388"/>
      <c r="B938" s="402" t="s">
        <v>435</v>
      </c>
      <c r="C938" s="419">
        <f aca="true" t="shared" si="25" ref="C938:D940">SUM(C907+C877+C786)</f>
        <v>2960979</v>
      </c>
      <c r="D938" s="419">
        <f t="shared" si="25"/>
        <v>3042456</v>
      </c>
      <c r="E938" s="653">
        <f>SUM(D938/C938)</f>
        <v>1.0275169124806356</v>
      </c>
    </row>
    <row r="939" spans="1:5" ht="12.75">
      <c r="A939" s="388"/>
      <c r="B939" s="402" t="s">
        <v>436</v>
      </c>
      <c r="C939" s="419">
        <f t="shared" si="25"/>
        <v>776566</v>
      </c>
      <c r="D939" s="419">
        <f t="shared" si="25"/>
        <v>800346</v>
      </c>
      <c r="E939" s="653">
        <f>SUM(D939/C939)</f>
        <v>1.0306219947821562</v>
      </c>
    </row>
    <row r="940" spans="1:5" ht="12.75">
      <c r="A940" s="388"/>
      <c r="B940" s="402" t="s">
        <v>437</v>
      </c>
      <c r="C940" s="419">
        <f t="shared" si="25"/>
        <v>1526364</v>
      </c>
      <c r="D940" s="419">
        <f t="shared" si="25"/>
        <v>1651844</v>
      </c>
      <c r="E940" s="653">
        <f>SUM(D940/C940)</f>
        <v>1.0822084378300327</v>
      </c>
    </row>
    <row r="941" spans="1:5" ht="12.75">
      <c r="A941" s="388"/>
      <c r="B941" s="678" t="s">
        <v>700</v>
      </c>
      <c r="C941" s="419"/>
      <c r="D941" s="680">
        <f>SUM(D910+D789)</f>
        <v>81389</v>
      </c>
      <c r="E941" s="653"/>
    </row>
    <row r="942" spans="1:5" ht="12.75">
      <c r="A942" s="388"/>
      <c r="B942" s="402" t="s">
        <v>438</v>
      </c>
      <c r="C942" s="419">
        <f>SUM(C911+C880+C790)</f>
        <v>0</v>
      </c>
      <c r="D942" s="419">
        <f>SUM(D911+D880+D790)</f>
        <v>0</v>
      </c>
      <c r="E942" s="299"/>
    </row>
    <row r="943" spans="1:5" ht="13.5" thickBot="1">
      <c r="A943" s="388"/>
      <c r="B943" s="403" t="s">
        <v>439</v>
      </c>
      <c r="C943" s="420">
        <f>SUM(C912+C881+C791)</f>
        <v>0</v>
      </c>
      <c r="D943" s="420">
        <f>SUM(D912+D881+D791)</f>
        <v>0</v>
      </c>
      <c r="E943" s="417"/>
    </row>
    <row r="944" spans="1:5" ht="13.5" thickBot="1">
      <c r="A944" s="388"/>
      <c r="B944" s="404" t="s">
        <v>15</v>
      </c>
      <c r="C944" s="425">
        <f>SUM(C938:C943)</f>
        <v>5263909</v>
      </c>
      <c r="D944" s="425">
        <f>SUM(D938:D943)-D941</f>
        <v>5494646</v>
      </c>
      <c r="E944" s="652">
        <f>SUM(D944/C944)</f>
        <v>1.0438337744820436</v>
      </c>
    </row>
    <row r="945" spans="1:5" ht="12.75">
      <c r="A945" s="388"/>
      <c r="B945" s="402" t="s">
        <v>440</v>
      </c>
      <c r="C945" s="419">
        <f aca="true" t="shared" si="26" ref="C945:D947">SUM(C914+C883+C793)</f>
        <v>508</v>
      </c>
      <c r="D945" s="419">
        <f t="shared" si="26"/>
        <v>508</v>
      </c>
      <c r="E945" s="653">
        <f>SUM(D945/C945)</f>
        <v>1</v>
      </c>
    </row>
    <row r="946" spans="1:5" ht="12.75">
      <c r="A946" s="388"/>
      <c r="B946" s="402" t="s">
        <v>441</v>
      </c>
      <c r="C946" s="419">
        <f t="shared" si="26"/>
        <v>1281</v>
      </c>
      <c r="D946" s="419">
        <f t="shared" si="26"/>
        <v>2258</v>
      </c>
      <c r="E946" s="653">
        <f>SUM(D946/C946)</f>
        <v>1.7626854020296643</v>
      </c>
    </row>
    <row r="947" spans="1:5" ht="13.5" thickBot="1">
      <c r="A947" s="388"/>
      <c r="B947" s="405" t="s">
        <v>442</v>
      </c>
      <c r="C947" s="420">
        <f t="shared" si="26"/>
        <v>0</v>
      </c>
      <c r="D947" s="420">
        <f t="shared" si="26"/>
        <v>0</v>
      </c>
      <c r="E947" s="417"/>
    </row>
    <row r="948" spans="1:5" ht="13.5" thickBot="1">
      <c r="A948" s="388"/>
      <c r="B948" s="407" t="s">
        <v>21</v>
      </c>
      <c r="C948" s="425">
        <f>SUM(C945:C947)</f>
        <v>1789</v>
      </c>
      <c r="D948" s="425">
        <f>SUM(D945:D947)</f>
        <v>2766</v>
      </c>
      <c r="E948" s="655">
        <f>SUM(D948/C948)</f>
        <v>1.5461151481274455</v>
      </c>
    </row>
    <row r="949" spans="1:5" ht="15.75" thickBot="1">
      <c r="A949" s="406"/>
      <c r="B949" s="389" t="s">
        <v>40</v>
      </c>
      <c r="C949" s="427">
        <f>SUM(C944+C948)</f>
        <v>5265698</v>
      </c>
      <c r="D949" s="427">
        <f>SUM(D944+D948)</f>
        <v>5497412</v>
      </c>
      <c r="E949" s="652">
        <f>SUM(D949/C949)</f>
        <v>1.0440044225855718</v>
      </c>
    </row>
  </sheetData>
  <sheetProtection/>
  <mergeCells count="3">
    <mergeCell ref="A1:C1"/>
    <mergeCell ref="A2:C2"/>
    <mergeCell ref="E5:E7"/>
  </mergeCells>
  <printOptions horizontalCentered="1" verticalCentered="1"/>
  <pageMargins left="0" right="0" top="0.984251968503937" bottom="0.984251968503937" header="0.31496062992125984" footer="0.5118110236220472"/>
  <pageSetup firstPageNumber="11" useFirstPageNumber="1" horizontalDpi="600" verticalDpi="600" orientation="portrait" paperSize="9" scale="70" r:id="rId2"/>
  <headerFooter alignWithMargins="0">
    <oddFooter>&amp;C&amp;P. oldal</oddFooter>
  </headerFooter>
  <rowBreaks count="15" manualBreakCount="15">
    <brk id="68" max="255" man="1"/>
    <brk id="128" max="255" man="1"/>
    <brk id="188" max="255" man="1"/>
    <brk id="249" max="255" man="1"/>
    <brk id="311" max="255" man="1"/>
    <brk id="372" max="255" man="1"/>
    <brk id="432" max="255" man="1"/>
    <brk id="492" max="255" man="1"/>
    <brk id="553" max="255" man="1"/>
    <brk id="613" max="255" man="1"/>
    <brk id="675" max="255" man="1"/>
    <brk id="736" max="255" man="1"/>
    <brk id="797" max="255" man="1"/>
    <brk id="857" max="255" man="1"/>
    <brk id="918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2"/>
  <sheetViews>
    <sheetView showZeros="0" zoomScalePageLayoutView="0" workbookViewId="0" topLeftCell="A16">
      <selection activeCell="B40" sqref="B40"/>
    </sheetView>
  </sheetViews>
  <sheetFormatPr defaultColWidth="9.00390625" defaultRowHeight="12.75"/>
  <cols>
    <col min="1" max="1" width="6.875" style="68" customWidth="1"/>
    <col min="2" max="2" width="50.125" style="69" customWidth="1"/>
    <col min="3" max="3" width="13.75390625" style="69" customWidth="1"/>
    <col min="4" max="4" width="14.00390625" style="69" customWidth="1"/>
    <col min="5" max="16384" width="9.125" style="69" customWidth="1"/>
  </cols>
  <sheetData>
    <row r="1" spans="1:5" ht="12">
      <c r="A1" s="713" t="s">
        <v>384</v>
      </c>
      <c r="B1" s="735"/>
      <c r="C1" s="735"/>
      <c r="D1" s="736"/>
      <c r="E1" s="736"/>
    </row>
    <row r="2" spans="1:5" ht="12.75">
      <c r="A2" s="713" t="s">
        <v>385</v>
      </c>
      <c r="B2" s="735"/>
      <c r="C2" s="735"/>
      <c r="D2" s="736"/>
      <c r="E2" s="736"/>
    </row>
    <row r="3" spans="1:3" s="1" customFormat="1" ht="11.25" customHeight="1">
      <c r="A3" s="91"/>
      <c r="B3" s="91"/>
      <c r="C3" s="251"/>
    </row>
    <row r="4" spans="3:5" ht="11.25" customHeight="1">
      <c r="C4" s="180"/>
      <c r="E4" s="180" t="s">
        <v>216</v>
      </c>
    </row>
    <row r="5" spans="1:5" s="67" customFormat="1" ht="11.25" customHeight="1">
      <c r="A5" s="14"/>
      <c r="B5" s="92"/>
      <c r="C5" s="207" t="s">
        <v>81</v>
      </c>
      <c r="D5" s="207" t="s">
        <v>81</v>
      </c>
      <c r="E5" s="728" t="s">
        <v>672</v>
      </c>
    </row>
    <row r="6" spans="1:5" s="67" customFormat="1" ht="12">
      <c r="A6" s="87" t="s">
        <v>254</v>
      </c>
      <c r="B6" s="93" t="s">
        <v>271</v>
      </c>
      <c r="C6" s="15" t="s">
        <v>667</v>
      </c>
      <c r="D6" s="15" t="s">
        <v>676</v>
      </c>
      <c r="E6" s="715"/>
    </row>
    <row r="7" spans="1:5" s="67" customFormat="1" ht="12.75" thickBot="1">
      <c r="A7" s="81"/>
      <c r="B7" s="94"/>
      <c r="C7" s="53" t="s">
        <v>668</v>
      </c>
      <c r="D7" s="53" t="s">
        <v>677</v>
      </c>
      <c r="E7" s="721"/>
    </row>
    <row r="8" spans="1:5" s="67" customFormat="1" ht="12" customHeight="1">
      <c r="A8" s="96" t="s">
        <v>172</v>
      </c>
      <c r="B8" s="132" t="s">
        <v>173</v>
      </c>
      <c r="C8" s="18" t="s">
        <v>174</v>
      </c>
      <c r="D8" s="18" t="s">
        <v>175</v>
      </c>
      <c r="E8" s="15" t="s">
        <v>326</v>
      </c>
    </row>
    <row r="9" spans="1:5" ht="12" customHeight="1">
      <c r="A9" s="14">
        <v>3010</v>
      </c>
      <c r="B9" s="97" t="s">
        <v>48</v>
      </c>
      <c r="C9" s="90">
        <f>SUM(C18+C27)</f>
        <v>23012</v>
      </c>
      <c r="D9" s="90">
        <f>SUM(D18+D27)</f>
        <v>23024</v>
      </c>
      <c r="E9" s="644">
        <f>SUM(D9/C9)</f>
        <v>1.000521467060664</v>
      </c>
    </row>
    <row r="10" spans="1:5" ht="12" customHeight="1">
      <c r="A10" s="15">
        <v>3011</v>
      </c>
      <c r="B10" s="77" t="s">
        <v>49</v>
      </c>
      <c r="C10" s="90"/>
      <c r="D10" s="90"/>
      <c r="E10" s="644"/>
    </row>
    <row r="11" spans="1:5" ht="12" customHeight="1">
      <c r="A11" s="71"/>
      <c r="B11" s="72" t="s">
        <v>50</v>
      </c>
      <c r="C11" s="78">
        <v>2830</v>
      </c>
      <c r="D11" s="78">
        <v>2836</v>
      </c>
      <c r="E11" s="644">
        <f>SUM(D11/C11)</f>
        <v>1.0021201413427563</v>
      </c>
    </row>
    <row r="12" spans="1:5" ht="12" customHeight="1">
      <c r="A12" s="71"/>
      <c r="B12" s="7" t="s">
        <v>293</v>
      </c>
      <c r="C12" s="78">
        <v>703</v>
      </c>
      <c r="D12" s="78">
        <v>709</v>
      </c>
      <c r="E12" s="644">
        <f>SUM(D12/C12)</f>
        <v>1.0085348506401137</v>
      </c>
    </row>
    <row r="13" spans="1:5" ht="12" customHeight="1">
      <c r="A13" s="85"/>
      <c r="B13" s="86" t="s">
        <v>259</v>
      </c>
      <c r="C13" s="78">
        <v>5000</v>
      </c>
      <c r="D13" s="78">
        <v>5000</v>
      </c>
      <c r="E13" s="644">
        <f>SUM(D13/C13)</f>
        <v>1</v>
      </c>
    </row>
    <row r="14" spans="1:5" ht="12" customHeight="1">
      <c r="A14" s="71"/>
      <c r="B14" s="10" t="s">
        <v>273</v>
      </c>
      <c r="C14" s="78"/>
      <c r="D14" s="78"/>
      <c r="E14" s="644"/>
    </row>
    <row r="15" spans="1:5" ht="12" customHeight="1">
      <c r="A15" s="71"/>
      <c r="B15" s="10" t="s">
        <v>65</v>
      </c>
      <c r="C15" s="78"/>
      <c r="D15" s="78"/>
      <c r="E15" s="644"/>
    </row>
    <row r="16" spans="1:5" ht="12" customHeight="1">
      <c r="A16" s="85"/>
      <c r="B16" s="56" t="s">
        <v>260</v>
      </c>
      <c r="C16" s="78">
        <v>2000</v>
      </c>
      <c r="D16" s="78">
        <v>2000</v>
      </c>
      <c r="E16" s="644">
        <f>SUM(D16/C16)</f>
        <v>1</v>
      </c>
    </row>
    <row r="17" spans="1:5" ht="12" customHeight="1" thickBot="1">
      <c r="A17" s="71"/>
      <c r="B17" s="98" t="s">
        <v>187</v>
      </c>
      <c r="C17" s="79"/>
      <c r="D17" s="79"/>
      <c r="E17" s="649"/>
    </row>
    <row r="18" spans="1:5" ht="12" customHeight="1" thickBot="1">
      <c r="A18" s="81"/>
      <c r="B18" s="58" t="s">
        <v>252</v>
      </c>
      <c r="C18" s="83">
        <f>SUM(C11:C17)</f>
        <v>10533</v>
      </c>
      <c r="D18" s="83">
        <f>SUM(D11:D17)</f>
        <v>10545</v>
      </c>
      <c r="E18" s="652">
        <f>SUM(D18/C18)</f>
        <v>1.0011392765593847</v>
      </c>
    </row>
    <row r="19" spans="1:5" ht="12" customHeight="1">
      <c r="A19" s="87">
        <v>3012</v>
      </c>
      <c r="B19" s="103" t="s">
        <v>144</v>
      </c>
      <c r="C19" s="100"/>
      <c r="D19" s="100"/>
      <c r="E19" s="656"/>
    </row>
    <row r="20" spans="1:5" ht="12" customHeight="1">
      <c r="A20" s="15"/>
      <c r="B20" s="72" t="s">
        <v>50</v>
      </c>
      <c r="C20" s="168">
        <v>9947</v>
      </c>
      <c r="D20" s="168">
        <v>9947</v>
      </c>
      <c r="E20" s="644">
        <f>SUM(D20/C20)</f>
        <v>1</v>
      </c>
    </row>
    <row r="21" spans="1:5" ht="12" customHeight="1">
      <c r="A21" s="15"/>
      <c r="B21" s="7" t="s">
        <v>293</v>
      </c>
      <c r="C21" s="168">
        <v>2532</v>
      </c>
      <c r="D21" s="168">
        <v>2532</v>
      </c>
      <c r="E21" s="644">
        <f>SUM(D21/C21)</f>
        <v>1</v>
      </c>
    </row>
    <row r="22" spans="1:5" ht="12" customHeight="1">
      <c r="A22" s="87"/>
      <c r="B22" s="86" t="s">
        <v>259</v>
      </c>
      <c r="C22" s="168"/>
      <c r="D22" s="168"/>
      <c r="E22" s="644"/>
    </row>
    <row r="23" spans="1:5" ht="12" customHeight="1">
      <c r="A23" s="15"/>
      <c r="B23" s="10" t="s">
        <v>273</v>
      </c>
      <c r="C23" s="47"/>
      <c r="D23" s="47"/>
      <c r="E23" s="644"/>
    </row>
    <row r="24" spans="1:5" ht="12" customHeight="1">
      <c r="A24" s="15"/>
      <c r="B24" s="10" t="s">
        <v>65</v>
      </c>
      <c r="C24" s="47"/>
      <c r="D24" s="47"/>
      <c r="E24" s="644"/>
    </row>
    <row r="25" spans="1:5" ht="12" customHeight="1">
      <c r="A25" s="87"/>
      <c r="B25" s="56" t="s">
        <v>260</v>
      </c>
      <c r="C25" s="47"/>
      <c r="D25" s="47"/>
      <c r="E25" s="644"/>
    </row>
    <row r="26" spans="1:5" ht="12" customHeight="1" thickBot="1">
      <c r="A26" s="15"/>
      <c r="B26" s="98" t="s">
        <v>187</v>
      </c>
      <c r="C26" s="48"/>
      <c r="D26" s="48"/>
      <c r="E26" s="649"/>
    </row>
    <row r="27" spans="1:5" ht="12" customHeight="1" thickBot="1">
      <c r="A27" s="87"/>
      <c r="B27" s="58" t="s">
        <v>252</v>
      </c>
      <c r="C27" s="89">
        <f>SUM(C20:C26)</f>
        <v>12479</v>
      </c>
      <c r="D27" s="89">
        <f>SUM(D20:D26)</f>
        <v>12479</v>
      </c>
      <c r="E27" s="652">
        <f>SUM(D27/C27)</f>
        <v>1</v>
      </c>
    </row>
    <row r="28" spans="1:5" s="67" customFormat="1" ht="12" customHeight="1">
      <c r="A28" s="108">
        <v>3020</v>
      </c>
      <c r="B28" s="99" t="s">
        <v>51</v>
      </c>
      <c r="C28" s="100">
        <f>SUM(C37+C61+C69+C45+C53+C77)</f>
        <v>1980082</v>
      </c>
      <c r="D28" s="100">
        <f>SUM(D37+D61+D69+D45+D53+D77)</f>
        <v>2075187</v>
      </c>
      <c r="E28" s="664">
        <f>SUM(D28/C28)</f>
        <v>1.0480308391268645</v>
      </c>
    </row>
    <row r="29" spans="1:5" s="67" customFormat="1" ht="12" customHeight="1">
      <c r="A29" s="87">
        <v>3021</v>
      </c>
      <c r="B29" s="101" t="s">
        <v>52</v>
      </c>
      <c r="C29" s="90"/>
      <c r="D29" s="90"/>
      <c r="E29" s="644"/>
    </row>
    <row r="30" spans="1:5" ht="12" customHeight="1">
      <c r="A30" s="71"/>
      <c r="B30" s="72" t="s">
        <v>50</v>
      </c>
      <c r="C30" s="78">
        <v>1069824</v>
      </c>
      <c r="D30" s="78">
        <v>1130165</v>
      </c>
      <c r="E30" s="644">
        <f>SUM(D30/C30)</f>
        <v>1.0564027354032066</v>
      </c>
    </row>
    <row r="31" spans="1:5" ht="12" customHeight="1">
      <c r="A31" s="71"/>
      <c r="B31" s="7" t="s">
        <v>293</v>
      </c>
      <c r="C31" s="78">
        <v>265467</v>
      </c>
      <c r="D31" s="78">
        <v>290931</v>
      </c>
      <c r="E31" s="644">
        <f>SUM(D31/C31)</f>
        <v>1.0959215269694538</v>
      </c>
    </row>
    <row r="32" spans="1:5" ht="12" customHeight="1">
      <c r="A32" s="85"/>
      <c r="B32" s="86" t="s">
        <v>259</v>
      </c>
      <c r="C32" s="78">
        <v>343793</v>
      </c>
      <c r="D32" s="78">
        <v>339601</v>
      </c>
      <c r="E32" s="644">
        <f>SUM(D32/C32)</f>
        <v>0.9878066161905565</v>
      </c>
    </row>
    <row r="33" spans="1:5" ht="12" customHeight="1">
      <c r="A33" s="71"/>
      <c r="B33" s="10" t="s">
        <v>273</v>
      </c>
      <c r="C33" s="78"/>
      <c r="D33" s="78"/>
      <c r="E33" s="644"/>
    </row>
    <row r="34" spans="1:5" ht="12" customHeight="1">
      <c r="A34" s="71"/>
      <c r="B34" s="10" t="s">
        <v>65</v>
      </c>
      <c r="C34" s="78"/>
      <c r="D34" s="78"/>
      <c r="E34" s="644"/>
    </row>
    <row r="35" spans="1:5" ht="12" customHeight="1">
      <c r="A35" s="85"/>
      <c r="B35" s="56" t="s">
        <v>260</v>
      </c>
      <c r="C35" s="73">
        <v>8000</v>
      </c>
      <c r="D35" s="73">
        <v>8000</v>
      </c>
      <c r="E35" s="644">
        <f>SUM(D35/C35)</f>
        <v>1</v>
      </c>
    </row>
    <row r="36" spans="1:5" ht="12" customHeight="1" thickBot="1">
      <c r="A36" s="71"/>
      <c r="B36" s="98" t="s">
        <v>186</v>
      </c>
      <c r="C36" s="79">
        <v>25000</v>
      </c>
      <c r="D36" s="79">
        <v>25000</v>
      </c>
      <c r="E36" s="649">
        <f>SUM(D36/C36)</f>
        <v>1</v>
      </c>
    </row>
    <row r="37" spans="1:5" ht="12" customHeight="1" thickBot="1">
      <c r="A37" s="81"/>
      <c r="B37" s="58" t="s">
        <v>252</v>
      </c>
      <c r="C37" s="83">
        <f>SUM(C30:C36)</f>
        <v>1712084</v>
      </c>
      <c r="D37" s="83">
        <f>SUM(D30:D36)</f>
        <v>1793697</v>
      </c>
      <c r="E37" s="652">
        <f>SUM(D37/C37)</f>
        <v>1.0476688059698005</v>
      </c>
    </row>
    <row r="38" spans="1:5" ht="12" customHeight="1">
      <c r="A38" s="87">
        <v>3022</v>
      </c>
      <c r="B38" s="102" t="s">
        <v>53</v>
      </c>
      <c r="C38" s="90"/>
      <c r="D38" s="90"/>
      <c r="E38" s="656"/>
    </row>
    <row r="39" spans="1:5" ht="12" customHeight="1">
      <c r="A39" s="71"/>
      <c r="B39" s="72" t="s">
        <v>50</v>
      </c>
      <c r="C39" s="78">
        <v>44834</v>
      </c>
      <c r="D39" s="78">
        <v>44915</v>
      </c>
      <c r="E39" s="644">
        <f>SUM(D39/C39)</f>
        <v>1.0018066645849133</v>
      </c>
    </row>
    <row r="40" spans="1:5" ht="12" customHeight="1">
      <c r="A40" s="71"/>
      <c r="B40" s="7" t="s">
        <v>293</v>
      </c>
      <c r="C40" s="78">
        <v>12105</v>
      </c>
      <c r="D40" s="78">
        <v>12161</v>
      </c>
      <c r="E40" s="644">
        <f>SUM(D40/C40)</f>
        <v>1.0046261875258158</v>
      </c>
    </row>
    <row r="41" spans="1:5" ht="12" customHeight="1">
      <c r="A41" s="85"/>
      <c r="B41" s="86" t="s">
        <v>259</v>
      </c>
      <c r="C41" s="78">
        <v>1711</v>
      </c>
      <c r="D41" s="78">
        <v>1711</v>
      </c>
      <c r="E41" s="644">
        <f>SUM(D41/C41)</f>
        <v>1</v>
      </c>
    </row>
    <row r="42" spans="1:5" ht="12" customHeight="1">
      <c r="A42" s="71"/>
      <c r="B42" s="10" t="s">
        <v>273</v>
      </c>
      <c r="C42" s="78"/>
      <c r="D42" s="78"/>
      <c r="E42" s="644"/>
    </row>
    <row r="43" spans="1:5" ht="12" customHeight="1">
      <c r="A43" s="71"/>
      <c r="B43" s="10" t="s">
        <v>65</v>
      </c>
      <c r="C43" s="78"/>
      <c r="D43" s="78"/>
      <c r="E43" s="644"/>
    </row>
    <row r="44" spans="1:5" ht="12" customHeight="1" thickBot="1">
      <c r="A44" s="85"/>
      <c r="B44" s="56" t="s">
        <v>260</v>
      </c>
      <c r="C44" s="73"/>
      <c r="D44" s="73"/>
      <c r="E44" s="649"/>
    </row>
    <row r="45" spans="1:5" ht="12.75" thickBot="1">
      <c r="A45" s="81"/>
      <c r="B45" s="58" t="s">
        <v>252</v>
      </c>
      <c r="C45" s="83">
        <f>SUM(C39:C44)</f>
        <v>58650</v>
      </c>
      <c r="D45" s="83">
        <f>SUM(D39:D44)</f>
        <v>58787</v>
      </c>
      <c r="E45" s="652">
        <f>SUM(D45/C45)</f>
        <v>1.0023358908780904</v>
      </c>
    </row>
    <row r="46" spans="1:5" ht="12">
      <c r="A46" s="231">
        <v>3023</v>
      </c>
      <c r="B46" s="99" t="s">
        <v>199</v>
      </c>
      <c r="C46" s="100"/>
      <c r="D46" s="100"/>
      <c r="E46" s="656"/>
    </row>
    <row r="47" spans="1:5" ht="12">
      <c r="A47" s="59"/>
      <c r="B47" s="72" t="s">
        <v>50</v>
      </c>
      <c r="C47" s="78"/>
      <c r="D47" s="78"/>
      <c r="E47" s="644"/>
    </row>
    <row r="48" spans="1:5" ht="12">
      <c r="A48" s="221"/>
      <c r="B48" s="7" t="s">
        <v>293</v>
      </c>
      <c r="C48" s="78"/>
      <c r="D48" s="78"/>
      <c r="E48" s="644"/>
    </row>
    <row r="49" spans="1:5" ht="12">
      <c r="A49" s="56"/>
      <c r="B49" s="86" t="s">
        <v>259</v>
      </c>
      <c r="C49" s="78">
        <v>27795</v>
      </c>
      <c r="D49" s="78">
        <v>27795</v>
      </c>
      <c r="E49" s="644">
        <f>SUM(D49/C49)</f>
        <v>1</v>
      </c>
    </row>
    <row r="50" spans="1:5" ht="12">
      <c r="A50" s="36"/>
      <c r="B50" s="10" t="s">
        <v>273</v>
      </c>
      <c r="C50" s="78"/>
      <c r="D50" s="78"/>
      <c r="E50" s="644"/>
    </row>
    <row r="51" spans="1:5" ht="12">
      <c r="A51" s="36"/>
      <c r="B51" s="10" t="s">
        <v>65</v>
      </c>
      <c r="C51" s="78"/>
      <c r="D51" s="78"/>
      <c r="E51" s="644"/>
    </row>
    <row r="52" spans="1:5" ht="12.75" thickBot="1">
      <c r="A52" s="59"/>
      <c r="B52" s="75" t="s">
        <v>260</v>
      </c>
      <c r="C52" s="78"/>
      <c r="D52" s="78"/>
      <c r="E52" s="649"/>
    </row>
    <row r="53" spans="1:5" ht="12.75" thickBot="1">
      <c r="A53" s="181"/>
      <c r="B53" s="58" t="s">
        <v>252</v>
      </c>
      <c r="C53" s="83">
        <f>SUM(C47:C52)</f>
        <v>27795</v>
      </c>
      <c r="D53" s="83">
        <f>SUM(D47:D52)</f>
        <v>27795</v>
      </c>
      <c r="E53" s="652">
        <f>SUM(D53/C53)</f>
        <v>1</v>
      </c>
    </row>
    <row r="54" spans="1:5" ht="12">
      <c r="A54" s="87">
        <v>3024</v>
      </c>
      <c r="B54" s="102" t="s">
        <v>54</v>
      </c>
      <c r="C54" s="90"/>
      <c r="D54" s="90"/>
      <c r="E54" s="656"/>
    </row>
    <row r="55" spans="1:5" ht="12" customHeight="1">
      <c r="A55" s="71"/>
      <c r="B55" s="72" t="s">
        <v>50</v>
      </c>
      <c r="C55" s="78"/>
      <c r="D55" s="78"/>
      <c r="E55" s="644"/>
    </row>
    <row r="56" spans="1:5" ht="12" customHeight="1">
      <c r="A56" s="71"/>
      <c r="B56" s="7" t="s">
        <v>293</v>
      </c>
      <c r="C56" s="78"/>
      <c r="D56" s="78"/>
      <c r="E56" s="644"/>
    </row>
    <row r="57" spans="1:5" ht="12" customHeight="1">
      <c r="A57" s="85"/>
      <c r="B57" s="86" t="s">
        <v>259</v>
      </c>
      <c r="C57" s="78">
        <v>10000</v>
      </c>
      <c r="D57" s="78">
        <v>10000</v>
      </c>
      <c r="E57" s="644">
        <f>SUM(D57/C57)</f>
        <v>1</v>
      </c>
    </row>
    <row r="58" spans="1:5" ht="12" customHeight="1">
      <c r="A58" s="71"/>
      <c r="B58" s="10" t="s">
        <v>273</v>
      </c>
      <c r="C58" s="78"/>
      <c r="D58" s="78"/>
      <c r="E58" s="644"/>
    </row>
    <row r="59" spans="1:5" ht="12" customHeight="1">
      <c r="A59" s="71"/>
      <c r="B59" s="10" t="s">
        <v>65</v>
      </c>
      <c r="C59" s="78"/>
      <c r="D59" s="78"/>
      <c r="E59" s="644"/>
    </row>
    <row r="60" spans="1:5" ht="12" customHeight="1" thickBot="1">
      <c r="A60" s="85"/>
      <c r="B60" s="56" t="s">
        <v>260</v>
      </c>
      <c r="C60" s="73"/>
      <c r="D60" s="73"/>
      <c r="E60" s="649"/>
    </row>
    <row r="61" spans="1:5" ht="12" customHeight="1" thickBot="1">
      <c r="A61" s="81"/>
      <c r="B61" s="58" t="s">
        <v>252</v>
      </c>
      <c r="C61" s="83">
        <f>SUM(C55:C60)</f>
        <v>10000</v>
      </c>
      <c r="D61" s="83">
        <f>SUM(D55:D60)</f>
        <v>10000</v>
      </c>
      <c r="E61" s="652">
        <f>SUM(D61/C61)</f>
        <v>1</v>
      </c>
    </row>
    <row r="62" spans="1:5" ht="12" customHeight="1">
      <c r="A62" s="87">
        <v>3025</v>
      </c>
      <c r="B62" s="104" t="s">
        <v>55</v>
      </c>
      <c r="C62" s="90"/>
      <c r="D62" s="90"/>
      <c r="E62" s="656"/>
    </row>
    <row r="63" spans="1:5" ht="12" customHeight="1">
      <c r="A63" s="85"/>
      <c r="B63" s="72" t="s">
        <v>50</v>
      </c>
      <c r="C63" s="78">
        <v>1939</v>
      </c>
      <c r="D63" s="78">
        <v>1939</v>
      </c>
      <c r="E63" s="644">
        <f>SUM(D63/C63)</f>
        <v>1</v>
      </c>
    </row>
    <row r="64" spans="1:5" ht="12" customHeight="1">
      <c r="A64" s="85"/>
      <c r="B64" s="7" t="s">
        <v>293</v>
      </c>
      <c r="C64" s="78">
        <v>550</v>
      </c>
      <c r="D64" s="78">
        <v>550</v>
      </c>
      <c r="E64" s="644">
        <f>SUM(D64/C64)</f>
        <v>1</v>
      </c>
    </row>
    <row r="65" spans="1:5" ht="12" customHeight="1">
      <c r="A65" s="85"/>
      <c r="B65" s="86" t="s">
        <v>259</v>
      </c>
      <c r="C65" s="78">
        <v>2584</v>
      </c>
      <c r="D65" s="78">
        <v>2584</v>
      </c>
      <c r="E65" s="644">
        <f>SUM(D65/C65)</f>
        <v>1</v>
      </c>
    </row>
    <row r="66" spans="1:5" ht="12" customHeight="1">
      <c r="A66" s="85"/>
      <c r="B66" s="10" t="s">
        <v>273</v>
      </c>
      <c r="C66" s="47"/>
      <c r="D66" s="47"/>
      <c r="E66" s="644"/>
    </row>
    <row r="67" spans="1:5" ht="12" customHeight="1">
      <c r="A67" s="85"/>
      <c r="B67" s="10" t="s">
        <v>65</v>
      </c>
      <c r="C67" s="105"/>
      <c r="D67" s="105"/>
      <c r="E67" s="644"/>
    </row>
    <row r="68" spans="1:5" ht="12" customHeight="1" thickBot="1">
      <c r="A68" s="85"/>
      <c r="B68" s="75" t="s">
        <v>260</v>
      </c>
      <c r="C68" s="162"/>
      <c r="D68" s="162"/>
      <c r="E68" s="649"/>
    </row>
    <row r="69" spans="1:5" ht="12" customHeight="1" thickBot="1">
      <c r="A69" s="81"/>
      <c r="B69" s="58" t="s">
        <v>252</v>
      </c>
      <c r="C69" s="83">
        <f>SUM(C62:C68)</f>
        <v>5073</v>
      </c>
      <c r="D69" s="83">
        <f>SUM(D62:D68)</f>
        <v>5073</v>
      </c>
      <c r="E69" s="652">
        <f>SUM(D69/C69)</f>
        <v>1</v>
      </c>
    </row>
    <row r="70" spans="1:5" ht="12" customHeight="1">
      <c r="A70" s="70">
        <v>3026</v>
      </c>
      <c r="B70" s="103" t="s">
        <v>284</v>
      </c>
      <c r="C70" s="90"/>
      <c r="D70" s="90"/>
      <c r="E70" s="656"/>
    </row>
    <row r="71" spans="1:5" ht="12" customHeight="1">
      <c r="A71" s="15"/>
      <c r="B71" s="72" t="s">
        <v>50</v>
      </c>
      <c r="C71" s="78"/>
      <c r="D71" s="78"/>
      <c r="E71" s="644"/>
    </row>
    <row r="72" spans="1:5" ht="12" customHeight="1">
      <c r="A72" s="15"/>
      <c r="B72" s="7" t="s">
        <v>293</v>
      </c>
      <c r="C72" s="78"/>
      <c r="D72" s="78"/>
      <c r="E72" s="644"/>
    </row>
    <row r="73" spans="1:5" ht="12" customHeight="1">
      <c r="A73" s="15"/>
      <c r="B73" s="86" t="s">
        <v>259</v>
      </c>
      <c r="C73" s="78">
        <v>91238</v>
      </c>
      <c r="D73" s="78">
        <v>104593</v>
      </c>
      <c r="E73" s="644">
        <f aca="true" t="shared" si="0" ref="E73:E92">SUM(D73/C73)</f>
        <v>1.1463754137530415</v>
      </c>
    </row>
    <row r="74" spans="1:5" ht="12" customHeight="1">
      <c r="A74" s="15"/>
      <c r="B74" s="10" t="s">
        <v>273</v>
      </c>
      <c r="C74" s="47"/>
      <c r="D74" s="47"/>
      <c r="E74" s="644"/>
    </row>
    <row r="75" spans="1:5" ht="12" customHeight="1">
      <c r="A75" s="15"/>
      <c r="B75" s="10" t="s">
        <v>65</v>
      </c>
      <c r="C75" s="105"/>
      <c r="D75" s="105"/>
      <c r="E75" s="644"/>
    </row>
    <row r="76" spans="1:5" ht="12" customHeight="1" thickBot="1">
      <c r="A76" s="15"/>
      <c r="B76" s="75" t="s">
        <v>260</v>
      </c>
      <c r="C76" s="162">
        <v>75242</v>
      </c>
      <c r="D76" s="162">
        <v>75242</v>
      </c>
      <c r="E76" s="649">
        <f t="shared" si="0"/>
        <v>1</v>
      </c>
    </row>
    <row r="77" spans="1:5" ht="12" customHeight="1" thickBot="1">
      <c r="A77" s="53"/>
      <c r="B77" s="58" t="s">
        <v>252</v>
      </c>
      <c r="C77" s="83">
        <f>SUM(C70:C76)</f>
        <v>166480</v>
      </c>
      <c r="D77" s="83">
        <f>SUM(D70:D76)</f>
        <v>179835</v>
      </c>
      <c r="E77" s="652">
        <f t="shared" si="0"/>
        <v>1.080219846227775</v>
      </c>
    </row>
    <row r="78" spans="1:5" ht="12" customHeight="1">
      <c r="A78" s="87">
        <v>3030</v>
      </c>
      <c r="B78" s="109" t="s">
        <v>57</v>
      </c>
      <c r="C78" s="78"/>
      <c r="D78" s="78"/>
      <c r="E78" s="656"/>
    </row>
    <row r="79" spans="1:5" ht="12" customHeight="1">
      <c r="A79" s="87"/>
      <c r="B79" s="213" t="s">
        <v>14</v>
      </c>
      <c r="C79" s="78"/>
      <c r="D79" s="78"/>
      <c r="E79" s="644"/>
    </row>
    <row r="80" spans="1:5" ht="12" customHeight="1">
      <c r="A80" s="71"/>
      <c r="B80" s="72" t="s">
        <v>50</v>
      </c>
      <c r="C80" s="78">
        <f>SUM(C63+C55+C39+C30+C11+C20)</f>
        <v>1129374</v>
      </c>
      <c r="D80" s="78">
        <f>SUM(D63+D55+D39+D30+D11+D20)</f>
        <v>1189802</v>
      </c>
      <c r="E80" s="644">
        <f t="shared" si="0"/>
        <v>1.053505747431763</v>
      </c>
    </row>
    <row r="81" spans="1:5" ht="12" customHeight="1">
      <c r="A81" s="71"/>
      <c r="B81" s="7" t="s">
        <v>293</v>
      </c>
      <c r="C81" s="78">
        <f>SUM(C64+C56+C40+C31+C12+C21)</f>
        <v>281357</v>
      </c>
      <c r="D81" s="78">
        <f>SUM(D64+D56+D40+D31+D12+D21)</f>
        <v>306883</v>
      </c>
      <c r="E81" s="644">
        <f t="shared" si="0"/>
        <v>1.0907245954428004</v>
      </c>
    </row>
    <row r="82" spans="1:5" ht="12" customHeight="1">
      <c r="A82" s="85"/>
      <c r="B82" s="10" t="s">
        <v>285</v>
      </c>
      <c r="C82" s="78">
        <f>SUM(C65+C57+C41+C32+C13+C22+C49+C73)</f>
        <v>482121</v>
      </c>
      <c r="D82" s="78">
        <f>SUM(D65+D57+D41+D32+D13+D22+D49+D73)</f>
        <v>491284</v>
      </c>
      <c r="E82" s="644">
        <f t="shared" si="0"/>
        <v>1.0190056023280463</v>
      </c>
    </row>
    <row r="83" spans="1:5" ht="12" customHeight="1">
      <c r="A83" s="71"/>
      <c r="B83" s="10" t="s">
        <v>273</v>
      </c>
      <c r="C83" s="78">
        <f>SUM(C66+C58+C42+C14+C23)</f>
        <v>0</v>
      </c>
      <c r="D83" s="78">
        <f>SUM(D66+D58+D42+D14+D23)</f>
        <v>0</v>
      </c>
      <c r="E83" s="644"/>
    </row>
    <row r="84" spans="1:5" ht="12" customHeight="1">
      <c r="A84" s="71"/>
      <c r="B84" s="10" t="s">
        <v>65</v>
      </c>
      <c r="C84" s="78">
        <f>SUM(C67+C59+C43+C33+C15+C24)</f>
        <v>0</v>
      </c>
      <c r="D84" s="78">
        <f>SUM(D67+D59+D43+D33+D15+D24)</f>
        <v>0</v>
      </c>
      <c r="E84" s="644"/>
    </row>
    <row r="85" spans="1:5" ht="12" customHeight="1">
      <c r="A85" s="71"/>
      <c r="B85" s="173" t="s">
        <v>15</v>
      </c>
      <c r="C85" s="287">
        <f>SUM(C80:C84)</f>
        <v>1892852</v>
      </c>
      <c r="D85" s="287">
        <f>SUM(D80:D84)</f>
        <v>1987969</v>
      </c>
      <c r="E85" s="651">
        <f t="shared" si="0"/>
        <v>1.0502506270960434</v>
      </c>
    </row>
    <row r="86" spans="1:5" ht="12" customHeight="1">
      <c r="A86" s="71"/>
      <c r="B86" s="285" t="s">
        <v>16</v>
      </c>
      <c r="C86" s="78"/>
      <c r="D86" s="78"/>
      <c r="E86" s="644"/>
    </row>
    <row r="87" spans="1:5" ht="12" customHeight="1">
      <c r="A87" s="71"/>
      <c r="B87" s="10" t="s">
        <v>17</v>
      </c>
      <c r="C87" s="78"/>
      <c r="D87" s="78"/>
      <c r="E87" s="644"/>
    </row>
    <row r="88" spans="1:5" ht="12" customHeight="1">
      <c r="A88" s="71"/>
      <c r="B88" s="10" t="s">
        <v>18</v>
      </c>
      <c r="C88" s="78">
        <f>SUM(C35+C16+C76)</f>
        <v>85242</v>
      </c>
      <c r="D88" s="78">
        <f>SUM(D35+D16+D76)</f>
        <v>85242</v>
      </c>
      <c r="E88" s="644">
        <f t="shared" si="0"/>
        <v>1</v>
      </c>
    </row>
    <row r="89" spans="1:5" ht="12" customHeight="1">
      <c r="A89" s="71"/>
      <c r="B89" s="10" t="s">
        <v>19</v>
      </c>
      <c r="C89" s="78"/>
      <c r="D89" s="78"/>
      <c r="E89" s="644"/>
    </row>
    <row r="90" spans="1:5" ht="12" customHeight="1">
      <c r="A90" s="71"/>
      <c r="B90" s="173" t="s">
        <v>21</v>
      </c>
      <c r="C90" s="287">
        <f>SUM(C88:C89)</f>
        <v>85242</v>
      </c>
      <c r="D90" s="287">
        <f>SUM(D88:D89)</f>
        <v>85242</v>
      </c>
      <c r="E90" s="651">
        <f t="shared" si="0"/>
        <v>1</v>
      </c>
    </row>
    <row r="91" spans="1:5" ht="12" customHeight="1" thickBot="1">
      <c r="A91" s="71"/>
      <c r="B91" s="286" t="s">
        <v>187</v>
      </c>
      <c r="C91" s="287">
        <f>SUM(C36)</f>
        <v>25000</v>
      </c>
      <c r="D91" s="287">
        <f>SUM(D36)</f>
        <v>25000</v>
      </c>
      <c r="E91" s="665">
        <f t="shared" si="0"/>
        <v>1</v>
      </c>
    </row>
    <row r="92" spans="1:5" ht="12" customHeight="1" thickBot="1">
      <c r="A92" s="81"/>
      <c r="B92" s="58" t="s">
        <v>252</v>
      </c>
      <c r="C92" s="83">
        <f>SUM(C85+C90+C91)</f>
        <v>2003094</v>
      </c>
      <c r="D92" s="83">
        <f>SUM(D85+D90+D91)</f>
        <v>2098211</v>
      </c>
      <c r="E92" s="652">
        <f t="shared" si="0"/>
        <v>1.0474850406421266</v>
      </c>
    </row>
  </sheetData>
  <sheetProtection/>
  <mergeCells count="3">
    <mergeCell ref="E5:E7"/>
    <mergeCell ref="A2:E2"/>
    <mergeCell ref="A1:E1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7" useFirstPageNumber="1" horizontalDpi="600" verticalDpi="600" orientation="landscape" paperSize="9" scale="97" r:id="rId2"/>
  <headerFooter alignWithMargins="0">
    <oddFooter>&amp;C&amp;P. oldal</oddFooter>
  </headerFooter>
  <rowBreaks count="2" manualBreakCount="2">
    <brk id="45" max="255" man="1"/>
    <brk id="77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8"/>
  <sheetViews>
    <sheetView zoomScalePageLayoutView="0" workbookViewId="0" topLeftCell="A10">
      <selection activeCell="D15" sqref="D15"/>
    </sheetView>
  </sheetViews>
  <sheetFormatPr defaultColWidth="9.00390625" defaultRowHeight="12.75"/>
  <cols>
    <col min="1" max="1" width="9.125" style="252" customWidth="1"/>
    <col min="2" max="2" width="50.75390625" style="252" customWidth="1"/>
    <col min="3" max="3" width="12.125" style="252" customWidth="1"/>
    <col min="4" max="4" width="11.75390625" style="252" customWidth="1"/>
    <col min="5" max="16384" width="9.125" style="252" customWidth="1"/>
  </cols>
  <sheetData>
    <row r="2" spans="1:5" ht="15">
      <c r="A2" s="738" t="s">
        <v>382</v>
      </c>
      <c r="B2" s="736"/>
      <c r="C2" s="736"/>
      <c r="D2" s="736"/>
      <c r="E2" s="736"/>
    </row>
    <row r="3" spans="1:5" ht="12.75">
      <c r="A3" s="737" t="s">
        <v>244</v>
      </c>
      <c r="B3" s="736"/>
      <c r="C3" s="736"/>
      <c r="D3" s="736"/>
      <c r="E3" s="736"/>
    </row>
    <row r="4" spans="2:3" ht="12.75">
      <c r="B4" s="253"/>
      <c r="C4" s="254"/>
    </row>
    <row r="5" spans="2:3" ht="12.75">
      <c r="B5" s="253"/>
      <c r="C5" s="254"/>
    </row>
    <row r="6" spans="2:3" ht="12.75">
      <c r="B6" s="253"/>
      <c r="C6" s="254"/>
    </row>
    <row r="7" spans="3:5" ht="12.75">
      <c r="C7" s="295"/>
      <c r="E7" s="295" t="s">
        <v>216</v>
      </c>
    </row>
    <row r="8" spans="1:5" ht="12.75">
      <c r="A8" s="267"/>
      <c r="B8" s="255" t="s">
        <v>170</v>
      </c>
      <c r="C8" s="207" t="s">
        <v>81</v>
      </c>
      <c r="D8" s="207" t="s">
        <v>81</v>
      </c>
      <c r="E8" s="728" t="s">
        <v>672</v>
      </c>
    </row>
    <row r="9" spans="1:5" ht="12.75">
      <c r="A9" s="260"/>
      <c r="B9" s="256" t="s">
        <v>255</v>
      </c>
      <c r="C9" s="15" t="s">
        <v>667</v>
      </c>
      <c r="D9" s="15" t="s">
        <v>676</v>
      </c>
      <c r="E9" s="715"/>
    </row>
    <row r="10" spans="1:5" ht="13.5" thickBot="1">
      <c r="A10" s="261"/>
      <c r="B10" s="258"/>
      <c r="C10" s="53" t="s">
        <v>668</v>
      </c>
      <c r="D10" s="53" t="s">
        <v>677</v>
      </c>
      <c r="E10" s="721"/>
    </row>
    <row r="11" spans="1:5" ht="13.5" thickBot="1">
      <c r="A11" s="709" t="s">
        <v>171</v>
      </c>
      <c r="B11" s="258" t="s">
        <v>172</v>
      </c>
      <c r="C11" s="259" t="s">
        <v>173</v>
      </c>
      <c r="D11" s="259" t="s">
        <v>174</v>
      </c>
      <c r="E11" s="666" t="s">
        <v>175</v>
      </c>
    </row>
    <row r="12" spans="1:5" ht="15" customHeight="1">
      <c r="A12" s="269">
        <v>3030</v>
      </c>
      <c r="B12" s="270" t="s">
        <v>245</v>
      </c>
      <c r="C12" s="257"/>
      <c r="D12" s="257"/>
      <c r="E12" s="260"/>
    </row>
    <row r="13" spans="1:5" ht="15" customHeight="1">
      <c r="A13" s="269"/>
      <c r="B13" s="270" t="s">
        <v>319</v>
      </c>
      <c r="C13" s="257"/>
      <c r="D13" s="257"/>
      <c r="E13" s="260"/>
    </row>
    <row r="14" spans="1:5" ht="15" customHeight="1">
      <c r="A14" s="683"/>
      <c r="B14" s="690" t="s">
        <v>353</v>
      </c>
      <c r="C14" s="685">
        <v>226527</v>
      </c>
      <c r="D14" s="685">
        <v>227462</v>
      </c>
      <c r="E14" s="656">
        <f>SUM(D14/C14)</f>
        <v>1.0041275432950598</v>
      </c>
    </row>
    <row r="15" spans="1:5" ht="15" customHeight="1">
      <c r="A15" s="360"/>
      <c r="B15" s="691" t="s">
        <v>703</v>
      </c>
      <c r="C15" s="688"/>
      <c r="D15" s="689">
        <f>SUM(D14)</f>
        <v>227462</v>
      </c>
      <c r="E15" s="644"/>
    </row>
    <row r="16" spans="1:5" ht="15" customHeight="1">
      <c r="A16" s="269"/>
      <c r="B16" s="391" t="s">
        <v>431</v>
      </c>
      <c r="C16" s="359"/>
      <c r="D16" s="359">
        <v>3050</v>
      </c>
      <c r="E16" s="653"/>
    </row>
    <row r="17" spans="1:5" ht="15" customHeight="1">
      <c r="A17" s="683"/>
      <c r="B17" s="684" t="s">
        <v>432</v>
      </c>
      <c r="C17" s="685"/>
      <c r="D17" s="685"/>
      <c r="E17" s="656"/>
    </row>
    <row r="18" spans="1:5" ht="15" customHeight="1">
      <c r="A18" s="360"/>
      <c r="B18" s="687" t="s">
        <v>421</v>
      </c>
      <c r="C18" s="688"/>
      <c r="D18" s="689">
        <f>SUM(D16:D17)</f>
        <v>3050</v>
      </c>
      <c r="E18" s="644"/>
    </row>
    <row r="19" spans="1:5" ht="15" customHeight="1">
      <c r="A19" s="683"/>
      <c r="B19" s="686" t="s">
        <v>354</v>
      </c>
      <c r="C19" s="712">
        <f>SUM(C14)</f>
        <v>226527</v>
      </c>
      <c r="D19" s="712">
        <f>SUM(D18,D15)</f>
        <v>230512</v>
      </c>
      <c r="E19" s="664">
        <f>SUM(D19/C19)</f>
        <v>1.0175917219580888</v>
      </c>
    </row>
    <row r="20" spans="1:5" ht="15" customHeight="1">
      <c r="A20" s="269"/>
      <c r="B20" s="275" t="s">
        <v>14</v>
      </c>
      <c r="C20" s="257"/>
      <c r="D20" s="257"/>
      <c r="E20" s="653"/>
    </row>
    <row r="21" spans="1:5" ht="12.75">
      <c r="A21" s="260"/>
      <c r="B21" s="265" t="s">
        <v>258</v>
      </c>
      <c r="C21" s="288">
        <v>142952</v>
      </c>
      <c r="D21" s="288">
        <v>138096</v>
      </c>
      <c r="E21" s="653">
        <f>SUM(D21/C21)</f>
        <v>0.9660305557110079</v>
      </c>
    </row>
    <row r="22" spans="1:5" ht="12.75">
      <c r="A22" s="260"/>
      <c r="B22" s="36" t="s">
        <v>38</v>
      </c>
      <c r="C22" s="288">
        <v>39849</v>
      </c>
      <c r="D22" s="288">
        <v>39780</v>
      </c>
      <c r="E22" s="653">
        <f>SUM(D22/C22)</f>
        <v>0.9982684634495219</v>
      </c>
    </row>
    <row r="23" spans="1:5" ht="12.75">
      <c r="A23" s="260"/>
      <c r="B23" s="36" t="s">
        <v>285</v>
      </c>
      <c r="C23" s="288">
        <v>28726</v>
      </c>
      <c r="D23" s="288">
        <v>33936</v>
      </c>
      <c r="E23" s="653">
        <f>SUM(D23/C23)</f>
        <v>1.1813687948200238</v>
      </c>
    </row>
    <row r="24" spans="1:5" ht="12.75">
      <c r="A24" s="260"/>
      <c r="B24" s="266" t="s">
        <v>273</v>
      </c>
      <c r="C24" s="288"/>
      <c r="D24" s="288"/>
      <c r="E24" s="653"/>
    </row>
    <row r="25" spans="1:5" ht="12.75">
      <c r="A25" s="260"/>
      <c r="B25" s="266" t="s">
        <v>246</v>
      </c>
      <c r="C25" s="288"/>
      <c r="D25" s="288"/>
      <c r="E25" s="653"/>
    </row>
    <row r="26" spans="1:5" ht="12.75">
      <c r="A26" s="260"/>
      <c r="B26" s="266" t="s">
        <v>65</v>
      </c>
      <c r="C26" s="288"/>
      <c r="D26" s="288"/>
      <c r="E26" s="653"/>
    </row>
    <row r="27" spans="1:5" ht="12.75">
      <c r="A27" s="290"/>
      <c r="B27" s="172" t="s">
        <v>15</v>
      </c>
      <c r="C27" s="291">
        <f>SUM(C21:C26)</f>
        <v>211527</v>
      </c>
      <c r="D27" s="291">
        <f>SUM(D21:D26)</f>
        <v>211812</v>
      </c>
      <c r="E27" s="651">
        <f>SUM(D27/C27)</f>
        <v>1.001347345728914</v>
      </c>
    </row>
    <row r="28" spans="1:5" ht="12.75">
      <c r="A28" s="267"/>
      <c r="B28" s="296" t="s">
        <v>16</v>
      </c>
      <c r="C28" s="297"/>
      <c r="D28" s="297"/>
      <c r="E28" s="653"/>
    </row>
    <row r="29" spans="1:5" ht="12.75">
      <c r="A29" s="260"/>
      <c r="B29" s="36" t="s">
        <v>17</v>
      </c>
      <c r="C29" s="288"/>
      <c r="D29" s="288"/>
      <c r="E29" s="653"/>
    </row>
    <row r="30" spans="1:5" ht="12.75">
      <c r="A30" s="260"/>
      <c r="B30" s="36" t="s">
        <v>18</v>
      </c>
      <c r="C30" s="288">
        <v>15000</v>
      </c>
      <c r="D30" s="288">
        <v>18700</v>
      </c>
      <c r="E30" s="653">
        <f>SUM(D30/C30)</f>
        <v>1.2466666666666666</v>
      </c>
    </row>
    <row r="31" spans="1:5" ht="12.75">
      <c r="A31" s="268"/>
      <c r="B31" s="10" t="s">
        <v>19</v>
      </c>
      <c r="C31" s="292"/>
      <c r="D31" s="292"/>
      <c r="E31" s="653"/>
    </row>
    <row r="32" spans="1:5" ht="12.75">
      <c r="A32" s="290"/>
      <c r="B32" s="172" t="s">
        <v>21</v>
      </c>
      <c r="C32" s="291">
        <f>SUM(C30:C31)</f>
        <v>15000</v>
      </c>
      <c r="D32" s="291">
        <f>SUM(D30:D31)</f>
        <v>18700</v>
      </c>
      <c r="E32" s="651">
        <f>SUM(D32/C32)</f>
        <v>1.2466666666666666</v>
      </c>
    </row>
    <row r="33" spans="1:5" ht="12.75">
      <c r="A33" s="290"/>
      <c r="B33" s="172" t="s">
        <v>20</v>
      </c>
      <c r="C33" s="293"/>
      <c r="D33" s="293"/>
      <c r="E33" s="653"/>
    </row>
    <row r="34" spans="1:5" ht="12.75">
      <c r="A34" s="290"/>
      <c r="B34" s="285" t="s">
        <v>23</v>
      </c>
      <c r="C34" s="293"/>
      <c r="D34" s="293"/>
      <c r="E34" s="644"/>
    </row>
    <row r="35" spans="1:5" ht="13.5" thickBot="1">
      <c r="A35" s="261"/>
      <c r="B35" s="173" t="s">
        <v>22</v>
      </c>
      <c r="C35" s="289"/>
      <c r="D35" s="289"/>
      <c r="E35" s="657"/>
    </row>
    <row r="36" spans="1:5" ht="13.5" thickBot="1">
      <c r="A36" s="263"/>
      <c r="B36" s="262" t="s">
        <v>26</v>
      </c>
      <c r="C36" s="274">
        <f>SUM(C27+C32+C33+C35)</f>
        <v>226527</v>
      </c>
      <c r="D36" s="274">
        <f>SUM(D27+D32+D33+D35)</f>
        <v>230512</v>
      </c>
      <c r="E36" s="652">
        <f>SUM(D36/C36)</f>
        <v>1.0175917219580888</v>
      </c>
    </row>
    <row r="37" spans="1:5" ht="13.5" thickBot="1">
      <c r="A37" s="263"/>
      <c r="B37" s="9" t="s">
        <v>169</v>
      </c>
      <c r="C37" s="273"/>
      <c r="D37" s="273"/>
      <c r="E37" s="657"/>
    </row>
    <row r="38" spans="1:5" ht="13.5" thickBot="1">
      <c r="A38" s="263"/>
      <c r="B38" s="264" t="s">
        <v>40</v>
      </c>
      <c r="C38" s="294">
        <f>SUM(C36)</f>
        <v>226527</v>
      </c>
      <c r="D38" s="294">
        <f>SUM(D36)</f>
        <v>230512</v>
      </c>
      <c r="E38" s="652">
        <f>SUM(D38/C38)</f>
        <v>1.0175917219580888</v>
      </c>
    </row>
  </sheetData>
  <sheetProtection/>
  <mergeCells count="3">
    <mergeCell ref="E8:E10"/>
    <mergeCell ref="A3:E3"/>
    <mergeCell ref="A2:E2"/>
  </mergeCells>
  <printOptions/>
  <pageMargins left="0.75" right="0.75" top="1" bottom="1" header="0.5" footer="0.5"/>
  <pageSetup firstPageNumber="30" useFirstPageNumber="1" horizontalDpi="600" verticalDpi="600" orientation="portrait" paperSize="9" scale="80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showZeros="0" zoomScale="95" zoomScaleNormal="95" zoomScalePageLayoutView="0" workbookViewId="0" topLeftCell="A28">
      <selection activeCell="C8" sqref="C8"/>
    </sheetView>
  </sheetViews>
  <sheetFormatPr defaultColWidth="9.00390625" defaultRowHeight="12.75" customHeight="1"/>
  <cols>
    <col min="1" max="1" width="6.75390625" style="12" customWidth="1"/>
    <col min="2" max="2" width="51.00390625" style="12" customWidth="1"/>
    <col min="3" max="4" width="14.875" style="13" customWidth="1"/>
    <col min="5" max="5" width="10.125" style="13" customWidth="1"/>
    <col min="6" max="6" width="46.875" style="12" customWidth="1"/>
    <col min="7" max="16384" width="9.125" style="12" customWidth="1"/>
  </cols>
  <sheetData>
    <row r="1" spans="1:7" ht="12.75" customHeight="1">
      <c r="A1" s="741" t="s">
        <v>288</v>
      </c>
      <c r="B1" s="718"/>
      <c r="C1" s="718"/>
      <c r="D1" s="718"/>
      <c r="E1" s="718"/>
      <c r="F1" s="718"/>
      <c r="G1" s="212"/>
    </row>
    <row r="2" spans="1:7" ht="12.75" customHeight="1">
      <c r="A2" s="739" t="s">
        <v>370</v>
      </c>
      <c r="B2" s="740"/>
      <c r="C2" s="740"/>
      <c r="D2" s="740"/>
      <c r="E2" s="740"/>
      <c r="F2" s="740"/>
      <c r="G2" s="151"/>
    </row>
    <row r="3" spans="1:6" ht="12" customHeight="1">
      <c r="A3" s="212"/>
      <c r="B3" s="212"/>
      <c r="C3" s="212"/>
      <c r="D3" s="212"/>
      <c r="E3" s="212"/>
      <c r="F3" s="220"/>
    </row>
    <row r="4" spans="3:6" ht="12" customHeight="1">
      <c r="C4" s="166"/>
      <c r="D4" s="166"/>
      <c r="E4" s="166"/>
      <c r="F4" s="209" t="s">
        <v>216</v>
      </c>
    </row>
    <row r="5" spans="1:6" ht="12.75" customHeight="1">
      <c r="A5" s="116"/>
      <c r="B5" s="117"/>
      <c r="C5" s="207" t="s">
        <v>81</v>
      </c>
      <c r="D5" s="207" t="s">
        <v>81</v>
      </c>
      <c r="E5" s="728" t="s">
        <v>672</v>
      </c>
      <c r="F5" s="239" t="s">
        <v>135</v>
      </c>
    </row>
    <row r="6" spans="1:6" ht="12.75">
      <c r="A6" s="118" t="s">
        <v>254</v>
      </c>
      <c r="B6" s="238" t="s">
        <v>133</v>
      </c>
      <c r="C6" s="15" t="s">
        <v>667</v>
      </c>
      <c r="D6" s="15" t="s">
        <v>676</v>
      </c>
      <c r="E6" s="715"/>
      <c r="F6" s="119" t="s">
        <v>136</v>
      </c>
    </row>
    <row r="7" spans="1:6" ht="13.5" thickBot="1">
      <c r="A7" s="120"/>
      <c r="B7" s="121"/>
      <c r="C7" s="15" t="s">
        <v>668</v>
      </c>
      <c r="D7" s="53" t="s">
        <v>677</v>
      </c>
      <c r="E7" s="721"/>
      <c r="F7" s="125"/>
    </row>
    <row r="8" spans="1:6" ht="15" customHeight="1">
      <c r="A8" s="122" t="s">
        <v>171</v>
      </c>
      <c r="B8" s="123" t="s">
        <v>172</v>
      </c>
      <c r="C8" s="31" t="s">
        <v>173</v>
      </c>
      <c r="D8" s="31" t="s">
        <v>174</v>
      </c>
      <c r="E8" s="31" t="s">
        <v>175</v>
      </c>
      <c r="F8" s="200" t="s">
        <v>326</v>
      </c>
    </row>
    <row r="9" spans="1:6" ht="12.75" customHeight="1">
      <c r="A9" s="371"/>
      <c r="B9" s="232" t="s">
        <v>145</v>
      </c>
      <c r="C9" s="3"/>
      <c r="D9" s="3"/>
      <c r="E9" s="3"/>
      <c r="F9" s="59"/>
    </row>
    <row r="10" spans="1:6" ht="12.75" customHeight="1" thickBot="1">
      <c r="A10" s="71">
        <v>3911</v>
      </c>
      <c r="B10" s="59" t="s">
        <v>231</v>
      </c>
      <c r="C10" s="233">
        <v>10000</v>
      </c>
      <c r="D10" s="233">
        <v>10000</v>
      </c>
      <c r="E10" s="657">
        <f aca="true" t="shared" si="0" ref="E10:E60">SUM(D10/C10)</f>
        <v>1</v>
      </c>
      <c r="F10" s="61"/>
    </row>
    <row r="11" spans="1:6" ht="12.75" customHeight="1" thickBot="1">
      <c r="A11" s="145">
        <v>3910</v>
      </c>
      <c r="B11" s="64" t="s">
        <v>207</v>
      </c>
      <c r="C11" s="9">
        <f>SUM(C10:C10)</f>
        <v>10000</v>
      </c>
      <c r="D11" s="9">
        <f>SUM(D10:D10)</f>
        <v>10000</v>
      </c>
      <c r="E11" s="667">
        <f t="shared" si="0"/>
        <v>1</v>
      </c>
      <c r="F11" s="61"/>
    </row>
    <row r="12" spans="1:6" s="17" customFormat="1" ht="12.75" customHeight="1">
      <c r="A12" s="15"/>
      <c r="B12" s="66" t="s">
        <v>77</v>
      </c>
      <c r="C12" s="35"/>
      <c r="D12" s="35"/>
      <c r="E12" s="653"/>
      <c r="F12" s="66"/>
    </row>
    <row r="13" spans="1:6" s="17" customFormat="1" ht="12.75" customHeight="1">
      <c r="A13" s="71">
        <v>3921</v>
      </c>
      <c r="B13" s="59" t="s">
        <v>229</v>
      </c>
      <c r="C13" s="36">
        <v>6000</v>
      </c>
      <c r="D13" s="36">
        <v>6000</v>
      </c>
      <c r="E13" s="653">
        <f t="shared" si="0"/>
        <v>1</v>
      </c>
      <c r="F13" s="71" t="s">
        <v>221</v>
      </c>
    </row>
    <row r="14" spans="1:6" s="17" customFormat="1" ht="12.75" customHeight="1">
      <c r="A14" s="71">
        <v>3922</v>
      </c>
      <c r="B14" s="59" t="s">
        <v>230</v>
      </c>
      <c r="C14" s="36">
        <v>5000</v>
      </c>
      <c r="D14" s="36">
        <v>5000</v>
      </c>
      <c r="E14" s="653">
        <f t="shared" si="0"/>
        <v>1</v>
      </c>
      <c r="F14" s="71" t="s">
        <v>221</v>
      </c>
    </row>
    <row r="15" spans="1:6" s="17" customFormat="1" ht="12.75" customHeight="1">
      <c r="A15" s="71">
        <v>3923</v>
      </c>
      <c r="B15" s="59" t="s">
        <v>211</v>
      </c>
      <c r="C15" s="36">
        <v>50000</v>
      </c>
      <c r="D15" s="36">
        <v>52165</v>
      </c>
      <c r="E15" s="653">
        <f t="shared" si="0"/>
        <v>1.0433</v>
      </c>
      <c r="F15" s="71" t="s">
        <v>150</v>
      </c>
    </row>
    <row r="16" spans="1:6" s="17" customFormat="1" ht="12.75" customHeight="1">
      <c r="A16" s="71">
        <v>3924</v>
      </c>
      <c r="B16" s="59" t="s">
        <v>386</v>
      </c>
      <c r="C16" s="36">
        <v>3696</v>
      </c>
      <c r="D16" s="36">
        <v>3696</v>
      </c>
      <c r="E16" s="653">
        <f t="shared" si="0"/>
        <v>1</v>
      </c>
      <c r="F16" s="71"/>
    </row>
    <row r="17" spans="1:6" s="17" customFormat="1" ht="12.75" customHeight="1" thickBot="1">
      <c r="A17" s="71">
        <v>3925</v>
      </c>
      <c r="B17" s="59" t="s">
        <v>529</v>
      </c>
      <c r="C17" s="36">
        <v>265000</v>
      </c>
      <c r="D17" s="36">
        <v>196500</v>
      </c>
      <c r="E17" s="657">
        <f t="shared" si="0"/>
        <v>0.7415094339622641</v>
      </c>
      <c r="F17" s="635"/>
    </row>
    <row r="18" spans="1:6" s="17" customFormat="1" ht="12.75" customHeight="1" thickBot="1">
      <c r="A18" s="145">
        <v>3920</v>
      </c>
      <c r="B18" s="64" t="s">
        <v>207</v>
      </c>
      <c r="C18" s="9">
        <f>SUM(C13:C17)</f>
        <v>329696</v>
      </c>
      <c r="D18" s="9">
        <f>SUM(D13:D17)</f>
        <v>263361</v>
      </c>
      <c r="E18" s="652">
        <f t="shared" si="0"/>
        <v>0.7987995001455886</v>
      </c>
      <c r="F18" s="234"/>
    </row>
    <row r="19" spans="1:6" s="17" customFormat="1" ht="12.75" customHeight="1">
      <c r="A19" s="15"/>
      <c r="B19" s="66" t="s">
        <v>79</v>
      </c>
      <c r="C19" s="182"/>
      <c r="D19" s="182"/>
      <c r="E19" s="653"/>
      <c r="F19" s="66"/>
    </row>
    <row r="20" spans="1:6" s="17" customFormat="1" ht="12.75" customHeight="1">
      <c r="A20" s="163">
        <v>3931</v>
      </c>
      <c r="B20" s="235" t="s">
        <v>161</v>
      </c>
      <c r="C20" s="160">
        <v>5000</v>
      </c>
      <c r="D20" s="160">
        <v>5000</v>
      </c>
      <c r="E20" s="653">
        <f t="shared" si="0"/>
        <v>1</v>
      </c>
      <c r="F20" s="66"/>
    </row>
    <row r="21" spans="1:6" s="17" customFormat="1" ht="12.75" customHeight="1" thickBot="1">
      <c r="A21" s="163">
        <v>3932</v>
      </c>
      <c r="B21" s="235" t="s">
        <v>232</v>
      </c>
      <c r="C21" s="183">
        <v>11000</v>
      </c>
      <c r="D21" s="183">
        <v>11000</v>
      </c>
      <c r="E21" s="657">
        <f t="shared" si="0"/>
        <v>1</v>
      </c>
      <c r="F21" s="63"/>
    </row>
    <row r="22" spans="1:6" s="17" customFormat="1" ht="12.75" customHeight="1" thickBot="1">
      <c r="A22" s="145">
        <v>3930</v>
      </c>
      <c r="B22" s="64" t="s">
        <v>207</v>
      </c>
      <c r="C22" s="9">
        <f>SUM(C20:C21)</f>
        <v>16000</v>
      </c>
      <c r="D22" s="9">
        <f>SUM(D20:D21)</f>
        <v>16000</v>
      </c>
      <c r="E22" s="652">
        <f t="shared" si="0"/>
        <v>1</v>
      </c>
      <c r="F22" s="236"/>
    </row>
    <row r="23" spans="1:6" ht="12.75" customHeight="1">
      <c r="A23" s="15"/>
      <c r="B23" s="66" t="s">
        <v>134</v>
      </c>
      <c r="C23" s="3"/>
      <c r="D23" s="3"/>
      <c r="E23" s="653"/>
      <c r="F23" s="237"/>
    </row>
    <row r="24" spans="1:6" ht="12.75" customHeight="1">
      <c r="A24" s="71">
        <v>3941</v>
      </c>
      <c r="B24" s="59" t="s">
        <v>278</v>
      </c>
      <c r="C24" s="36">
        <v>262196</v>
      </c>
      <c r="D24" s="36">
        <v>262196</v>
      </c>
      <c r="E24" s="653">
        <f t="shared" si="0"/>
        <v>1</v>
      </c>
      <c r="F24" s="237"/>
    </row>
    <row r="25" spans="1:6" ht="12.75" customHeight="1" thickBot="1">
      <c r="A25" s="71">
        <v>3942</v>
      </c>
      <c r="B25" s="59" t="s">
        <v>47</v>
      </c>
      <c r="C25" s="36">
        <v>197000</v>
      </c>
      <c r="D25" s="36">
        <v>197000</v>
      </c>
      <c r="E25" s="657">
        <f t="shared" si="0"/>
        <v>1</v>
      </c>
      <c r="F25" s="59"/>
    </row>
    <row r="26" spans="1:6" s="17" customFormat="1" ht="12.75" customHeight="1" thickBot="1">
      <c r="A26" s="145">
        <v>3940</v>
      </c>
      <c r="B26" s="64" t="s">
        <v>202</v>
      </c>
      <c r="C26" s="9">
        <f>SUM(C24:C25)</f>
        <v>459196</v>
      </c>
      <c r="D26" s="9">
        <f>SUM(D24:D25)</f>
        <v>459196</v>
      </c>
      <c r="E26" s="652">
        <f t="shared" si="0"/>
        <v>1</v>
      </c>
      <c r="F26" s="64"/>
    </row>
    <row r="27" spans="1:6" s="17" customFormat="1" ht="12.75" customHeight="1">
      <c r="A27" s="15"/>
      <c r="B27" s="66" t="s">
        <v>633</v>
      </c>
      <c r="C27" s="35"/>
      <c r="D27" s="35"/>
      <c r="E27" s="653"/>
      <c r="F27" s="66"/>
    </row>
    <row r="28" spans="1:6" ht="12.75" customHeight="1">
      <c r="A28" s="71">
        <v>3951</v>
      </c>
      <c r="B28" s="59" t="s">
        <v>8</v>
      </c>
      <c r="C28" s="36">
        <v>2500</v>
      </c>
      <c r="D28" s="36">
        <v>2500</v>
      </c>
      <c r="E28" s="653">
        <f t="shared" si="0"/>
        <v>1</v>
      </c>
      <c r="F28" s="71"/>
    </row>
    <row r="29" spans="1:6" ht="12.75" customHeight="1">
      <c r="A29" s="71">
        <v>3952</v>
      </c>
      <c r="B29" s="59" t="s">
        <v>176</v>
      </c>
      <c r="C29" s="36">
        <v>500</v>
      </c>
      <c r="D29" s="36">
        <v>500</v>
      </c>
      <c r="E29" s="653">
        <f t="shared" si="0"/>
        <v>1</v>
      </c>
      <c r="F29" s="59"/>
    </row>
    <row r="30" spans="1:6" ht="12.75" customHeight="1">
      <c r="A30" s="71">
        <v>3953</v>
      </c>
      <c r="B30" s="59" t="s">
        <v>9</v>
      </c>
      <c r="C30" s="36">
        <v>5000</v>
      </c>
      <c r="D30" s="36">
        <v>5000</v>
      </c>
      <c r="E30" s="653">
        <f t="shared" si="0"/>
        <v>1</v>
      </c>
      <c r="F30" s="59"/>
    </row>
    <row r="31" spans="1:6" ht="12.75" customHeight="1">
      <c r="A31" s="71">
        <v>3954</v>
      </c>
      <c r="B31" s="59" t="s">
        <v>10</v>
      </c>
      <c r="C31" s="36">
        <v>5000</v>
      </c>
      <c r="D31" s="36">
        <v>5000</v>
      </c>
      <c r="E31" s="653">
        <f t="shared" si="0"/>
        <v>1</v>
      </c>
      <c r="F31" s="59"/>
    </row>
    <row r="32" spans="1:6" ht="12.75" customHeight="1">
      <c r="A32" s="71">
        <v>3955</v>
      </c>
      <c r="B32" s="59" t="s">
        <v>110</v>
      </c>
      <c r="C32" s="36">
        <v>3000</v>
      </c>
      <c r="D32" s="36">
        <v>3000</v>
      </c>
      <c r="E32" s="653">
        <f t="shared" si="0"/>
        <v>1</v>
      </c>
      <c r="F32" s="59"/>
    </row>
    <row r="33" spans="1:6" ht="12.75" customHeight="1">
      <c r="A33" s="71">
        <v>3956</v>
      </c>
      <c r="B33" s="59" t="s">
        <v>409</v>
      </c>
      <c r="C33" s="36">
        <v>3000</v>
      </c>
      <c r="D33" s="36">
        <v>3000</v>
      </c>
      <c r="E33" s="653">
        <f t="shared" si="0"/>
        <v>1</v>
      </c>
      <c r="F33" s="59"/>
    </row>
    <row r="34" spans="1:6" ht="12.75" customHeight="1" thickBot="1">
      <c r="A34" s="71">
        <v>3957</v>
      </c>
      <c r="B34" s="59" t="s">
        <v>684</v>
      </c>
      <c r="C34" s="36"/>
      <c r="D34" s="36">
        <v>1500</v>
      </c>
      <c r="E34" s="657"/>
      <c r="F34" s="59"/>
    </row>
    <row r="35" spans="1:6" s="17" customFormat="1" ht="12.75" customHeight="1" thickBot="1">
      <c r="A35" s="145">
        <v>3950</v>
      </c>
      <c r="B35" s="64" t="s">
        <v>146</v>
      </c>
      <c r="C35" s="9">
        <f>SUM(C28:C33)</f>
        <v>19000</v>
      </c>
      <c r="D35" s="9">
        <f>SUM(D28:D34)</f>
        <v>20500</v>
      </c>
      <c r="E35" s="652">
        <f t="shared" si="0"/>
        <v>1.0789473684210527</v>
      </c>
      <c r="F35" s="64"/>
    </row>
    <row r="36" spans="1:6" s="17" customFormat="1" ht="12.75" customHeight="1">
      <c r="A36" s="70"/>
      <c r="B36" s="66" t="s">
        <v>157</v>
      </c>
      <c r="C36" s="182"/>
      <c r="D36" s="182"/>
      <c r="E36" s="653"/>
      <c r="F36" s="54"/>
    </row>
    <row r="37" spans="1:6" s="17" customFormat="1" ht="12.75" customHeight="1" thickBot="1">
      <c r="A37" s="163">
        <v>3961</v>
      </c>
      <c r="B37" s="235" t="s">
        <v>158</v>
      </c>
      <c r="C37" s="35"/>
      <c r="D37" s="35"/>
      <c r="E37" s="657"/>
      <c r="F37" s="66"/>
    </row>
    <row r="38" spans="1:6" s="17" customFormat="1" ht="12.75" customHeight="1" thickBot="1">
      <c r="A38" s="145">
        <v>3960</v>
      </c>
      <c r="B38" s="64" t="s">
        <v>146</v>
      </c>
      <c r="C38" s="9"/>
      <c r="D38" s="9"/>
      <c r="E38" s="654"/>
      <c r="F38" s="64"/>
    </row>
    <row r="39" spans="1:6" s="17" customFormat="1" ht="12.75" customHeight="1">
      <c r="A39" s="70"/>
      <c r="B39" s="66" t="s">
        <v>93</v>
      </c>
      <c r="C39" s="182"/>
      <c r="D39" s="182"/>
      <c r="E39" s="653"/>
      <c r="F39" s="54"/>
    </row>
    <row r="40" spans="1:6" s="17" customFormat="1" ht="12.75" customHeight="1" thickBot="1">
      <c r="A40" s="163">
        <v>3971</v>
      </c>
      <c r="B40" s="300" t="s">
        <v>45</v>
      </c>
      <c r="C40" s="160">
        <v>32770</v>
      </c>
      <c r="D40" s="160">
        <v>32770</v>
      </c>
      <c r="E40" s="657">
        <f t="shared" si="0"/>
        <v>1</v>
      </c>
      <c r="F40" s="66"/>
    </row>
    <row r="41" spans="1:6" s="17" customFormat="1" ht="12.75" customHeight="1" thickBot="1">
      <c r="A41" s="145">
        <v>3970</v>
      </c>
      <c r="B41" s="64" t="s">
        <v>146</v>
      </c>
      <c r="C41" s="9">
        <f>SUM(C40:C40)</f>
        <v>32770</v>
      </c>
      <c r="D41" s="9">
        <f>SUM(D40:D40)</f>
        <v>32770</v>
      </c>
      <c r="E41" s="652">
        <f t="shared" si="0"/>
        <v>1</v>
      </c>
      <c r="F41" s="64"/>
    </row>
    <row r="42" spans="1:6" s="17" customFormat="1" ht="12.75" customHeight="1">
      <c r="A42" s="70"/>
      <c r="B42" s="54" t="s">
        <v>95</v>
      </c>
      <c r="C42" s="182"/>
      <c r="D42" s="182"/>
      <c r="E42" s="653"/>
      <c r="F42" s="54"/>
    </row>
    <row r="43" spans="1:6" s="17" customFormat="1" ht="12.75" customHeight="1">
      <c r="A43" s="163">
        <v>3990</v>
      </c>
      <c r="B43" s="235" t="s">
        <v>358</v>
      </c>
      <c r="C43" s="160">
        <v>1052</v>
      </c>
      <c r="D43" s="160">
        <v>2138</v>
      </c>
      <c r="E43" s="653">
        <f t="shared" si="0"/>
        <v>2.032319391634981</v>
      </c>
      <c r="F43" s="66"/>
    </row>
    <row r="44" spans="1:6" s="17" customFormat="1" ht="12.75" customHeight="1">
      <c r="A44" s="163">
        <v>3991</v>
      </c>
      <c r="B44" s="235" t="s">
        <v>569</v>
      </c>
      <c r="C44" s="160">
        <v>4212</v>
      </c>
      <c r="D44" s="160">
        <v>4329</v>
      </c>
      <c r="E44" s="653">
        <f t="shared" si="0"/>
        <v>1.0277777777777777</v>
      </c>
      <c r="F44" s="66"/>
    </row>
    <row r="45" spans="1:6" s="17" customFormat="1" ht="12.75" customHeight="1">
      <c r="A45" s="163">
        <v>3992</v>
      </c>
      <c r="B45" s="235" t="s">
        <v>359</v>
      </c>
      <c r="C45" s="160">
        <v>1272</v>
      </c>
      <c r="D45" s="160">
        <v>2160</v>
      </c>
      <c r="E45" s="653">
        <f t="shared" si="0"/>
        <v>1.6981132075471699</v>
      </c>
      <c r="F45" s="66"/>
    </row>
    <row r="46" spans="1:6" s="17" customFormat="1" ht="12.75" customHeight="1">
      <c r="A46" s="163">
        <v>3993</v>
      </c>
      <c r="B46" s="235" t="s">
        <v>360</v>
      </c>
      <c r="C46" s="160">
        <v>1142</v>
      </c>
      <c r="D46" s="160">
        <v>2523</v>
      </c>
      <c r="E46" s="653">
        <f t="shared" si="0"/>
        <v>2.2092819614711035</v>
      </c>
      <c r="F46" s="66"/>
    </row>
    <row r="47" spans="1:6" s="17" customFormat="1" ht="12.75" customHeight="1">
      <c r="A47" s="163">
        <v>3994</v>
      </c>
      <c r="B47" s="235" t="s">
        <v>0</v>
      </c>
      <c r="C47" s="160">
        <v>952</v>
      </c>
      <c r="D47" s="160">
        <v>2442</v>
      </c>
      <c r="E47" s="653">
        <f t="shared" si="0"/>
        <v>2.5651260504201683</v>
      </c>
      <c r="F47" s="66"/>
    </row>
    <row r="48" spans="1:6" s="17" customFormat="1" ht="12.75" customHeight="1">
      <c r="A48" s="163">
        <v>3995</v>
      </c>
      <c r="B48" s="235" t="s">
        <v>1</v>
      </c>
      <c r="C48" s="160">
        <v>992</v>
      </c>
      <c r="D48" s="160">
        <v>1705</v>
      </c>
      <c r="E48" s="653">
        <f t="shared" si="0"/>
        <v>1.71875</v>
      </c>
      <c r="F48" s="66"/>
    </row>
    <row r="49" spans="1:6" s="17" customFormat="1" ht="12.75" customHeight="1">
      <c r="A49" s="163">
        <v>3996</v>
      </c>
      <c r="B49" s="235" t="s">
        <v>2</v>
      </c>
      <c r="C49" s="160">
        <v>992</v>
      </c>
      <c r="D49" s="160">
        <v>1899</v>
      </c>
      <c r="E49" s="653">
        <f t="shared" si="0"/>
        <v>1.9143145161290323</v>
      </c>
      <c r="F49" s="66"/>
    </row>
    <row r="50" spans="1:6" s="17" customFormat="1" ht="12.75" customHeight="1">
      <c r="A50" s="248">
        <v>3997</v>
      </c>
      <c r="B50" s="362" t="s">
        <v>3</v>
      </c>
      <c r="C50" s="171">
        <v>942</v>
      </c>
      <c r="D50" s="171">
        <v>1600</v>
      </c>
      <c r="E50" s="656">
        <f t="shared" si="0"/>
        <v>1.6985138004246285</v>
      </c>
      <c r="F50" s="77"/>
    </row>
    <row r="51" spans="1:6" s="17" customFormat="1" ht="12.75" customHeight="1">
      <c r="A51" s="163">
        <v>3998</v>
      </c>
      <c r="B51" s="235" t="s">
        <v>4</v>
      </c>
      <c r="C51" s="160">
        <v>932</v>
      </c>
      <c r="D51" s="160">
        <v>1535</v>
      </c>
      <c r="E51" s="653">
        <f t="shared" si="0"/>
        <v>1.6469957081545064</v>
      </c>
      <c r="F51" s="66"/>
    </row>
    <row r="52" spans="1:6" s="17" customFormat="1" ht="12.75" customHeight="1" thickBot="1">
      <c r="A52" s="361">
        <v>3999</v>
      </c>
      <c r="B52" s="235" t="s">
        <v>5</v>
      </c>
      <c r="C52" s="183">
        <v>1032</v>
      </c>
      <c r="D52" s="183">
        <v>5524</v>
      </c>
      <c r="E52" s="657">
        <f t="shared" si="0"/>
        <v>5.352713178294573</v>
      </c>
      <c r="F52" s="63"/>
    </row>
    <row r="53" spans="1:6" s="17" customFormat="1" ht="12.75" customHeight="1" thickBot="1">
      <c r="A53" s="145"/>
      <c r="B53" s="64" t="s">
        <v>146</v>
      </c>
      <c r="C53" s="9">
        <f>SUM(C43:C52)</f>
        <v>13520</v>
      </c>
      <c r="D53" s="9">
        <f>SUM(D43:D52)</f>
        <v>25855</v>
      </c>
      <c r="E53" s="652">
        <f t="shared" si="0"/>
        <v>1.9123520710059172</v>
      </c>
      <c r="F53" s="64"/>
    </row>
    <row r="54" spans="1:6" s="17" customFormat="1" ht="12.75" customHeight="1" thickBot="1">
      <c r="A54" s="145">
        <v>3900</v>
      </c>
      <c r="B54" s="64" t="s">
        <v>137</v>
      </c>
      <c r="C54" s="9">
        <f>C35+C26+C18+C11+C22+C38+C41+C53</f>
        <v>880182</v>
      </c>
      <c r="D54" s="9">
        <f>D35+D26+D18+D11+D22+D38+D41+D53</f>
        <v>827682</v>
      </c>
      <c r="E54" s="652">
        <f t="shared" si="0"/>
        <v>0.9403532451243038</v>
      </c>
      <c r="F54" s="64"/>
    </row>
    <row r="55" spans="1:6" s="17" customFormat="1" ht="12.75" customHeight="1">
      <c r="A55" s="87"/>
      <c r="B55" s="225" t="s">
        <v>193</v>
      </c>
      <c r="C55" s="160"/>
      <c r="D55" s="160"/>
      <c r="E55" s="653"/>
      <c r="F55" s="66"/>
    </row>
    <row r="56" spans="1:6" s="17" customFormat="1" ht="12.75" customHeight="1">
      <c r="A56" s="87"/>
      <c r="B56" s="36" t="s">
        <v>38</v>
      </c>
      <c r="C56" s="160"/>
      <c r="D56" s="160"/>
      <c r="E56" s="653"/>
      <c r="F56" s="66"/>
    </row>
    <row r="57" spans="1:6" s="17" customFormat="1" ht="12.75" customHeight="1">
      <c r="A57" s="87"/>
      <c r="B57" s="225" t="s">
        <v>285</v>
      </c>
      <c r="C57" s="160"/>
      <c r="D57" s="160"/>
      <c r="E57" s="653"/>
      <c r="F57" s="66"/>
    </row>
    <row r="58" spans="1:6" s="17" customFormat="1" ht="12.75" customHeight="1">
      <c r="A58" s="85"/>
      <c r="B58" s="36" t="s">
        <v>273</v>
      </c>
      <c r="C58" s="36">
        <f>SUM(C54)</f>
        <v>880182</v>
      </c>
      <c r="D58" s="36">
        <f>SUM(D54)</f>
        <v>827682</v>
      </c>
      <c r="E58" s="653">
        <f t="shared" si="0"/>
        <v>0.9403532451243038</v>
      </c>
      <c r="F58" s="66"/>
    </row>
    <row r="59" spans="1:6" s="17" customFormat="1" ht="12.75" customHeight="1">
      <c r="A59" s="85"/>
      <c r="B59" s="250" t="s">
        <v>65</v>
      </c>
      <c r="C59" s="36"/>
      <c r="D59" s="36"/>
      <c r="E59" s="653"/>
      <c r="F59" s="66"/>
    </row>
    <row r="60" spans="1:6" s="17" customFormat="1" ht="12.75" customHeight="1">
      <c r="A60" s="144"/>
      <c r="B60" s="301" t="s">
        <v>15</v>
      </c>
      <c r="C60" s="173">
        <f>SUM(C56:C59)</f>
        <v>880182</v>
      </c>
      <c r="D60" s="173">
        <f>SUM(D56:D59)</f>
        <v>827682</v>
      </c>
      <c r="E60" s="656">
        <f t="shared" si="0"/>
        <v>0.9403532451243038</v>
      </c>
      <c r="F60" s="77"/>
    </row>
    <row r="61" spans="1:6" ht="12.75" customHeight="1">
      <c r="A61" s="68"/>
      <c r="B61" s="69"/>
      <c r="C61" s="27"/>
      <c r="D61" s="27"/>
      <c r="E61" s="27"/>
      <c r="F61" s="69"/>
    </row>
    <row r="62" ht="12.75" customHeight="1">
      <c r="A62" s="128"/>
    </row>
  </sheetData>
  <sheetProtection/>
  <mergeCells count="3">
    <mergeCell ref="A2:F2"/>
    <mergeCell ref="A1:F1"/>
    <mergeCell ref="E5:E7"/>
  </mergeCells>
  <printOptions horizontalCentered="1"/>
  <pageMargins left="0" right="0" top="0.1968503937007874" bottom="0.1968503937007874" header="0.5905511811023623" footer="0"/>
  <pageSetup firstPageNumber="46" useFirstPageNumber="1" horizontalDpi="300" verticalDpi="300" orientation="landscape" paperSize="9" scale="85" r:id="rId1"/>
  <headerFooter alignWithMargins="0">
    <oddFooter>&amp;C&amp;P. oldal</oddFooter>
  </headerFooter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738"/>
  <sheetViews>
    <sheetView showZeros="0" zoomScaleSheetLayoutView="100" zoomScalePageLayoutView="0" workbookViewId="0" topLeftCell="A172">
      <selection activeCell="E192" sqref="E192"/>
    </sheetView>
  </sheetViews>
  <sheetFormatPr defaultColWidth="9.00390625" defaultRowHeight="12.75"/>
  <cols>
    <col min="1" max="1" width="6.125" style="50" customWidth="1"/>
    <col min="2" max="2" width="50.875" style="69" customWidth="1"/>
    <col min="3" max="3" width="14.625" style="115" customWidth="1"/>
    <col min="4" max="4" width="13.625" style="115" customWidth="1"/>
    <col min="5" max="5" width="9.75390625" style="115" customWidth="1"/>
    <col min="6" max="6" width="39.75390625" style="115" customWidth="1"/>
    <col min="7" max="8" width="7.25390625" style="115" customWidth="1"/>
    <col min="9" max="16384" width="9.125" style="69" customWidth="1"/>
  </cols>
  <sheetData>
    <row r="1" spans="1:8" ht="12.75">
      <c r="A1" s="717" t="s">
        <v>383</v>
      </c>
      <c r="B1" s="736"/>
      <c r="C1" s="736"/>
      <c r="D1" s="736"/>
      <c r="E1" s="736"/>
      <c r="F1" s="736"/>
      <c r="G1" s="143"/>
      <c r="H1" s="143"/>
    </row>
    <row r="2" spans="1:8" ht="12.75">
      <c r="A2" s="739" t="s">
        <v>6</v>
      </c>
      <c r="B2" s="740"/>
      <c r="C2" s="740"/>
      <c r="D2" s="740"/>
      <c r="E2" s="740"/>
      <c r="F2" s="740"/>
      <c r="G2" s="151"/>
      <c r="H2" s="151"/>
    </row>
    <row r="3" spans="1:8" ht="12.75">
      <c r="A3" s="151"/>
      <c r="B3" s="151"/>
      <c r="C3" s="151"/>
      <c r="D3" s="151"/>
      <c r="E3" s="151"/>
      <c r="F3" s="151"/>
      <c r="G3" s="151"/>
      <c r="H3" s="151"/>
    </row>
    <row r="4" spans="3:15" ht="12">
      <c r="C4" s="150"/>
      <c r="D4" s="150"/>
      <c r="E4" s="659"/>
      <c r="F4" s="209" t="s">
        <v>216</v>
      </c>
      <c r="G4" s="150"/>
      <c r="H4" s="150"/>
      <c r="I4" s="51"/>
      <c r="J4" s="51"/>
      <c r="K4" s="51"/>
      <c r="L4" s="51"/>
      <c r="M4" s="51"/>
      <c r="N4" s="51"/>
      <c r="O4" s="51"/>
    </row>
    <row r="5" spans="1:6" s="67" customFormat="1" ht="12">
      <c r="A5" s="14"/>
      <c r="B5" s="92"/>
      <c r="C5" s="207" t="s">
        <v>81</v>
      </c>
      <c r="D5" s="207" t="s">
        <v>81</v>
      </c>
      <c r="E5" s="728" t="s">
        <v>672</v>
      </c>
      <c r="F5" s="3" t="s">
        <v>135</v>
      </c>
    </row>
    <row r="6" spans="1:6" s="67" customFormat="1" ht="12">
      <c r="A6" s="87" t="s">
        <v>254</v>
      </c>
      <c r="B6" s="93" t="s">
        <v>271</v>
      </c>
      <c r="C6" s="15" t="s">
        <v>667</v>
      </c>
      <c r="D6" s="15" t="s">
        <v>676</v>
      </c>
      <c r="E6" s="715"/>
      <c r="F6" s="15" t="s">
        <v>136</v>
      </c>
    </row>
    <row r="7" spans="1:6" s="67" customFormat="1" ht="12.75" thickBot="1">
      <c r="A7" s="87"/>
      <c r="B7" s="94"/>
      <c r="C7" s="53" t="s">
        <v>668</v>
      </c>
      <c r="D7" s="53" t="s">
        <v>677</v>
      </c>
      <c r="E7" s="721"/>
      <c r="F7" s="53"/>
    </row>
    <row r="8" spans="1:6" s="67" customFormat="1" ht="12">
      <c r="A8" s="96" t="s">
        <v>171</v>
      </c>
      <c r="B8" s="31" t="s">
        <v>172</v>
      </c>
      <c r="C8" s="18" t="s">
        <v>173</v>
      </c>
      <c r="D8" s="18" t="s">
        <v>174</v>
      </c>
      <c r="E8" s="18" t="s">
        <v>175</v>
      </c>
      <c r="F8" s="31" t="s">
        <v>326</v>
      </c>
    </row>
    <row r="9" spans="1:7" s="67" customFormat="1" ht="12" customHeight="1">
      <c r="A9" s="87">
        <v>3050</v>
      </c>
      <c r="B9" s="217" t="s">
        <v>291</v>
      </c>
      <c r="C9" s="218">
        <f>SUM(C17)</f>
        <v>120000</v>
      </c>
      <c r="D9" s="218">
        <f>SUM(D17)</f>
        <v>153990</v>
      </c>
      <c r="E9" s="651">
        <f>SUM(D9/C9)</f>
        <v>1.28325</v>
      </c>
      <c r="F9" s="4"/>
      <c r="G9" s="215"/>
    </row>
    <row r="10" spans="1:6" s="67" customFormat="1" ht="12" customHeight="1">
      <c r="A10" s="87">
        <v>3051</v>
      </c>
      <c r="B10" s="111" t="s">
        <v>61</v>
      </c>
      <c r="C10" s="90"/>
      <c r="D10" s="90"/>
      <c r="E10" s="644"/>
      <c r="F10" s="5"/>
    </row>
    <row r="11" spans="1:8" ht="12" customHeight="1">
      <c r="A11" s="85"/>
      <c r="B11" s="72" t="s">
        <v>50</v>
      </c>
      <c r="C11" s="78"/>
      <c r="D11" s="78"/>
      <c r="E11" s="644"/>
      <c r="F11" s="188"/>
      <c r="G11" s="69"/>
      <c r="H11" s="69"/>
    </row>
    <row r="12" spans="1:8" ht="12" customHeight="1">
      <c r="A12" s="85"/>
      <c r="B12" s="7" t="s">
        <v>293</v>
      </c>
      <c r="C12" s="78"/>
      <c r="D12" s="78"/>
      <c r="E12" s="644"/>
      <c r="F12" s="188"/>
      <c r="G12" s="69"/>
      <c r="H12" s="69"/>
    </row>
    <row r="13" spans="1:8" ht="12" customHeight="1">
      <c r="A13" s="85"/>
      <c r="B13" s="86" t="s">
        <v>259</v>
      </c>
      <c r="C13" s="78">
        <v>120000</v>
      </c>
      <c r="D13" s="78">
        <v>153990</v>
      </c>
      <c r="E13" s="644">
        <f>SUM(D13/C13)</f>
        <v>1.28325</v>
      </c>
      <c r="F13" s="188"/>
      <c r="G13" s="69"/>
      <c r="H13" s="69"/>
    </row>
    <row r="14" spans="1:8" ht="12" customHeight="1">
      <c r="A14" s="85"/>
      <c r="B14" s="10" t="s">
        <v>273</v>
      </c>
      <c r="C14" s="78"/>
      <c r="D14" s="78"/>
      <c r="E14" s="644"/>
      <c r="F14" s="188"/>
      <c r="G14" s="69"/>
      <c r="H14" s="69"/>
    </row>
    <row r="15" spans="1:8" ht="12" customHeight="1">
      <c r="A15" s="85"/>
      <c r="B15" s="10" t="s">
        <v>65</v>
      </c>
      <c r="C15" s="78"/>
      <c r="D15" s="78"/>
      <c r="E15" s="644"/>
      <c r="F15" s="188"/>
      <c r="G15" s="69"/>
      <c r="H15" s="69"/>
    </row>
    <row r="16" spans="1:8" ht="12" customHeight="1" thickBot="1">
      <c r="A16" s="85"/>
      <c r="B16" s="75" t="s">
        <v>260</v>
      </c>
      <c r="C16" s="78"/>
      <c r="D16" s="78"/>
      <c r="E16" s="649"/>
      <c r="F16" s="188"/>
      <c r="G16" s="69"/>
      <c r="H16" s="69"/>
    </row>
    <row r="17" spans="1:8" ht="13.5" customHeight="1" thickBot="1">
      <c r="A17" s="81"/>
      <c r="B17" s="58" t="s">
        <v>252</v>
      </c>
      <c r="C17" s="83">
        <f>SUM(C11:C16)</f>
        <v>120000</v>
      </c>
      <c r="D17" s="83">
        <f>SUM(D11:D16)</f>
        <v>153990</v>
      </c>
      <c r="E17" s="652">
        <f>SUM(D17/C17)</f>
        <v>1.28325</v>
      </c>
      <c r="F17" s="189"/>
      <c r="G17" s="69"/>
      <c r="H17" s="69"/>
    </row>
    <row r="18" spans="1:8" ht="12">
      <c r="A18" s="87">
        <v>3060</v>
      </c>
      <c r="B18" s="109" t="s">
        <v>66</v>
      </c>
      <c r="C18" s="100">
        <f>SUM(C26)</f>
        <v>58105</v>
      </c>
      <c r="D18" s="100">
        <f>SUM(D26)</f>
        <v>75671</v>
      </c>
      <c r="E18" s="658">
        <f>SUM(D18/C18)</f>
        <v>1.302314774976336</v>
      </c>
      <c r="F18" s="31"/>
      <c r="G18" s="69"/>
      <c r="H18" s="69"/>
    </row>
    <row r="19" spans="1:8" ht="12" customHeight="1">
      <c r="A19" s="87">
        <v>3061</v>
      </c>
      <c r="B19" s="111" t="s">
        <v>68</v>
      </c>
      <c r="C19" s="90"/>
      <c r="D19" s="90"/>
      <c r="E19" s="644"/>
      <c r="F19" s="188"/>
      <c r="G19" s="69"/>
      <c r="H19" s="69"/>
    </row>
    <row r="20" spans="1:8" ht="12" customHeight="1">
      <c r="A20" s="85"/>
      <c r="B20" s="72" t="s">
        <v>50</v>
      </c>
      <c r="C20" s="78"/>
      <c r="D20" s="78"/>
      <c r="E20" s="644"/>
      <c r="F20" s="188"/>
      <c r="G20" s="69"/>
      <c r="H20" s="69"/>
    </row>
    <row r="21" spans="1:8" ht="12" customHeight="1">
      <c r="A21" s="85"/>
      <c r="B21" s="7" t="s">
        <v>293</v>
      </c>
      <c r="C21" s="78"/>
      <c r="D21" s="78"/>
      <c r="E21" s="644"/>
      <c r="F21" s="188"/>
      <c r="G21" s="69"/>
      <c r="H21" s="69"/>
    </row>
    <row r="22" spans="1:8" ht="12" customHeight="1">
      <c r="A22" s="71"/>
      <c r="B22" s="86" t="s">
        <v>259</v>
      </c>
      <c r="C22" s="78">
        <v>58105</v>
      </c>
      <c r="D22" s="78">
        <v>75671</v>
      </c>
      <c r="E22" s="644">
        <f>SUM(D22/C22)</f>
        <v>1.302314774976336</v>
      </c>
      <c r="F22" s="188"/>
      <c r="G22" s="69"/>
      <c r="H22" s="69"/>
    </row>
    <row r="23" spans="1:8" ht="12" customHeight="1">
      <c r="A23" s="71"/>
      <c r="B23" s="10" t="s">
        <v>273</v>
      </c>
      <c r="C23" s="78"/>
      <c r="D23" s="78"/>
      <c r="E23" s="644"/>
      <c r="F23" s="188"/>
      <c r="G23" s="69"/>
      <c r="H23" s="69"/>
    </row>
    <row r="24" spans="1:8" ht="12" customHeight="1">
      <c r="A24" s="71"/>
      <c r="B24" s="10" t="s">
        <v>65</v>
      </c>
      <c r="C24" s="78"/>
      <c r="D24" s="78"/>
      <c r="E24" s="644"/>
      <c r="F24" s="194"/>
      <c r="G24" s="69"/>
      <c r="H24" s="69"/>
    </row>
    <row r="25" spans="1:8" ht="12" customHeight="1" thickBot="1">
      <c r="A25" s="71"/>
      <c r="B25" s="75" t="s">
        <v>260</v>
      </c>
      <c r="C25" s="78"/>
      <c r="D25" s="78"/>
      <c r="E25" s="649"/>
      <c r="F25" s="30"/>
      <c r="G25" s="69"/>
      <c r="H25" s="69"/>
    </row>
    <row r="26" spans="1:8" ht="12" customHeight="1" thickBot="1">
      <c r="A26" s="53"/>
      <c r="B26" s="58" t="s">
        <v>252</v>
      </c>
      <c r="C26" s="83">
        <f>SUM(C20:C25)</f>
        <v>58105</v>
      </c>
      <c r="D26" s="83">
        <f>SUM(D20:D25)</f>
        <v>75671</v>
      </c>
      <c r="E26" s="652">
        <f>SUM(D26/C26)</f>
        <v>1.302314774976336</v>
      </c>
      <c r="F26" s="190"/>
      <c r="G26" s="69"/>
      <c r="H26" s="69"/>
    </row>
    <row r="27" spans="1:8" ht="12" customHeight="1">
      <c r="A27" s="15">
        <v>3070</v>
      </c>
      <c r="B27" s="109" t="s">
        <v>124</v>
      </c>
      <c r="C27" s="100">
        <f>SUM(C35)</f>
        <v>10000</v>
      </c>
      <c r="D27" s="100">
        <f>SUM(D35)</f>
        <v>10000</v>
      </c>
      <c r="E27" s="664">
        <f>SUM(D27/C27)</f>
        <v>1</v>
      </c>
      <c r="F27" s="4" t="s">
        <v>165</v>
      </c>
      <c r="G27" s="69"/>
      <c r="H27" s="69"/>
    </row>
    <row r="28" spans="1:8" ht="12" customHeight="1">
      <c r="A28" s="15">
        <v>3071</v>
      </c>
      <c r="B28" s="104" t="s">
        <v>125</v>
      </c>
      <c r="C28" s="90"/>
      <c r="D28" s="90"/>
      <c r="E28" s="644"/>
      <c r="F28" s="5" t="s">
        <v>166</v>
      </c>
      <c r="G28" s="69"/>
      <c r="H28" s="69"/>
    </row>
    <row r="29" spans="1:8" ht="12" customHeight="1">
      <c r="A29" s="71"/>
      <c r="B29" s="72" t="s">
        <v>50</v>
      </c>
      <c r="C29" s="78"/>
      <c r="D29" s="78"/>
      <c r="E29" s="644"/>
      <c r="F29" s="188"/>
      <c r="G29" s="69"/>
      <c r="H29" s="69"/>
    </row>
    <row r="30" spans="1:8" ht="12" customHeight="1">
      <c r="A30" s="85"/>
      <c r="B30" s="7" t="s">
        <v>293</v>
      </c>
      <c r="C30" s="78"/>
      <c r="D30" s="78"/>
      <c r="E30" s="644"/>
      <c r="F30" s="188"/>
      <c r="G30" s="69"/>
      <c r="H30" s="69"/>
    </row>
    <row r="31" spans="1:8" ht="12" customHeight="1">
      <c r="A31" s="85"/>
      <c r="B31" s="86" t="s">
        <v>259</v>
      </c>
      <c r="C31" s="78">
        <v>10000</v>
      </c>
      <c r="D31" s="78">
        <v>10000</v>
      </c>
      <c r="E31" s="644">
        <f>SUM(D31/C31)</f>
        <v>1</v>
      </c>
      <c r="F31" s="188"/>
      <c r="G31" s="69"/>
      <c r="H31" s="69"/>
    </row>
    <row r="32" spans="1:8" ht="12" customHeight="1">
      <c r="A32" s="85"/>
      <c r="B32" s="10" t="s">
        <v>273</v>
      </c>
      <c r="C32" s="78"/>
      <c r="D32" s="78"/>
      <c r="E32" s="644"/>
      <c r="F32" s="194"/>
      <c r="G32" s="69"/>
      <c r="H32" s="69"/>
    </row>
    <row r="33" spans="1:8" ht="12" customHeight="1">
      <c r="A33" s="85"/>
      <c r="B33" s="10" t="s">
        <v>65</v>
      </c>
      <c r="C33" s="73"/>
      <c r="D33" s="73"/>
      <c r="E33" s="644"/>
      <c r="F33" s="5"/>
      <c r="G33" s="69"/>
      <c r="H33" s="69"/>
    </row>
    <row r="34" spans="1:8" ht="12" customHeight="1" thickBot="1">
      <c r="A34" s="85"/>
      <c r="B34" s="75" t="s">
        <v>260</v>
      </c>
      <c r="C34" s="78"/>
      <c r="D34" s="78"/>
      <c r="E34" s="649"/>
      <c r="F34" s="191"/>
      <c r="G34" s="69"/>
      <c r="H34" s="69"/>
    </row>
    <row r="35" spans="1:8" ht="12" customHeight="1" thickBot="1">
      <c r="A35" s="81"/>
      <c r="B35" s="58" t="s">
        <v>252</v>
      </c>
      <c r="C35" s="83">
        <f>SUM(C29:C34)</f>
        <v>10000</v>
      </c>
      <c r="D35" s="83">
        <f>SUM(D29:D34)</f>
        <v>10000</v>
      </c>
      <c r="E35" s="664">
        <f>SUM(D35/C35)</f>
        <v>1</v>
      </c>
      <c r="F35" s="190"/>
      <c r="G35" s="69"/>
      <c r="H35" s="69"/>
    </row>
    <row r="36" spans="1:8" ht="12" customHeight="1">
      <c r="A36" s="15">
        <v>3080</v>
      </c>
      <c r="B36" s="77" t="s">
        <v>130</v>
      </c>
      <c r="C36" s="90">
        <f>SUM(C44)</f>
        <v>18500</v>
      </c>
      <c r="D36" s="90">
        <f>SUM(D44)</f>
        <v>18500</v>
      </c>
      <c r="E36" s="651">
        <f>SUM(D36/C36)</f>
        <v>1</v>
      </c>
      <c r="F36" s="4"/>
      <c r="G36" s="69"/>
      <c r="H36" s="69"/>
    </row>
    <row r="37" spans="1:8" ht="12" customHeight="1">
      <c r="A37" s="15">
        <v>3081</v>
      </c>
      <c r="B37" s="111" t="s">
        <v>131</v>
      </c>
      <c r="C37" s="90"/>
      <c r="D37" s="90"/>
      <c r="E37" s="644"/>
      <c r="F37" s="5"/>
      <c r="G37" s="69"/>
      <c r="H37" s="69"/>
    </row>
    <row r="38" spans="1:8" ht="12" customHeight="1">
      <c r="A38" s="71"/>
      <c r="B38" s="72" t="s">
        <v>50</v>
      </c>
      <c r="C38" s="78"/>
      <c r="D38" s="78"/>
      <c r="E38" s="644"/>
      <c r="F38" s="5"/>
      <c r="G38" s="69"/>
      <c r="H38" s="69"/>
    </row>
    <row r="39" spans="1:8" ht="12" customHeight="1">
      <c r="A39" s="71"/>
      <c r="B39" s="7" t="s">
        <v>293</v>
      </c>
      <c r="C39" s="78"/>
      <c r="D39" s="78"/>
      <c r="E39" s="644"/>
      <c r="F39" s="5"/>
      <c r="G39" s="69"/>
      <c r="H39" s="69"/>
    </row>
    <row r="40" spans="1:8" ht="12" customHeight="1">
      <c r="A40" s="71"/>
      <c r="B40" s="86" t="s">
        <v>259</v>
      </c>
      <c r="C40" s="78">
        <v>11000</v>
      </c>
      <c r="D40" s="78">
        <v>11000</v>
      </c>
      <c r="E40" s="644">
        <f>SUM(D40/C40)</f>
        <v>1</v>
      </c>
      <c r="F40" s="2"/>
      <c r="G40" s="69"/>
      <c r="H40" s="69"/>
    </row>
    <row r="41" spans="1:8" ht="12" customHeight="1">
      <c r="A41" s="71"/>
      <c r="B41" s="10" t="s">
        <v>273</v>
      </c>
      <c r="C41" s="78">
        <v>7500</v>
      </c>
      <c r="D41" s="78">
        <v>7500</v>
      </c>
      <c r="E41" s="644">
        <f>SUM(D41/C41)</f>
        <v>1</v>
      </c>
      <c r="F41" s="5"/>
      <c r="G41" s="69"/>
      <c r="H41" s="69"/>
    </row>
    <row r="42" spans="1:8" ht="12" customHeight="1">
      <c r="A42" s="71"/>
      <c r="B42" s="10" t="s">
        <v>65</v>
      </c>
      <c r="C42" s="78"/>
      <c r="D42" s="78"/>
      <c r="E42" s="644"/>
      <c r="F42" s="5"/>
      <c r="G42" s="69"/>
      <c r="H42" s="69"/>
    </row>
    <row r="43" spans="1:8" ht="12" customHeight="1" thickBot="1">
      <c r="A43" s="85"/>
      <c r="B43" s="75" t="s">
        <v>260</v>
      </c>
      <c r="C43" s="78"/>
      <c r="D43" s="78"/>
      <c r="E43" s="649"/>
      <c r="F43" s="191"/>
      <c r="G43" s="69"/>
      <c r="H43" s="69"/>
    </row>
    <row r="44" spans="1:8" ht="12" customHeight="1" thickBot="1">
      <c r="A44" s="81"/>
      <c r="B44" s="58" t="s">
        <v>252</v>
      </c>
      <c r="C44" s="83">
        <f>SUM(C38:C43)</f>
        <v>18500</v>
      </c>
      <c r="D44" s="83">
        <f>SUM(D38:D43)</f>
        <v>18500</v>
      </c>
      <c r="E44" s="652">
        <f>SUM(D44/C44)</f>
        <v>1</v>
      </c>
      <c r="F44" s="190"/>
      <c r="G44" s="69"/>
      <c r="H44" s="69"/>
    </row>
    <row r="45" spans="1:8" ht="12" customHeight="1" thickBot="1">
      <c r="A45" s="15">
        <v>3090</v>
      </c>
      <c r="B45" s="77" t="s">
        <v>48</v>
      </c>
      <c r="C45" s="90">
        <f>SUM(C53)</f>
        <v>70032</v>
      </c>
      <c r="D45" s="90">
        <f>SUM(D53)</f>
        <v>70032</v>
      </c>
      <c r="E45" s="652">
        <f>SUM(D45/C45)</f>
        <v>1</v>
      </c>
      <c r="F45" s="4"/>
      <c r="G45" s="69"/>
      <c r="H45" s="69"/>
    </row>
    <row r="46" spans="1:8" ht="12" customHeight="1">
      <c r="A46" s="15">
        <v>3091</v>
      </c>
      <c r="B46" s="111" t="s">
        <v>144</v>
      </c>
      <c r="C46" s="90"/>
      <c r="D46" s="90"/>
      <c r="E46" s="656"/>
      <c r="F46" s="5"/>
      <c r="G46" s="69"/>
      <c r="H46" s="69"/>
    </row>
    <row r="47" spans="1:8" ht="12" customHeight="1">
      <c r="A47" s="71"/>
      <c r="B47" s="72" t="s">
        <v>50</v>
      </c>
      <c r="C47" s="78">
        <v>12093</v>
      </c>
      <c r="D47" s="78">
        <v>12093</v>
      </c>
      <c r="E47" s="644">
        <f>SUM(D47/C47)</f>
        <v>1</v>
      </c>
      <c r="F47" s="5"/>
      <c r="G47" s="69"/>
      <c r="H47" s="69"/>
    </row>
    <row r="48" spans="1:8" ht="12" customHeight="1">
      <c r="A48" s="71"/>
      <c r="B48" s="7" t="s">
        <v>293</v>
      </c>
      <c r="C48" s="78">
        <v>2939</v>
      </c>
      <c r="D48" s="78">
        <v>2939</v>
      </c>
      <c r="E48" s="644">
        <f>SUM(D48/C48)</f>
        <v>1</v>
      </c>
      <c r="F48" s="5"/>
      <c r="G48" s="69"/>
      <c r="H48" s="69"/>
    </row>
    <row r="49" spans="1:8" ht="12" customHeight="1">
      <c r="A49" s="71"/>
      <c r="B49" s="86" t="s">
        <v>259</v>
      </c>
      <c r="C49" s="78">
        <v>55000</v>
      </c>
      <c r="D49" s="78">
        <v>55000</v>
      </c>
      <c r="E49" s="644">
        <f>SUM(D49/C49)</f>
        <v>1</v>
      </c>
      <c r="F49" s="2"/>
      <c r="G49" s="69"/>
      <c r="H49" s="69"/>
    </row>
    <row r="50" spans="1:8" ht="12" customHeight="1">
      <c r="A50" s="71"/>
      <c r="B50" s="10" t="s">
        <v>273</v>
      </c>
      <c r="C50" s="78"/>
      <c r="D50" s="78"/>
      <c r="E50" s="644"/>
      <c r="F50" s="5"/>
      <c r="G50" s="69"/>
      <c r="H50" s="69"/>
    </row>
    <row r="51" spans="1:8" ht="12" customHeight="1">
      <c r="A51" s="71"/>
      <c r="B51" s="10" t="s">
        <v>65</v>
      </c>
      <c r="C51" s="78"/>
      <c r="D51" s="78"/>
      <c r="E51" s="644"/>
      <c r="F51" s="5"/>
      <c r="G51" s="69"/>
      <c r="H51" s="69"/>
    </row>
    <row r="52" spans="1:8" ht="12" customHeight="1" thickBot="1">
      <c r="A52" s="85"/>
      <c r="B52" s="75" t="s">
        <v>260</v>
      </c>
      <c r="C52" s="78"/>
      <c r="D52" s="78"/>
      <c r="E52" s="649"/>
      <c r="F52" s="191"/>
      <c r="G52" s="69"/>
      <c r="H52" s="69"/>
    </row>
    <row r="53" spans="1:8" ht="12" customHeight="1" thickBot="1">
      <c r="A53" s="81"/>
      <c r="B53" s="58" t="s">
        <v>252</v>
      </c>
      <c r="C53" s="83">
        <f>SUM(C47:C52)</f>
        <v>70032</v>
      </c>
      <c r="D53" s="83">
        <f>SUM(D47:D52)</f>
        <v>70032</v>
      </c>
      <c r="E53" s="652">
        <f>SUM(D53/C53)</f>
        <v>1</v>
      </c>
      <c r="F53" s="190"/>
      <c r="G53" s="69"/>
      <c r="H53" s="69"/>
    </row>
    <row r="54" spans="1:8" ht="12" customHeight="1" thickBot="1">
      <c r="A54" s="145">
        <v>3130</v>
      </c>
      <c r="B54" s="74" t="s">
        <v>69</v>
      </c>
      <c r="C54" s="83">
        <f>SUM(C55+C97)</f>
        <v>813333</v>
      </c>
      <c r="D54" s="83">
        <f>SUM(D55+D97)</f>
        <v>837617</v>
      </c>
      <c r="E54" s="652">
        <f>SUM(D54/C54)</f>
        <v>1.0298573892858154</v>
      </c>
      <c r="F54" s="190"/>
      <c r="G54" s="69"/>
      <c r="H54" s="69"/>
    </row>
    <row r="55" spans="1:8" ht="12" customHeight="1" thickBot="1">
      <c r="A55" s="15">
        <v>3110</v>
      </c>
      <c r="B55" s="74" t="s">
        <v>237</v>
      </c>
      <c r="C55" s="83">
        <f>SUM(C64+C72+C80+C88+C96)</f>
        <v>768333</v>
      </c>
      <c r="D55" s="83">
        <f>SUM(D64+D72+D80+D88+D96)</f>
        <v>792617</v>
      </c>
      <c r="E55" s="652">
        <f>SUM(D55/C55)</f>
        <v>1.03160608746468</v>
      </c>
      <c r="F55" s="190"/>
      <c r="G55" s="69"/>
      <c r="H55" s="69"/>
    </row>
    <row r="56" spans="1:8" ht="12" customHeight="1">
      <c r="A56" s="70">
        <v>3111</v>
      </c>
      <c r="B56" s="99" t="s">
        <v>163</v>
      </c>
      <c r="C56" s="90"/>
      <c r="D56" s="90"/>
      <c r="E56" s="656"/>
      <c r="F56" s="18" t="s">
        <v>167</v>
      </c>
      <c r="G56" s="69"/>
      <c r="H56" s="69"/>
    </row>
    <row r="57" spans="1:8" ht="12" customHeight="1">
      <c r="A57" s="85"/>
      <c r="B57" s="72" t="s">
        <v>50</v>
      </c>
      <c r="C57" s="78"/>
      <c r="D57" s="78"/>
      <c r="E57" s="644"/>
      <c r="F57" s="188"/>
      <c r="G57" s="69"/>
      <c r="H57" s="69"/>
    </row>
    <row r="58" spans="1:8" ht="12" customHeight="1">
      <c r="A58" s="85"/>
      <c r="B58" s="7" t="s">
        <v>293</v>
      </c>
      <c r="C58" s="78"/>
      <c r="D58" s="78"/>
      <c r="E58" s="644"/>
      <c r="F58" s="188"/>
      <c r="G58" s="69"/>
      <c r="H58" s="69"/>
    </row>
    <row r="59" spans="1:8" ht="12" customHeight="1">
      <c r="A59" s="85"/>
      <c r="B59" s="86" t="s">
        <v>259</v>
      </c>
      <c r="C59" s="78"/>
      <c r="D59" s="78"/>
      <c r="E59" s="644"/>
      <c r="F59" s="188"/>
      <c r="G59" s="69"/>
      <c r="H59" s="69"/>
    </row>
    <row r="60" spans="1:8" ht="12" customHeight="1">
      <c r="A60" s="85"/>
      <c r="B60" s="10" t="s">
        <v>273</v>
      </c>
      <c r="C60" s="78"/>
      <c r="D60" s="78"/>
      <c r="E60" s="644"/>
      <c r="F60" s="188"/>
      <c r="G60" s="69"/>
      <c r="H60" s="69"/>
    </row>
    <row r="61" spans="1:8" ht="12" customHeight="1">
      <c r="A61" s="85"/>
      <c r="B61" s="10" t="s">
        <v>65</v>
      </c>
      <c r="C61" s="78"/>
      <c r="D61" s="78"/>
      <c r="E61" s="644"/>
      <c r="F61" s="188"/>
      <c r="G61" s="69"/>
      <c r="H61" s="69"/>
    </row>
    <row r="62" spans="1:8" ht="12" customHeight="1">
      <c r="A62" s="85"/>
      <c r="B62" s="75" t="s">
        <v>41</v>
      </c>
      <c r="C62" s="78">
        <v>500000</v>
      </c>
      <c r="D62" s="78">
        <v>500000</v>
      </c>
      <c r="E62" s="644">
        <f>SUM(D62/C62)</f>
        <v>1</v>
      </c>
      <c r="F62" s="188"/>
      <c r="G62" s="69"/>
      <c r="H62" s="69"/>
    </row>
    <row r="63" spans="1:8" ht="12" customHeight="1" thickBot="1">
      <c r="A63" s="85"/>
      <c r="B63" s="75" t="s">
        <v>260</v>
      </c>
      <c r="C63" s="79"/>
      <c r="D63" s="79"/>
      <c r="E63" s="649"/>
      <c r="F63" s="55"/>
      <c r="G63" s="69"/>
      <c r="H63" s="69"/>
    </row>
    <row r="64" spans="1:8" ht="12" customHeight="1" thickBot="1">
      <c r="A64" s="81"/>
      <c r="B64" s="58" t="s">
        <v>252</v>
      </c>
      <c r="C64" s="83">
        <f>SUM(C57:C62)</f>
        <v>500000</v>
      </c>
      <c r="D64" s="83">
        <f>SUM(D57:D62)</f>
        <v>500000</v>
      </c>
      <c r="E64" s="652">
        <f>SUM(D64/C64)</f>
        <v>1</v>
      </c>
      <c r="F64" s="190"/>
      <c r="G64" s="69"/>
      <c r="H64" s="69"/>
    </row>
    <row r="65" spans="1:8" ht="12" customHeight="1">
      <c r="A65" s="87">
        <v>3112</v>
      </c>
      <c r="B65" s="104" t="s">
        <v>214</v>
      </c>
      <c r="C65" s="90"/>
      <c r="D65" s="90"/>
      <c r="E65" s="656"/>
      <c r="F65" s="31"/>
      <c r="G65" s="69"/>
      <c r="H65" s="69"/>
    </row>
    <row r="66" spans="1:8" ht="12" customHeight="1">
      <c r="A66" s="85"/>
      <c r="B66" s="72" t="s">
        <v>50</v>
      </c>
      <c r="C66" s="78"/>
      <c r="D66" s="78"/>
      <c r="E66" s="644"/>
      <c r="F66" s="188"/>
      <c r="G66" s="69"/>
      <c r="H66" s="69"/>
    </row>
    <row r="67" spans="1:8" ht="12" customHeight="1">
      <c r="A67" s="85"/>
      <c r="B67" s="7" t="s">
        <v>293</v>
      </c>
      <c r="C67" s="78"/>
      <c r="D67" s="78"/>
      <c r="E67" s="644"/>
      <c r="F67" s="188"/>
      <c r="G67" s="69"/>
      <c r="H67" s="69"/>
    </row>
    <row r="68" spans="1:8" ht="12" customHeight="1">
      <c r="A68" s="85"/>
      <c r="B68" s="86" t="s">
        <v>259</v>
      </c>
      <c r="C68" s="78">
        <v>70000</v>
      </c>
      <c r="D68" s="78">
        <v>86000</v>
      </c>
      <c r="E68" s="644">
        <f>SUM(D68/C68)</f>
        <v>1.2285714285714286</v>
      </c>
      <c r="F68" s="188"/>
      <c r="G68" s="69"/>
      <c r="H68" s="69"/>
    </row>
    <row r="69" spans="1:8" ht="12" customHeight="1">
      <c r="A69" s="85"/>
      <c r="B69" s="10" t="s">
        <v>273</v>
      </c>
      <c r="C69" s="78"/>
      <c r="D69" s="78"/>
      <c r="E69" s="644"/>
      <c r="F69" s="188"/>
      <c r="G69" s="69"/>
      <c r="H69" s="69"/>
    </row>
    <row r="70" spans="1:8" ht="12" customHeight="1">
      <c r="A70" s="85"/>
      <c r="B70" s="10" t="s">
        <v>65</v>
      </c>
      <c r="C70" s="78"/>
      <c r="D70" s="78"/>
      <c r="E70" s="644"/>
      <c r="F70" s="188"/>
      <c r="G70" s="69"/>
      <c r="H70" s="69"/>
    </row>
    <row r="71" spans="1:8" ht="12" customHeight="1" thickBot="1">
      <c r="A71" s="85"/>
      <c r="B71" s="75" t="s">
        <v>260</v>
      </c>
      <c r="C71" s="78"/>
      <c r="D71" s="78"/>
      <c r="E71" s="649"/>
      <c r="F71" s="188"/>
      <c r="G71" s="69"/>
      <c r="H71" s="69"/>
    </row>
    <row r="72" spans="1:8" ht="12" customHeight="1" thickBot="1">
      <c r="A72" s="81"/>
      <c r="B72" s="58" t="s">
        <v>252</v>
      </c>
      <c r="C72" s="83">
        <f>SUM(C66:C71)</f>
        <v>70000</v>
      </c>
      <c r="D72" s="83">
        <f>SUM(D66:D71)</f>
        <v>86000</v>
      </c>
      <c r="E72" s="652">
        <f>SUM(D72/C72)</f>
        <v>1.2285714285714286</v>
      </c>
      <c r="F72" s="190"/>
      <c r="G72" s="69"/>
      <c r="H72" s="69"/>
    </row>
    <row r="73" spans="1:8" ht="12" customHeight="1">
      <c r="A73" s="87">
        <v>3113</v>
      </c>
      <c r="B73" s="99" t="s">
        <v>238</v>
      </c>
      <c r="C73" s="100"/>
      <c r="D73" s="100"/>
      <c r="E73" s="656"/>
      <c r="F73" s="4"/>
      <c r="G73" s="69"/>
      <c r="H73" s="69"/>
    </row>
    <row r="74" spans="1:8" ht="12" customHeight="1">
      <c r="A74" s="85"/>
      <c r="B74" s="72" t="s">
        <v>50</v>
      </c>
      <c r="C74" s="78"/>
      <c r="D74" s="78"/>
      <c r="E74" s="644"/>
      <c r="F74" s="188"/>
      <c r="G74" s="69"/>
      <c r="H74" s="69"/>
    </row>
    <row r="75" spans="1:8" ht="12" customHeight="1">
      <c r="A75" s="85"/>
      <c r="B75" s="7" t="s">
        <v>293</v>
      </c>
      <c r="C75" s="78"/>
      <c r="D75" s="78"/>
      <c r="E75" s="644"/>
      <c r="F75" s="188"/>
      <c r="G75" s="69"/>
      <c r="H75" s="69"/>
    </row>
    <row r="76" spans="1:8" ht="12" customHeight="1">
      <c r="A76" s="85"/>
      <c r="B76" s="86" t="s">
        <v>259</v>
      </c>
      <c r="C76" s="78">
        <v>19500</v>
      </c>
      <c r="D76" s="78">
        <v>19500</v>
      </c>
      <c r="E76" s="644">
        <f>SUM(D76/C76)</f>
        <v>1</v>
      </c>
      <c r="F76" s="188"/>
      <c r="G76" s="69"/>
      <c r="H76" s="69"/>
    </row>
    <row r="77" spans="1:8" ht="12" customHeight="1">
      <c r="A77" s="85"/>
      <c r="B77" s="10" t="s">
        <v>273</v>
      </c>
      <c r="C77" s="78"/>
      <c r="D77" s="78"/>
      <c r="E77" s="644"/>
      <c r="F77" s="188"/>
      <c r="G77" s="69"/>
      <c r="H77" s="69"/>
    </row>
    <row r="78" spans="1:8" ht="12" customHeight="1">
      <c r="A78" s="85"/>
      <c r="B78" s="10" t="s">
        <v>65</v>
      </c>
      <c r="C78" s="78"/>
      <c r="D78" s="78"/>
      <c r="E78" s="644"/>
      <c r="F78" s="188"/>
      <c r="G78" s="69"/>
      <c r="H78" s="69"/>
    </row>
    <row r="79" spans="1:8" ht="12" customHeight="1" thickBot="1">
      <c r="A79" s="85"/>
      <c r="B79" s="75" t="s">
        <v>260</v>
      </c>
      <c r="C79" s="78"/>
      <c r="D79" s="78"/>
      <c r="E79" s="649"/>
      <c r="F79" s="188"/>
      <c r="G79" s="69"/>
      <c r="H79" s="69"/>
    </row>
    <row r="80" spans="1:8" ht="12" customHeight="1" thickBot="1">
      <c r="A80" s="81"/>
      <c r="B80" s="58" t="s">
        <v>252</v>
      </c>
      <c r="C80" s="83">
        <f>SUM(C74:C79)</f>
        <v>19500</v>
      </c>
      <c r="D80" s="83">
        <f>SUM(D74:D79)</f>
        <v>19500</v>
      </c>
      <c r="E80" s="652">
        <f>SUM(D80/C80)</f>
        <v>1</v>
      </c>
      <c r="F80" s="190"/>
      <c r="G80" s="69"/>
      <c r="H80" s="69"/>
    </row>
    <row r="81" spans="1:8" ht="12" customHeight="1">
      <c r="A81" s="87">
        <v>3114</v>
      </c>
      <c r="B81" s="104" t="s">
        <v>72</v>
      </c>
      <c r="C81" s="90"/>
      <c r="D81" s="90"/>
      <c r="E81" s="656"/>
      <c r="F81" s="107"/>
      <c r="G81" s="69"/>
      <c r="H81" s="69"/>
    </row>
    <row r="82" spans="1:8" ht="12" customHeight="1">
      <c r="A82" s="85"/>
      <c r="B82" s="72" t="s">
        <v>50</v>
      </c>
      <c r="C82" s="78"/>
      <c r="D82" s="78"/>
      <c r="E82" s="644"/>
      <c r="F82" s="188"/>
      <c r="G82" s="69"/>
      <c r="H82" s="69"/>
    </row>
    <row r="83" spans="1:8" ht="12" customHeight="1">
      <c r="A83" s="85"/>
      <c r="B83" s="7" t="s">
        <v>293</v>
      </c>
      <c r="C83" s="78"/>
      <c r="D83" s="78"/>
      <c r="E83" s="644"/>
      <c r="F83" s="188"/>
      <c r="G83" s="69"/>
      <c r="H83" s="69"/>
    </row>
    <row r="84" spans="1:8" ht="12" customHeight="1">
      <c r="A84" s="85"/>
      <c r="B84" s="86" t="s">
        <v>259</v>
      </c>
      <c r="C84" s="78">
        <v>133000</v>
      </c>
      <c r="D84" s="78">
        <v>141284</v>
      </c>
      <c r="E84" s="644">
        <f>SUM(D84/C84)</f>
        <v>1.0622857142857143</v>
      </c>
      <c r="F84" s="188"/>
      <c r="G84" s="69"/>
      <c r="H84" s="69"/>
    </row>
    <row r="85" spans="1:8" ht="12" customHeight="1">
      <c r="A85" s="85"/>
      <c r="B85" s="10" t="s">
        <v>273</v>
      </c>
      <c r="C85" s="78"/>
      <c r="D85" s="78"/>
      <c r="E85" s="644"/>
      <c r="F85" s="188"/>
      <c r="G85" s="69"/>
      <c r="H85" s="69"/>
    </row>
    <row r="86" spans="1:8" ht="12" customHeight="1">
      <c r="A86" s="85"/>
      <c r="B86" s="10" t="s">
        <v>65</v>
      </c>
      <c r="C86" s="78"/>
      <c r="D86" s="78"/>
      <c r="E86" s="644"/>
      <c r="F86" s="188"/>
      <c r="G86" s="69"/>
      <c r="H86" s="69"/>
    </row>
    <row r="87" spans="1:8" ht="12" customHeight="1" thickBot="1">
      <c r="A87" s="71"/>
      <c r="B87" s="75" t="s">
        <v>260</v>
      </c>
      <c r="C87" s="78"/>
      <c r="D87" s="78"/>
      <c r="E87" s="649"/>
      <c r="F87" s="188"/>
      <c r="G87" s="69"/>
      <c r="H87" s="69"/>
    </row>
    <row r="88" spans="1:8" ht="12" customHeight="1" thickBot="1">
      <c r="A88" s="53"/>
      <c r="B88" s="58" t="s">
        <v>252</v>
      </c>
      <c r="C88" s="83">
        <f>SUM(C82:C87)</f>
        <v>133000</v>
      </c>
      <c r="D88" s="83">
        <f>SUM(D82:D87)</f>
        <v>141284</v>
      </c>
      <c r="E88" s="652">
        <f>SUM(D88/C88)</f>
        <v>1.0622857142857143</v>
      </c>
      <c r="F88" s="190"/>
      <c r="G88" s="69"/>
      <c r="H88" s="69"/>
    </row>
    <row r="89" spans="1:8" ht="12" customHeight="1">
      <c r="A89" s="87">
        <v>3115</v>
      </c>
      <c r="B89" s="104" t="s">
        <v>290</v>
      </c>
      <c r="C89" s="90"/>
      <c r="D89" s="90"/>
      <c r="E89" s="656"/>
      <c r="F89" s="107"/>
      <c r="G89" s="69"/>
      <c r="H89" s="69"/>
    </row>
    <row r="90" spans="1:8" ht="12" customHeight="1">
      <c r="A90" s="85"/>
      <c r="B90" s="72" t="s">
        <v>50</v>
      </c>
      <c r="C90" s="78"/>
      <c r="D90" s="78"/>
      <c r="E90" s="644"/>
      <c r="F90" s="188"/>
      <c r="G90" s="69"/>
      <c r="H90" s="69"/>
    </row>
    <row r="91" spans="1:8" ht="12" customHeight="1">
      <c r="A91" s="85"/>
      <c r="B91" s="7" t="s">
        <v>293</v>
      </c>
      <c r="C91" s="78"/>
      <c r="D91" s="78"/>
      <c r="E91" s="644"/>
      <c r="F91" s="188"/>
      <c r="G91" s="69"/>
      <c r="H91" s="69"/>
    </row>
    <row r="92" spans="1:8" ht="12" customHeight="1">
      <c r="A92" s="85"/>
      <c r="B92" s="86" t="s">
        <v>259</v>
      </c>
      <c r="C92" s="78">
        <v>45833</v>
      </c>
      <c r="D92" s="78">
        <v>45833</v>
      </c>
      <c r="E92" s="644">
        <f>SUM(D92/C92)</f>
        <v>1</v>
      </c>
      <c r="F92" s="188"/>
      <c r="G92" s="69"/>
      <c r="H92" s="69"/>
    </row>
    <row r="93" spans="1:8" ht="12" customHeight="1">
      <c r="A93" s="85"/>
      <c r="B93" s="10" t="s">
        <v>273</v>
      </c>
      <c r="C93" s="78"/>
      <c r="D93" s="78"/>
      <c r="E93" s="644"/>
      <c r="F93" s="188"/>
      <c r="G93" s="69"/>
      <c r="H93" s="69"/>
    </row>
    <row r="94" spans="1:8" ht="12" customHeight="1">
      <c r="A94" s="85"/>
      <c r="B94" s="10" t="s">
        <v>65</v>
      </c>
      <c r="C94" s="78"/>
      <c r="D94" s="78"/>
      <c r="E94" s="644"/>
      <c r="F94" s="188"/>
      <c r="G94" s="69"/>
      <c r="H94" s="69"/>
    </row>
    <row r="95" spans="1:8" ht="12" customHeight="1" thickBot="1">
      <c r="A95" s="71"/>
      <c r="B95" s="75" t="s">
        <v>260</v>
      </c>
      <c r="C95" s="78"/>
      <c r="D95" s="78"/>
      <c r="E95" s="649"/>
      <c r="F95" s="188"/>
      <c r="G95" s="69"/>
      <c r="H95" s="69"/>
    </row>
    <row r="96" spans="1:8" ht="12" customHeight="1" thickBot="1">
      <c r="A96" s="53"/>
      <c r="B96" s="58" t="s">
        <v>252</v>
      </c>
      <c r="C96" s="83">
        <f>SUM(C90:C95)</f>
        <v>45833</v>
      </c>
      <c r="D96" s="83">
        <f>SUM(D90:D95)</f>
        <v>45833</v>
      </c>
      <c r="E96" s="652">
        <f>SUM(D96/C96)</f>
        <v>1</v>
      </c>
      <c r="F96" s="190"/>
      <c r="G96" s="69"/>
      <c r="H96" s="69"/>
    </row>
    <row r="97" spans="1:8" ht="12" customHeight="1" thickBot="1">
      <c r="A97" s="15">
        <v>3120</v>
      </c>
      <c r="B97" s="74" t="s">
        <v>289</v>
      </c>
      <c r="C97" s="83">
        <f>SUM(C105+C113+C121+C129)</f>
        <v>45000</v>
      </c>
      <c r="D97" s="83">
        <f>SUM(D105+D113+D121+D129)</f>
        <v>45000</v>
      </c>
      <c r="E97" s="652">
        <f>SUM(D97/C97)</f>
        <v>1</v>
      </c>
      <c r="F97" s="190"/>
      <c r="G97" s="69"/>
      <c r="H97" s="69"/>
    </row>
    <row r="98" spans="1:8" ht="12" customHeight="1">
      <c r="A98" s="15">
        <v>3121</v>
      </c>
      <c r="B98" s="186" t="s">
        <v>227</v>
      </c>
      <c r="C98" s="100"/>
      <c r="D98" s="100"/>
      <c r="E98" s="656"/>
      <c r="F98" s="4"/>
      <c r="G98" s="69"/>
      <c r="H98" s="69"/>
    </row>
    <row r="99" spans="1:8" ht="12" customHeight="1">
      <c r="A99" s="15"/>
      <c r="B99" s="72" t="s">
        <v>50</v>
      </c>
      <c r="C99" s="47"/>
      <c r="D99" s="47"/>
      <c r="E99" s="644"/>
      <c r="F99" s="5"/>
      <c r="G99" s="69"/>
      <c r="H99" s="69"/>
    </row>
    <row r="100" spans="1:8" ht="12" customHeight="1">
      <c r="A100" s="15"/>
      <c r="B100" s="7" t="s">
        <v>293</v>
      </c>
      <c r="C100" s="47"/>
      <c r="D100" s="47"/>
      <c r="E100" s="644"/>
      <c r="F100" s="5"/>
      <c r="G100" s="69"/>
      <c r="H100" s="69"/>
    </row>
    <row r="101" spans="1:8" ht="12" customHeight="1">
      <c r="A101" s="87"/>
      <c r="B101" s="86" t="s">
        <v>259</v>
      </c>
      <c r="C101" s="168">
        <v>10000</v>
      </c>
      <c r="D101" s="168">
        <v>10000</v>
      </c>
      <c r="E101" s="644">
        <f>SUM(D101/C101)</f>
        <v>1</v>
      </c>
      <c r="F101" s="5"/>
      <c r="G101" s="69"/>
      <c r="H101" s="69"/>
    </row>
    <row r="102" spans="1:8" ht="12" customHeight="1">
      <c r="A102" s="15"/>
      <c r="B102" s="10" t="s">
        <v>273</v>
      </c>
      <c r="C102" s="47"/>
      <c r="D102" s="47"/>
      <c r="E102" s="644"/>
      <c r="F102" s="5"/>
      <c r="G102" s="69"/>
      <c r="H102" s="69"/>
    </row>
    <row r="103" spans="1:8" ht="12" customHeight="1">
      <c r="A103" s="15"/>
      <c r="B103" s="10" t="s">
        <v>65</v>
      </c>
      <c r="C103" s="47"/>
      <c r="D103" s="47"/>
      <c r="E103" s="644"/>
      <c r="F103" s="5"/>
      <c r="G103" s="69"/>
      <c r="H103" s="69"/>
    </row>
    <row r="104" spans="1:8" ht="12" customHeight="1" thickBot="1">
      <c r="A104" s="15"/>
      <c r="B104" s="75" t="s">
        <v>260</v>
      </c>
      <c r="C104" s="48"/>
      <c r="D104" s="48"/>
      <c r="E104" s="649"/>
      <c r="F104" s="3"/>
      <c r="G104" s="69"/>
      <c r="H104" s="69"/>
    </row>
    <row r="105" spans="1:8" ht="12" customHeight="1" thickBot="1">
      <c r="A105" s="53"/>
      <c r="B105" s="58" t="s">
        <v>252</v>
      </c>
      <c r="C105" s="83">
        <f>SUM(C101:C104)</f>
        <v>10000</v>
      </c>
      <c r="D105" s="83">
        <f>SUM(D101:D104)</f>
        <v>10000</v>
      </c>
      <c r="E105" s="652">
        <f>SUM(D105/C105)</f>
        <v>1</v>
      </c>
      <c r="F105" s="190"/>
      <c r="G105" s="69"/>
      <c r="H105" s="69"/>
    </row>
    <row r="106" spans="1:8" ht="12" customHeight="1">
      <c r="A106" s="87">
        <v>3122</v>
      </c>
      <c r="B106" s="104" t="s">
        <v>213</v>
      </c>
      <c r="C106" s="90"/>
      <c r="D106" s="90"/>
      <c r="E106" s="656"/>
      <c r="F106" s="22"/>
      <c r="G106" s="69"/>
      <c r="H106" s="69"/>
    </row>
    <row r="107" spans="1:8" ht="12" customHeight="1">
      <c r="A107" s="85"/>
      <c r="B107" s="72" t="s">
        <v>50</v>
      </c>
      <c r="C107" s="78"/>
      <c r="D107" s="78"/>
      <c r="E107" s="644"/>
      <c r="F107" s="188"/>
      <c r="G107" s="69"/>
      <c r="H107" s="69"/>
    </row>
    <row r="108" spans="1:8" ht="12" customHeight="1">
      <c r="A108" s="85"/>
      <c r="B108" s="7" t="s">
        <v>293</v>
      </c>
      <c r="C108" s="78"/>
      <c r="D108" s="78"/>
      <c r="E108" s="644"/>
      <c r="F108" s="188"/>
      <c r="G108" s="69"/>
      <c r="H108" s="69"/>
    </row>
    <row r="109" spans="1:8" ht="12" customHeight="1">
      <c r="A109" s="85"/>
      <c r="B109" s="86" t="s">
        <v>259</v>
      </c>
      <c r="C109" s="78">
        <v>10000</v>
      </c>
      <c r="D109" s="78">
        <v>10000</v>
      </c>
      <c r="E109" s="644">
        <f>SUM(D109/C109)</f>
        <v>1</v>
      </c>
      <c r="F109" s="188"/>
      <c r="G109" s="69"/>
      <c r="H109" s="69"/>
    </row>
    <row r="110" spans="1:8" ht="12" customHeight="1">
      <c r="A110" s="85"/>
      <c r="B110" s="10" t="s">
        <v>273</v>
      </c>
      <c r="C110" s="78"/>
      <c r="D110" s="78"/>
      <c r="E110" s="644"/>
      <c r="F110" s="188"/>
      <c r="G110" s="69"/>
      <c r="H110" s="69"/>
    </row>
    <row r="111" spans="1:8" ht="12" customHeight="1">
      <c r="A111" s="85"/>
      <c r="B111" s="10" t="s">
        <v>65</v>
      </c>
      <c r="C111" s="78"/>
      <c r="D111" s="78"/>
      <c r="E111" s="644"/>
      <c r="F111" s="188"/>
      <c r="G111" s="69"/>
      <c r="H111" s="69"/>
    </row>
    <row r="112" spans="1:8" ht="12" customHeight="1" thickBot="1">
      <c r="A112" s="85"/>
      <c r="B112" s="75" t="s">
        <v>260</v>
      </c>
      <c r="C112" s="78"/>
      <c r="D112" s="78"/>
      <c r="E112" s="649"/>
      <c r="F112" s="188"/>
      <c r="G112" s="69"/>
      <c r="H112" s="69"/>
    </row>
    <row r="113" spans="1:8" ht="12" customHeight="1" thickBot="1">
      <c r="A113" s="81"/>
      <c r="B113" s="58" t="s">
        <v>252</v>
      </c>
      <c r="C113" s="83">
        <f>SUM(C107:C112)</f>
        <v>10000</v>
      </c>
      <c r="D113" s="83">
        <f>SUM(D107:D112)</f>
        <v>10000</v>
      </c>
      <c r="E113" s="652">
        <f>SUM(D113/C113)</f>
        <v>1</v>
      </c>
      <c r="F113" s="190"/>
      <c r="G113" s="69"/>
      <c r="H113" s="69"/>
    </row>
    <row r="114" spans="1:8" ht="12" customHeight="1">
      <c r="A114" s="87">
        <v>3123</v>
      </c>
      <c r="B114" s="99" t="s">
        <v>71</v>
      </c>
      <c r="C114" s="100"/>
      <c r="D114" s="100"/>
      <c r="E114" s="656"/>
      <c r="F114" s="18"/>
      <c r="G114" s="69"/>
      <c r="H114" s="69"/>
    </row>
    <row r="115" spans="1:8" ht="12" customHeight="1">
      <c r="A115" s="85"/>
      <c r="B115" s="72" t="s">
        <v>50</v>
      </c>
      <c r="C115" s="78"/>
      <c r="D115" s="78"/>
      <c r="E115" s="644"/>
      <c r="F115" s="188"/>
      <c r="G115" s="69"/>
      <c r="H115" s="69"/>
    </row>
    <row r="116" spans="1:8" ht="12" customHeight="1">
      <c r="A116" s="85"/>
      <c r="B116" s="7" t="s">
        <v>293</v>
      </c>
      <c r="C116" s="78"/>
      <c r="D116" s="78"/>
      <c r="E116" s="644"/>
      <c r="F116" s="188"/>
      <c r="G116" s="69"/>
      <c r="H116" s="69"/>
    </row>
    <row r="117" spans="1:8" ht="12" customHeight="1">
      <c r="A117" s="85"/>
      <c r="B117" s="86" t="s">
        <v>259</v>
      </c>
      <c r="C117" s="78">
        <v>10000</v>
      </c>
      <c r="D117" s="78">
        <v>15000</v>
      </c>
      <c r="E117" s="644">
        <f>SUM(D117/C117)</f>
        <v>1.5</v>
      </c>
      <c r="F117" s="188"/>
      <c r="G117" s="69"/>
      <c r="H117" s="69"/>
    </row>
    <row r="118" spans="1:8" ht="12" customHeight="1">
      <c r="A118" s="85"/>
      <c r="B118" s="10" t="s">
        <v>273</v>
      </c>
      <c r="C118" s="78"/>
      <c r="D118" s="78"/>
      <c r="E118" s="644"/>
      <c r="F118" s="188"/>
      <c r="G118" s="69"/>
      <c r="H118" s="69"/>
    </row>
    <row r="119" spans="1:8" ht="12" customHeight="1">
      <c r="A119" s="85"/>
      <c r="B119" s="10" t="s">
        <v>65</v>
      </c>
      <c r="C119" s="78"/>
      <c r="D119" s="78"/>
      <c r="E119" s="644"/>
      <c r="F119" s="188"/>
      <c r="G119" s="69"/>
      <c r="H119" s="69"/>
    </row>
    <row r="120" spans="1:8" ht="12" customHeight="1" thickBot="1">
      <c r="A120" s="85"/>
      <c r="B120" s="75" t="s">
        <v>260</v>
      </c>
      <c r="C120" s="78"/>
      <c r="D120" s="78"/>
      <c r="E120" s="649"/>
      <c r="F120" s="188"/>
      <c r="G120" s="69"/>
      <c r="H120" s="69"/>
    </row>
    <row r="121" spans="1:8" ht="12" customHeight="1" thickBot="1">
      <c r="A121" s="81"/>
      <c r="B121" s="58" t="s">
        <v>252</v>
      </c>
      <c r="C121" s="83">
        <f>SUM(C115:C120)</f>
        <v>10000</v>
      </c>
      <c r="D121" s="83">
        <f>SUM(D115:D120)</f>
        <v>15000</v>
      </c>
      <c r="E121" s="652">
        <f>SUM(D121/C121)</f>
        <v>1.5</v>
      </c>
      <c r="F121" s="190"/>
      <c r="G121" s="69"/>
      <c r="H121" s="69"/>
    </row>
    <row r="122" spans="1:8" ht="12" customHeight="1">
      <c r="A122" s="87">
        <v>3124</v>
      </c>
      <c r="B122" s="99" t="s">
        <v>76</v>
      </c>
      <c r="C122" s="100"/>
      <c r="D122" s="100"/>
      <c r="E122" s="656"/>
      <c r="F122" s="18" t="s">
        <v>167</v>
      </c>
      <c r="G122" s="69"/>
      <c r="H122" s="69"/>
    </row>
    <row r="123" spans="1:8" ht="12" customHeight="1">
      <c r="A123" s="85"/>
      <c r="B123" s="72" t="s">
        <v>50</v>
      </c>
      <c r="C123" s="78"/>
      <c r="D123" s="78"/>
      <c r="E123" s="644"/>
      <c r="F123" s="188"/>
      <c r="G123" s="69"/>
      <c r="H123" s="69"/>
    </row>
    <row r="124" spans="1:8" ht="12" customHeight="1">
      <c r="A124" s="85"/>
      <c r="B124" s="7" t="s">
        <v>293</v>
      </c>
      <c r="C124" s="78"/>
      <c r="D124" s="78"/>
      <c r="E124" s="644"/>
      <c r="F124" s="188"/>
      <c r="G124" s="69"/>
      <c r="H124" s="69"/>
    </row>
    <row r="125" spans="1:8" ht="12" customHeight="1">
      <c r="A125" s="85"/>
      <c r="B125" s="86" t="s">
        <v>259</v>
      </c>
      <c r="C125" s="78">
        <v>15000</v>
      </c>
      <c r="D125" s="78">
        <v>10000</v>
      </c>
      <c r="E125" s="644">
        <f>SUM(D125/C125)</f>
        <v>0.6666666666666666</v>
      </c>
      <c r="F125" s="188"/>
      <c r="G125" s="69"/>
      <c r="H125" s="69"/>
    </row>
    <row r="126" spans="1:8" ht="12" customHeight="1">
      <c r="A126" s="85"/>
      <c r="B126" s="10" t="s">
        <v>273</v>
      </c>
      <c r="C126" s="78"/>
      <c r="D126" s="78"/>
      <c r="E126" s="644"/>
      <c r="F126" s="188"/>
      <c r="G126" s="69"/>
      <c r="H126" s="69"/>
    </row>
    <row r="127" spans="1:8" ht="12" customHeight="1">
      <c r="A127" s="85"/>
      <c r="B127" s="10" t="s">
        <v>65</v>
      </c>
      <c r="C127" s="78"/>
      <c r="D127" s="78"/>
      <c r="E127" s="644"/>
      <c r="F127" s="188"/>
      <c r="G127" s="69"/>
      <c r="H127" s="69"/>
    </row>
    <row r="128" spans="1:8" ht="12" customHeight="1" thickBot="1">
      <c r="A128" s="85"/>
      <c r="B128" s="75" t="s">
        <v>260</v>
      </c>
      <c r="C128" s="78"/>
      <c r="D128" s="78"/>
      <c r="E128" s="649"/>
      <c r="F128" s="188"/>
      <c r="G128" s="69"/>
      <c r="H128" s="69"/>
    </row>
    <row r="129" spans="1:8" ht="12" customHeight="1" thickBot="1">
      <c r="A129" s="81"/>
      <c r="B129" s="58" t="s">
        <v>252</v>
      </c>
      <c r="C129" s="83">
        <f>SUM(C123:C128)</f>
        <v>15000</v>
      </c>
      <c r="D129" s="83">
        <f>SUM(D123:D128)</f>
        <v>10000</v>
      </c>
      <c r="E129" s="652">
        <f>SUM(D129/C129)</f>
        <v>0.6666666666666666</v>
      </c>
      <c r="F129" s="190"/>
      <c r="G129" s="69"/>
      <c r="H129" s="69"/>
    </row>
    <row r="130" spans="1:8" ht="12" customHeight="1" thickBot="1">
      <c r="A130" s="145">
        <v>3140</v>
      </c>
      <c r="B130" s="88" t="s">
        <v>79</v>
      </c>
      <c r="C130" s="89">
        <f>SUM(C138+C146+C154+C162)</f>
        <v>71500</v>
      </c>
      <c r="D130" s="89">
        <f>SUM(D138+D146+D154+D162)</f>
        <v>41515</v>
      </c>
      <c r="E130" s="667">
        <f>SUM(D130/C130)</f>
        <v>0.5806293706293706</v>
      </c>
      <c r="F130" s="190"/>
      <c r="G130" s="69"/>
      <c r="H130" s="69"/>
    </row>
    <row r="131" spans="1:8" ht="12" customHeight="1">
      <c r="A131" s="87">
        <v>3141</v>
      </c>
      <c r="B131" s="99" t="s">
        <v>112</v>
      </c>
      <c r="C131" s="100"/>
      <c r="D131" s="100"/>
      <c r="E131" s="656"/>
      <c r="F131" s="188"/>
      <c r="G131" s="69"/>
      <c r="H131" s="69"/>
    </row>
    <row r="132" spans="1:8" ht="12" customHeight="1">
      <c r="A132" s="85"/>
      <c r="B132" s="72" t="s">
        <v>50</v>
      </c>
      <c r="C132" s="78"/>
      <c r="D132" s="78"/>
      <c r="E132" s="644"/>
      <c r="F132" s="188"/>
      <c r="G132" s="69"/>
      <c r="H132" s="69"/>
    </row>
    <row r="133" spans="1:8" ht="12" customHeight="1">
      <c r="A133" s="85"/>
      <c r="B133" s="7" t="s">
        <v>293</v>
      </c>
      <c r="C133" s="78"/>
      <c r="D133" s="78"/>
      <c r="E133" s="644"/>
      <c r="F133" s="188"/>
      <c r="G133" s="69"/>
      <c r="H133" s="69"/>
    </row>
    <row r="134" spans="1:8" ht="12" customHeight="1">
      <c r="A134" s="85"/>
      <c r="B134" s="86" t="s">
        <v>259</v>
      </c>
      <c r="C134" s="78"/>
      <c r="D134" s="78"/>
      <c r="E134" s="644"/>
      <c r="F134" s="188"/>
      <c r="G134" s="69"/>
      <c r="H134" s="69"/>
    </row>
    <row r="135" spans="1:8" ht="12" customHeight="1">
      <c r="A135" s="85"/>
      <c r="B135" s="10" t="s">
        <v>273</v>
      </c>
      <c r="C135" s="271">
        <v>47000</v>
      </c>
      <c r="D135" s="271">
        <v>17015</v>
      </c>
      <c r="E135" s="644">
        <f>SUM(D135/C135)</f>
        <v>0.3620212765957447</v>
      </c>
      <c r="F135" s="188"/>
      <c r="G135" s="69"/>
      <c r="H135" s="69"/>
    </row>
    <row r="136" spans="1:8" ht="12" customHeight="1">
      <c r="A136" s="85"/>
      <c r="B136" s="10" t="s">
        <v>65</v>
      </c>
      <c r="C136" s="78"/>
      <c r="D136" s="78"/>
      <c r="E136" s="644"/>
      <c r="F136" s="194"/>
      <c r="G136" s="69"/>
      <c r="H136" s="69"/>
    </row>
    <row r="137" spans="1:8" ht="12" customHeight="1" thickBot="1">
      <c r="A137" s="85"/>
      <c r="B137" s="75" t="s">
        <v>260</v>
      </c>
      <c r="C137" s="78"/>
      <c r="D137" s="78"/>
      <c r="E137" s="649"/>
      <c r="F137" s="30"/>
      <c r="G137" s="69"/>
      <c r="H137" s="69"/>
    </row>
    <row r="138" spans="1:8" ht="12" customHeight="1" thickBot="1">
      <c r="A138" s="81"/>
      <c r="B138" s="58" t="s">
        <v>252</v>
      </c>
      <c r="C138" s="83">
        <f>SUM(C132:C137)</f>
        <v>47000</v>
      </c>
      <c r="D138" s="83">
        <f>SUM(D132:D137)</f>
        <v>17015</v>
      </c>
      <c r="E138" s="652">
        <f>SUM(D138/C138)</f>
        <v>0.3620212765957447</v>
      </c>
      <c r="F138" s="190"/>
      <c r="G138" s="69"/>
      <c r="H138" s="69"/>
    </row>
    <row r="139" spans="1:8" ht="12" customHeight="1">
      <c r="A139" s="87">
        <v>3142</v>
      </c>
      <c r="B139" s="74" t="s">
        <v>177</v>
      </c>
      <c r="C139" s="90"/>
      <c r="D139" s="90"/>
      <c r="E139" s="656"/>
      <c r="F139" s="4"/>
      <c r="G139" s="69"/>
      <c r="H139" s="69"/>
    </row>
    <row r="140" spans="1:8" ht="12" customHeight="1">
      <c r="A140" s="87"/>
      <c r="B140" s="72" t="s">
        <v>50</v>
      </c>
      <c r="C140" s="73"/>
      <c r="D140" s="73"/>
      <c r="E140" s="644"/>
      <c r="F140" s="5"/>
      <c r="G140" s="69"/>
      <c r="H140" s="69"/>
    </row>
    <row r="141" spans="1:8" ht="12" customHeight="1">
      <c r="A141" s="87"/>
      <c r="B141" s="7" t="s">
        <v>293</v>
      </c>
      <c r="C141" s="73"/>
      <c r="D141" s="73"/>
      <c r="E141" s="644"/>
      <c r="F141" s="5"/>
      <c r="G141" s="69"/>
      <c r="H141" s="69"/>
    </row>
    <row r="142" spans="1:8" ht="12" customHeight="1">
      <c r="A142" s="87"/>
      <c r="B142" s="86" t="s">
        <v>259</v>
      </c>
      <c r="C142" s="168">
        <v>14000</v>
      </c>
      <c r="D142" s="168">
        <v>14000</v>
      </c>
      <c r="E142" s="644">
        <f>SUM(D142/C142)</f>
        <v>1</v>
      </c>
      <c r="F142" s="229"/>
      <c r="G142" s="69"/>
      <c r="H142" s="69"/>
    </row>
    <row r="143" spans="1:8" ht="12" customHeight="1">
      <c r="A143" s="87"/>
      <c r="B143" s="10" t="s">
        <v>273</v>
      </c>
      <c r="C143" s="47"/>
      <c r="D143" s="47"/>
      <c r="E143" s="644"/>
      <c r="F143" s="229"/>
      <c r="G143" s="69"/>
      <c r="H143" s="69"/>
    </row>
    <row r="144" spans="1:8" ht="12" customHeight="1">
      <c r="A144" s="87"/>
      <c r="B144" s="10" t="s">
        <v>65</v>
      </c>
      <c r="C144" s="47"/>
      <c r="D144" s="47"/>
      <c r="E144" s="644"/>
      <c r="F144" s="5"/>
      <c r="G144" s="69"/>
      <c r="H144" s="69"/>
    </row>
    <row r="145" spans="1:8" ht="12" customHeight="1" thickBot="1">
      <c r="A145" s="87"/>
      <c r="B145" s="75" t="s">
        <v>260</v>
      </c>
      <c r="C145" s="48"/>
      <c r="D145" s="48"/>
      <c r="E145" s="649"/>
      <c r="F145" s="30"/>
      <c r="G145" s="69"/>
      <c r="H145" s="69"/>
    </row>
    <row r="146" spans="1:8" ht="12" customHeight="1" thickBot="1">
      <c r="A146" s="81"/>
      <c r="B146" s="58" t="s">
        <v>252</v>
      </c>
      <c r="C146" s="83">
        <f>SUM(C140:C145)</f>
        <v>14000</v>
      </c>
      <c r="D146" s="83">
        <f>SUM(D140:D145)</f>
        <v>14000</v>
      </c>
      <c r="E146" s="652">
        <f>SUM(D146/C146)</f>
        <v>1</v>
      </c>
      <c r="F146" s="31"/>
      <c r="G146" s="69"/>
      <c r="H146" s="69"/>
    </row>
    <row r="147" spans="1:8" ht="12" customHeight="1">
      <c r="A147" s="87">
        <v>3143</v>
      </c>
      <c r="B147" s="104" t="s">
        <v>113</v>
      </c>
      <c r="C147" s="90"/>
      <c r="D147" s="90"/>
      <c r="E147" s="656"/>
      <c r="F147" s="31" t="s">
        <v>221</v>
      </c>
      <c r="G147" s="69"/>
      <c r="H147" s="69"/>
    </row>
    <row r="148" spans="1:8" ht="12" customHeight="1">
      <c r="A148" s="85"/>
      <c r="B148" s="72" t="s">
        <v>50</v>
      </c>
      <c r="C148" s="78"/>
      <c r="D148" s="78"/>
      <c r="E148" s="644"/>
      <c r="F148" s="188"/>
      <c r="G148" s="69"/>
      <c r="H148" s="69"/>
    </row>
    <row r="149" spans="1:8" ht="12" customHeight="1">
      <c r="A149" s="85"/>
      <c r="B149" s="7" t="s">
        <v>293</v>
      </c>
      <c r="C149" s="78"/>
      <c r="D149" s="78"/>
      <c r="E149" s="644"/>
      <c r="F149" s="188"/>
      <c r="G149" s="69"/>
      <c r="H149" s="69"/>
    </row>
    <row r="150" spans="1:8" ht="12" customHeight="1">
      <c r="A150" s="85"/>
      <c r="B150" s="86" t="s">
        <v>259</v>
      </c>
      <c r="C150" s="271">
        <v>7000</v>
      </c>
      <c r="D150" s="271">
        <v>7000</v>
      </c>
      <c r="E150" s="644">
        <f>SUM(D150/C150)</f>
        <v>1</v>
      </c>
      <c r="F150" s="229"/>
      <c r="G150" s="69"/>
      <c r="H150" s="69"/>
    </row>
    <row r="151" spans="1:8" ht="12" customHeight="1">
      <c r="A151" s="85"/>
      <c r="B151" s="10" t="s">
        <v>273</v>
      </c>
      <c r="C151" s="78"/>
      <c r="D151" s="78"/>
      <c r="E151" s="644"/>
      <c r="F151" s="229"/>
      <c r="G151" s="69"/>
      <c r="H151" s="69"/>
    </row>
    <row r="152" spans="1:8" ht="12" customHeight="1">
      <c r="A152" s="85"/>
      <c r="B152" s="10" t="s">
        <v>65</v>
      </c>
      <c r="C152" s="78"/>
      <c r="D152" s="78"/>
      <c r="E152" s="644"/>
      <c r="F152" s="194"/>
      <c r="G152" s="69"/>
      <c r="H152" s="69"/>
    </row>
    <row r="153" spans="1:8" ht="12" customHeight="1" thickBot="1">
      <c r="A153" s="85"/>
      <c r="B153" s="75" t="s">
        <v>260</v>
      </c>
      <c r="C153" s="78"/>
      <c r="D153" s="78"/>
      <c r="E153" s="649"/>
      <c r="F153" s="30"/>
      <c r="G153" s="69"/>
      <c r="H153" s="69"/>
    </row>
    <row r="154" spans="1:8" ht="12" customHeight="1" thickBot="1">
      <c r="A154" s="81"/>
      <c r="B154" s="58" t="s">
        <v>252</v>
      </c>
      <c r="C154" s="83">
        <f>SUM(C148:C153)</f>
        <v>7000</v>
      </c>
      <c r="D154" s="83">
        <f>SUM(D148:D153)</f>
        <v>7000</v>
      </c>
      <c r="E154" s="652">
        <f>SUM(D154/C154)</f>
        <v>1</v>
      </c>
      <c r="F154" s="190"/>
      <c r="G154" s="69"/>
      <c r="H154" s="69"/>
    </row>
    <row r="155" spans="1:8" ht="12" customHeight="1">
      <c r="A155" s="87">
        <v>3144</v>
      </c>
      <c r="B155" s="99" t="s">
        <v>114</v>
      </c>
      <c r="C155" s="100"/>
      <c r="D155" s="100"/>
      <c r="E155" s="656"/>
      <c r="F155" s="188"/>
      <c r="G155" s="69"/>
      <c r="H155" s="69"/>
    </row>
    <row r="156" spans="1:8" ht="12" customHeight="1">
      <c r="A156" s="85"/>
      <c r="B156" s="72" t="s">
        <v>50</v>
      </c>
      <c r="C156" s="78"/>
      <c r="D156" s="78"/>
      <c r="E156" s="644"/>
      <c r="F156" s="188"/>
      <c r="G156" s="69"/>
      <c r="H156" s="69"/>
    </row>
    <row r="157" spans="1:8" ht="12" customHeight="1">
      <c r="A157" s="85"/>
      <c r="B157" s="7" t="s">
        <v>293</v>
      </c>
      <c r="C157" s="78"/>
      <c r="D157" s="78"/>
      <c r="E157" s="644"/>
      <c r="F157" s="229"/>
      <c r="G157" s="69"/>
      <c r="H157" s="69"/>
    </row>
    <row r="158" spans="1:8" ht="12" customHeight="1">
      <c r="A158" s="85"/>
      <c r="B158" s="86" t="s">
        <v>259</v>
      </c>
      <c r="C158" s="78"/>
      <c r="D158" s="78"/>
      <c r="E158" s="644"/>
      <c r="F158" s="229"/>
      <c r="G158" s="69"/>
      <c r="H158" s="69"/>
    </row>
    <row r="159" spans="1:8" ht="12" customHeight="1">
      <c r="A159" s="85"/>
      <c r="B159" s="10" t="s">
        <v>273</v>
      </c>
      <c r="C159" s="78"/>
      <c r="D159" s="78"/>
      <c r="E159" s="644"/>
      <c r="F159" s="188"/>
      <c r="G159" s="69"/>
      <c r="H159" s="69"/>
    </row>
    <row r="160" spans="1:8" ht="12" customHeight="1">
      <c r="A160" s="85"/>
      <c r="B160" s="10" t="s">
        <v>65</v>
      </c>
      <c r="C160" s="271">
        <v>3500</v>
      </c>
      <c r="D160" s="271">
        <v>3500</v>
      </c>
      <c r="E160" s="644">
        <f>SUM(D160/C160)</f>
        <v>1</v>
      </c>
      <c r="F160" s="194"/>
      <c r="G160" s="69"/>
      <c r="H160" s="69"/>
    </row>
    <row r="161" spans="1:8" ht="12" customHeight="1" thickBot="1">
      <c r="A161" s="85"/>
      <c r="B161" s="75" t="s">
        <v>260</v>
      </c>
      <c r="C161" s="78"/>
      <c r="D161" s="78"/>
      <c r="E161" s="649"/>
      <c r="F161" s="30"/>
      <c r="G161" s="69"/>
      <c r="H161" s="69"/>
    </row>
    <row r="162" spans="1:8" ht="12" customHeight="1" thickBot="1">
      <c r="A162" s="81"/>
      <c r="B162" s="58" t="s">
        <v>252</v>
      </c>
      <c r="C162" s="83">
        <f>SUM(C156:C161)</f>
        <v>3500</v>
      </c>
      <c r="D162" s="83">
        <f>SUM(D156:D161)</f>
        <v>3500</v>
      </c>
      <c r="E162" s="652">
        <f>SUM(D162/C162)</f>
        <v>1</v>
      </c>
      <c r="F162" s="190"/>
      <c r="G162" s="69"/>
      <c r="H162" s="69"/>
    </row>
    <row r="163" spans="1:8" ht="12.75" thickBot="1">
      <c r="A163" s="145">
        <v>3200</v>
      </c>
      <c r="B163" s="64" t="s">
        <v>77</v>
      </c>
      <c r="C163" s="83">
        <f>SUM(C179+C187+C195+C203+C211+C219+C244+C277+C227+C235+C252+C171+C260+C268)</f>
        <v>2443864</v>
      </c>
      <c r="D163" s="83">
        <f>SUM(D179+D187+D195+D203+D211+D219+D244+D277+D227+D235+D252+D171+D260+D268)</f>
        <v>2533301</v>
      </c>
      <c r="E163" s="667">
        <f>SUM(D163/C163)</f>
        <v>1.0365965536543769</v>
      </c>
      <c r="F163" s="190"/>
      <c r="G163" s="69"/>
      <c r="H163" s="69"/>
    </row>
    <row r="164" spans="1:8" ht="12">
      <c r="A164" s="87">
        <v>3201</v>
      </c>
      <c r="B164" s="537" t="s">
        <v>662</v>
      </c>
      <c r="C164" s="100"/>
      <c r="D164" s="100"/>
      <c r="E164" s="656"/>
      <c r="F164" s="31"/>
      <c r="G164" s="69"/>
      <c r="H164" s="69"/>
    </row>
    <row r="165" spans="1:8" ht="12">
      <c r="A165" s="87"/>
      <c r="B165" s="86" t="s">
        <v>50</v>
      </c>
      <c r="C165" s="47"/>
      <c r="D165" s="168">
        <v>1679</v>
      </c>
      <c r="E165" s="644"/>
      <c r="F165" s="5"/>
      <c r="G165" s="69"/>
      <c r="H165" s="69"/>
    </row>
    <row r="166" spans="1:8" ht="12">
      <c r="A166" s="87"/>
      <c r="B166" s="7" t="s">
        <v>293</v>
      </c>
      <c r="C166" s="47"/>
      <c r="D166" s="168">
        <v>516</v>
      </c>
      <c r="E166" s="644"/>
      <c r="F166" s="5"/>
      <c r="G166" s="69"/>
      <c r="H166" s="69"/>
    </row>
    <row r="167" spans="1:8" ht="12">
      <c r="A167" s="87"/>
      <c r="B167" s="86" t="s">
        <v>259</v>
      </c>
      <c r="C167" s="168">
        <v>35000</v>
      </c>
      <c r="D167" s="168">
        <v>55997</v>
      </c>
      <c r="E167" s="644">
        <f>SUM(D167/C167)</f>
        <v>1.5999142857142856</v>
      </c>
      <c r="F167" s="5"/>
      <c r="G167" s="69"/>
      <c r="H167" s="69"/>
    </row>
    <row r="168" spans="1:8" ht="12">
      <c r="A168" s="87"/>
      <c r="B168" s="185" t="s">
        <v>273</v>
      </c>
      <c r="C168" s="47"/>
      <c r="D168" s="47"/>
      <c r="E168" s="644"/>
      <c r="F168" s="5"/>
      <c r="G168" s="69"/>
      <c r="H168" s="69"/>
    </row>
    <row r="169" spans="1:8" ht="12">
      <c r="A169" s="87"/>
      <c r="B169" s="185" t="s">
        <v>65</v>
      </c>
      <c r="C169" s="47"/>
      <c r="D169" s="47"/>
      <c r="E169" s="644"/>
      <c r="F169" s="5"/>
      <c r="G169" s="69"/>
      <c r="H169" s="69"/>
    </row>
    <row r="170" spans="1:8" ht="12.75" thickBot="1">
      <c r="A170" s="87"/>
      <c r="B170" s="112" t="s">
        <v>260</v>
      </c>
      <c r="C170" s="48"/>
      <c r="D170" s="48"/>
      <c r="E170" s="649"/>
      <c r="F170" s="191"/>
      <c r="G170" s="69"/>
      <c r="H170" s="69"/>
    </row>
    <row r="171" spans="1:8" ht="12.75" thickBot="1">
      <c r="A171" s="53"/>
      <c r="B171" s="58" t="s">
        <v>252</v>
      </c>
      <c r="C171" s="83">
        <f>SUM(C167:C170)</f>
        <v>35000</v>
      </c>
      <c r="D171" s="83">
        <f>SUM(D165:D170)</f>
        <v>58192</v>
      </c>
      <c r="E171" s="652">
        <f>SUM(D171/C171)</f>
        <v>1.6626285714285713</v>
      </c>
      <c r="F171" s="190"/>
      <c r="G171" s="69"/>
      <c r="H171" s="69"/>
    </row>
    <row r="172" spans="1:8" ht="12">
      <c r="A172" s="15">
        <v>3202</v>
      </c>
      <c r="B172" s="74" t="s">
        <v>261</v>
      </c>
      <c r="C172" s="84"/>
      <c r="D172" s="84"/>
      <c r="E172" s="656"/>
      <c r="F172" s="3" t="s">
        <v>221</v>
      </c>
      <c r="G172" s="69"/>
      <c r="H172" s="69"/>
    </row>
    <row r="173" spans="1:8" ht="12">
      <c r="A173" s="15"/>
      <c r="B173" s="72" t="s">
        <v>50</v>
      </c>
      <c r="C173" s="168">
        <v>8268</v>
      </c>
      <c r="D173" s="168">
        <v>8440</v>
      </c>
      <c r="E173" s="644">
        <f>SUM(D173/C173)</f>
        <v>1.0208030962747945</v>
      </c>
      <c r="F173" s="5"/>
      <c r="G173" s="69"/>
      <c r="H173" s="69"/>
    </row>
    <row r="174" spans="1:8" ht="12">
      <c r="A174" s="15"/>
      <c r="B174" s="7" t="s">
        <v>293</v>
      </c>
      <c r="C174" s="168">
        <v>2232</v>
      </c>
      <c r="D174" s="168">
        <v>2240</v>
      </c>
      <c r="E174" s="644">
        <f>SUM(D174/C174)</f>
        <v>1.003584229390681</v>
      </c>
      <c r="F174" s="229"/>
      <c r="G174" s="69"/>
      <c r="H174" s="69"/>
    </row>
    <row r="175" spans="1:8" ht="12">
      <c r="A175" s="15"/>
      <c r="B175" s="86" t="s">
        <v>259</v>
      </c>
      <c r="C175" s="168">
        <v>2500</v>
      </c>
      <c r="D175" s="168">
        <v>3500</v>
      </c>
      <c r="E175" s="644">
        <f>SUM(D175/C175)</f>
        <v>1.4</v>
      </c>
      <c r="F175" s="229"/>
      <c r="G175" s="69"/>
      <c r="H175" s="69"/>
    </row>
    <row r="176" spans="1:8" ht="12">
      <c r="A176" s="15"/>
      <c r="B176" s="10" t="s">
        <v>273</v>
      </c>
      <c r="C176" s="47"/>
      <c r="D176" s="47"/>
      <c r="E176" s="644"/>
      <c r="F176" s="229"/>
      <c r="G176" s="69"/>
      <c r="H176" s="69"/>
    </row>
    <row r="177" spans="1:8" ht="12">
      <c r="A177" s="15"/>
      <c r="B177" s="10" t="s">
        <v>65</v>
      </c>
      <c r="C177" s="47"/>
      <c r="D177" s="47"/>
      <c r="E177" s="644"/>
      <c r="F177" s="5"/>
      <c r="G177" s="69"/>
      <c r="H177" s="69"/>
    </row>
    <row r="178" spans="1:8" ht="12.75" thickBot="1">
      <c r="A178" s="15"/>
      <c r="B178" s="75" t="s">
        <v>260</v>
      </c>
      <c r="C178" s="48"/>
      <c r="D178" s="48"/>
      <c r="E178" s="649"/>
      <c r="F178" s="191"/>
      <c r="G178" s="69"/>
      <c r="H178" s="69"/>
    </row>
    <row r="179" spans="1:8" ht="12.75" thickBot="1">
      <c r="A179" s="53"/>
      <c r="B179" s="58" t="s">
        <v>252</v>
      </c>
      <c r="C179" s="83">
        <f>SUM(C173:C178)</f>
        <v>13000</v>
      </c>
      <c r="D179" s="83">
        <f>SUM(D173:D178)</f>
        <v>14180</v>
      </c>
      <c r="E179" s="652">
        <f>SUM(D179/C179)</f>
        <v>1.0907692307692307</v>
      </c>
      <c r="F179" s="190"/>
      <c r="G179" s="69"/>
      <c r="H179" s="69"/>
    </row>
    <row r="180" spans="1:8" ht="12">
      <c r="A180" s="15">
        <v>3203</v>
      </c>
      <c r="B180" s="104" t="s">
        <v>188</v>
      </c>
      <c r="C180" s="90"/>
      <c r="D180" s="90"/>
      <c r="E180" s="656"/>
      <c r="F180" s="4" t="s">
        <v>165</v>
      </c>
      <c r="G180" s="69"/>
      <c r="H180" s="69"/>
    </row>
    <row r="181" spans="1:8" ht="12" customHeight="1">
      <c r="A181" s="71"/>
      <c r="B181" s="72" t="s">
        <v>50</v>
      </c>
      <c r="C181" s="78"/>
      <c r="D181" s="78"/>
      <c r="E181" s="644"/>
      <c r="F181" s="5" t="s">
        <v>166</v>
      </c>
      <c r="G181" s="69"/>
      <c r="H181" s="69"/>
    </row>
    <row r="182" spans="1:8" ht="12" customHeight="1">
      <c r="A182" s="71"/>
      <c r="B182" s="7" t="s">
        <v>293</v>
      </c>
      <c r="C182" s="78"/>
      <c r="D182" s="78"/>
      <c r="E182" s="644"/>
      <c r="F182" s="4"/>
      <c r="G182" s="69"/>
      <c r="H182" s="69"/>
    </row>
    <row r="183" spans="1:8" ht="12" customHeight="1">
      <c r="A183" s="71"/>
      <c r="B183" s="86" t="s">
        <v>259</v>
      </c>
      <c r="C183" s="78">
        <v>30000</v>
      </c>
      <c r="D183" s="78">
        <v>30000</v>
      </c>
      <c r="E183" s="644">
        <f>SUM(D183/C183)</f>
        <v>1</v>
      </c>
      <c r="F183" s="4"/>
      <c r="G183" s="69"/>
      <c r="H183" s="69"/>
    </row>
    <row r="184" spans="1:8" ht="12" customHeight="1">
      <c r="A184" s="71"/>
      <c r="B184" s="10" t="s">
        <v>273</v>
      </c>
      <c r="C184" s="78"/>
      <c r="D184" s="78"/>
      <c r="E184" s="644"/>
      <c r="F184" s="4"/>
      <c r="G184" s="69"/>
      <c r="H184" s="69"/>
    </row>
    <row r="185" spans="1:8" ht="12" customHeight="1">
      <c r="A185" s="71"/>
      <c r="B185" s="10" t="s">
        <v>65</v>
      </c>
      <c r="C185" s="78"/>
      <c r="D185" s="78"/>
      <c r="E185" s="644"/>
      <c r="F185" s="5"/>
      <c r="G185" s="69"/>
      <c r="H185" s="69"/>
    </row>
    <row r="186" spans="1:8" ht="12" customHeight="1" thickBot="1">
      <c r="A186" s="71"/>
      <c r="B186" s="75" t="s">
        <v>260</v>
      </c>
      <c r="C186" s="78"/>
      <c r="D186" s="78"/>
      <c r="E186" s="649"/>
      <c r="F186" s="30"/>
      <c r="G186" s="69"/>
      <c r="H186" s="69"/>
    </row>
    <row r="187" spans="1:8" ht="12" customHeight="1" thickBot="1">
      <c r="A187" s="53"/>
      <c r="B187" s="58" t="s">
        <v>252</v>
      </c>
      <c r="C187" s="83">
        <f>SUM(C181:C186)</f>
        <v>30000</v>
      </c>
      <c r="D187" s="83">
        <f>SUM(D181:D186)</f>
        <v>30000</v>
      </c>
      <c r="E187" s="652">
        <f>SUM(D187/C187)</f>
        <v>1</v>
      </c>
      <c r="F187" s="190"/>
      <c r="G187" s="69"/>
      <c r="H187" s="69"/>
    </row>
    <row r="188" spans="1:8" ht="12" customHeight="1">
      <c r="A188" s="15">
        <v>3204</v>
      </c>
      <c r="B188" s="104" t="s">
        <v>274</v>
      </c>
      <c r="C188" s="90"/>
      <c r="D188" s="90"/>
      <c r="E188" s="656"/>
      <c r="F188" s="188"/>
      <c r="G188" s="69"/>
      <c r="H188" s="69"/>
    </row>
    <row r="189" spans="1:8" ht="12" customHeight="1">
      <c r="A189" s="71"/>
      <c r="B189" s="72" t="s">
        <v>50</v>
      </c>
      <c r="C189" s="78"/>
      <c r="D189" s="78"/>
      <c r="E189" s="644"/>
      <c r="F189" s="188"/>
      <c r="G189" s="69"/>
      <c r="H189" s="69"/>
    </row>
    <row r="190" spans="1:8" ht="12" customHeight="1">
      <c r="A190" s="71"/>
      <c r="B190" s="7" t="s">
        <v>293</v>
      </c>
      <c r="C190" s="78"/>
      <c r="D190" s="78"/>
      <c r="E190" s="644"/>
      <c r="F190" s="188"/>
      <c r="G190" s="69"/>
      <c r="H190" s="69"/>
    </row>
    <row r="191" spans="1:8" ht="12" customHeight="1">
      <c r="A191" s="71"/>
      <c r="B191" s="86" t="s">
        <v>259</v>
      </c>
      <c r="C191" s="78">
        <v>52249</v>
      </c>
      <c r="D191" s="78">
        <v>52249</v>
      </c>
      <c r="E191" s="644">
        <f>SUM(D191/C191)</f>
        <v>1</v>
      </c>
      <c r="F191" s="188"/>
      <c r="G191" s="69"/>
      <c r="H191" s="69"/>
    </row>
    <row r="192" spans="1:8" ht="12" customHeight="1">
      <c r="A192" s="71"/>
      <c r="B192" s="10" t="s">
        <v>273</v>
      </c>
      <c r="C192" s="78"/>
      <c r="D192" s="78"/>
      <c r="E192" s="644"/>
      <c r="F192" s="188"/>
      <c r="G192" s="69"/>
      <c r="H192" s="69"/>
    </row>
    <row r="193" spans="1:8" ht="12" customHeight="1">
      <c r="A193" s="71"/>
      <c r="B193" s="10" t="s">
        <v>65</v>
      </c>
      <c r="C193" s="78"/>
      <c r="D193" s="78"/>
      <c r="E193" s="644"/>
      <c r="F193" s="194"/>
      <c r="G193" s="69"/>
      <c r="H193" s="69"/>
    </row>
    <row r="194" spans="1:8" ht="12" customHeight="1" thickBot="1">
      <c r="A194" s="71"/>
      <c r="B194" s="75" t="s">
        <v>260</v>
      </c>
      <c r="C194" s="78"/>
      <c r="D194" s="78"/>
      <c r="E194" s="649"/>
      <c r="F194" s="30"/>
      <c r="G194" s="69"/>
      <c r="H194" s="69"/>
    </row>
    <row r="195" spans="1:8" ht="12" customHeight="1" thickBot="1">
      <c r="A195" s="53"/>
      <c r="B195" s="58" t="s">
        <v>252</v>
      </c>
      <c r="C195" s="83">
        <f>SUM(C189:C194)</f>
        <v>52249</v>
      </c>
      <c r="D195" s="83">
        <f>SUM(D189:D194)</f>
        <v>52249</v>
      </c>
      <c r="E195" s="652">
        <f>SUM(D195/C195)</f>
        <v>1</v>
      </c>
      <c r="F195" s="190"/>
      <c r="G195" s="69"/>
      <c r="H195" s="69"/>
    </row>
    <row r="196" spans="1:8" ht="12" customHeight="1">
      <c r="A196" s="15">
        <v>3205</v>
      </c>
      <c r="B196" s="104" t="s">
        <v>670</v>
      </c>
      <c r="C196" s="90"/>
      <c r="D196" s="90"/>
      <c r="E196" s="656"/>
      <c r="F196" s="4" t="s">
        <v>165</v>
      </c>
      <c r="G196" s="69"/>
      <c r="H196" s="69"/>
    </row>
    <row r="197" spans="1:8" ht="12" customHeight="1">
      <c r="A197" s="71"/>
      <c r="B197" s="72" t="s">
        <v>50</v>
      </c>
      <c r="C197" s="78"/>
      <c r="D197" s="78"/>
      <c r="E197" s="644"/>
      <c r="F197" s="5" t="s">
        <v>166</v>
      </c>
      <c r="G197" s="69"/>
      <c r="H197" s="69"/>
    </row>
    <row r="198" spans="1:8" ht="12" customHeight="1">
      <c r="A198" s="71"/>
      <c r="B198" s="7" t="s">
        <v>293</v>
      </c>
      <c r="C198" s="78"/>
      <c r="D198" s="78"/>
      <c r="E198" s="644"/>
      <c r="F198" s="188"/>
      <c r="G198" s="69"/>
      <c r="H198" s="69"/>
    </row>
    <row r="199" spans="1:8" ht="12" customHeight="1">
      <c r="A199" s="85"/>
      <c r="B199" s="86" t="s">
        <v>259</v>
      </c>
      <c r="C199" s="78">
        <v>20000</v>
      </c>
      <c r="D199" s="78">
        <v>35000</v>
      </c>
      <c r="E199" s="644">
        <f>SUM(D199/C199)</f>
        <v>1.75</v>
      </c>
      <c r="F199" s="188"/>
      <c r="G199" s="69"/>
      <c r="H199" s="69"/>
    </row>
    <row r="200" spans="1:8" ht="12" customHeight="1">
      <c r="A200" s="85"/>
      <c r="B200" s="10" t="s">
        <v>273</v>
      </c>
      <c r="C200" s="78"/>
      <c r="D200" s="78"/>
      <c r="E200" s="644"/>
      <c r="F200" s="55"/>
      <c r="G200" s="69"/>
      <c r="H200" s="69"/>
    </row>
    <row r="201" spans="1:8" ht="12" customHeight="1">
      <c r="A201" s="85"/>
      <c r="B201" s="10" t="s">
        <v>65</v>
      </c>
      <c r="C201" s="78"/>
      <c r="D201" s="78"/>
      <c r="E201" s="644"/>
      <c r="F201" s="194"/>
      <c r="G201" s="69"/>
      <c r="H201" s="69"/>
    </row>
    <row r="202" spans="1:8" ht="12" customHeight="1" thickBot="1">
      <c r="A202" s="85"/>
      <c r="B202" s="75" t="s">
        <v>260</v>
      </c>
      <c r="C202" s="78"/>
      <c r="D202" s="78"/>
      <c r="E202" s="649"/>
      <c r="F202" s="63"/>
      <c r="G202" s="69"/>
      <c r="H202" s="69"/>
    </row>
    <row r="203" spans="1:8" ht="12" customHeight="1" thickBot="1">
      <c r="A203" s="53"/>
      <c r="B203" s="58" t="s">
        <v>252</v>
      </c>
      <c r="C203" s="83">
        <f>SUM(C197:C202)</f>
        <v>20000</v>
      </c>
      <c r="D203" s="83">
        <f>SUM(D197:D202)</f>
        <v>35000</v>
      </c>
      <c r="E203" s="652">
        <f>SUM(D203/C203)</f>
        <v>1.75</v>
      </c>
      <c r="F203" s="195"/>
      <c r="G203" s="69"/>
      <c r="H203" s="69"/>
    </row>
    <row r="204" spans="1:8" ht="12" customHeight="1">
      <c r="A204" s="87">
        <v>3206</v>
      </c>
      <c r="B204" s="104" t="s">
        <v>78</v>
      </c>
      <c r="C204" s="90"/>
      <c r="D204" s="90"/>
      <c r="E204" s="656"/>
      <c r="F204" s="4" t="s">
        <v>165</v>
      </c>
      <c r="G204" s="69"/>
      <c r="H204" s="69"/>
    </row>
    <row r="205" spans="1:8" ht="12" customHeight="1">
      <c r="A205" s="85"/>
      <c r="B205" s="72" t="s">
        <v>50</v>
      </c>
      <c r="C205" s="78"/>
      <c r="D205" s="78"/>
      <c r="E205" s="644"/>
      <c r="F205" s="5" t="s">
        <v>166</v>
      </c>
      <c r="G205" s="69"/>
      <c r="H205" s="69"/>
    </row>
    <row r="206" spans="1:8" ht="12" customHeight="1">
      <c r="A206" s="85"/>
      <c r="B206" s="7" t="s">
        <v>293</v>
      </c>
      <c r="C206" s="78"/>
      <c r="D206" s="78"/>
      <c r="E206" s="644"/>
      <c r="F206" s="188"/>
      <c r="G206" s="69"/>
      <c r="H206" s="69"/>
    </row>
    <row r="207" spans="1:8" ht="12" customHeight="1">
      <c r="A207" s="85"/>
      <c r="B207" s="86" t="s">
        <v>259</v>
      </c>
      <c r="C207" s="78">
        <v>3000</v>
      </c>
      <c r="D207" s="78">
        <v>3000</v>
      </c>
      <c r="E207" s="644">
        <f>SUM(D207/C207)</f>
        <v>1</v>
      </c>
      <c r="F207" s="188"/>
      <c r="G207" s="69"/>
      <c r="H207" s="69"/>
    </row>
    <row r="208" spans="1:8" ht="12" customHeight="1">
      <c r="A208" s="71"/>
      <c r="B208" s="10" t="s">
        <v>273</v>
      </c>
      <c r="C208" s="78"/>
      <c r="D208" s="78"/>
      <c r="E208" s="644"/>
      <c r="F208" s="188"/>
      <c r="G208" s="69"/>
      <c r="H208" s="69"/>
    </row>
    <row r="209" spans="1:8" ht="12" customHeight="1">
      <c r="A209" s="71"/>
      <c r="B209" s="10" t="s">
        <v>65</v>
      </c>
      <c r="C209" s="78"/>
      <c r="D209" s="78"/>
      <c r="E209" s="644"/>
      <c r="F209" s="194"/>
      <c r="G209" s="69"/>
      <c r="H209" s="69"/>
    </row>
    <row r="210" spans="1:8" ht="12" customHeight="1" thickBot="1">
      <c r="A210" s="71"/>
      <c r="B210" s="75" t="s">
        <v>260</v>
      </c>
      <c r="C210" s="78"/>
      <c r="D210" s="78"/>
      <c r="E210" s="649"/>
      <c r="F210" s="30"/>
      <c r="G210" s="69"/>
      <c r="H210" s="69"/>
    </row>
    <row r="211" spans="1:8" ht="12" customHeight="1" thickBot="1">
      <c r="A211" s="53"/>
      <c r="B211" s="58" t="s">
        <v>252</v>
      </c>
      <c r="C211" s="83">
        <f>SUM(C205:C210)</f>
        <v>3000</v>
      </c>
      <c r="D211" s="83">
        <f>SUM(D205:D210)</f>
        <v>3000</v>
      </c>
      <c r="E211" s="652">
        <f>SUM(D211/C211)</f>
        <v>1</v>
      </c>
      <c r="F211" s="196"/>
      <c r="G211" s="69"/>
      <c r="H211" s="69"/>
    </row>
    <row r="212" spans="1:8" ht="12" customHeight="1">
      <c r="A212" s="87">
        <v>3207</v>
      </c>
      <c r="B212" s="104" t="s">
        <v>270</v>
      </c>
      <c r="C212" s="90"/>
      <c r="D212" s="90"/>
      <c r="E212" s="656"/>
      <c r="F212" s="188"/>
      <c r="G212" s="69"/>
      <c r="H212" s="69"/>
    </row>
    <row r="213" spans="1:8" ht="12" customHeight="1">
      <c r="A213" s="85"/>
      <c r="B213" s="72" t="s">
        <v>50</v>
      </c>
      <c r="C213" s="78"/>
      <c r="D213" s="78"/>
      <c r="E213" s="644"/>
      <c r="F213" s="188"/>
      <c r="G213" s="69"/>
      <c r="H213" s="69"/>
    </row>
    <row r="214" spans="1:8" ht="12" customHeight="1">
      <c r="A214" s="85"/>
      <c r="B214" s="7" t="s">
        <v>293</v>
      </c>
      <c r="C214" s="78"/>
      <c r="D214" s="78"/>
      <c r="E214" s="644"/>
      <c r="F214" s="188"/>
      <c r="G214" s="69"/>
      <c r="H214" s="69"/>
    </row>
    <row r="215" spans="1:8" ht="12" customHeight="1">
      <c r="A215" s="85"/>
      <c r="B215" s="86" t="s">
        <v>259</v>
      </c>
      <c r="C215" s="78">
        <v>22000</v>
      </c>
      <c r="D215" s="78">
        <v>22000</v>
      </c>
      <c r="E215" s="644">
        <f>SUM(D215/C215)</f>
        <v>1</v>
      </c>
      <c r="F215" s="188"/>
      <c r="G215" s="69"/>
      <c r="H215" s="69"/>
    </row>
    <row r="216" spans="1:8" ht="12" customHeight="1">
      <c r="A216" s="85"/>
      <c r="B216" s="10" t="s">
        <v>273</v>
      </c>
      <c r="C216" s="78"/>
      <c r="D216" s="78"/>
      <c r="E216" s="644"/>
      <c r="F216" s="188"/>
      <c r="G216" s="69"/>
      <c r="H216" s="69"/>
    </row>
    <row r="217" spans="1:8" ht="12" customHeight="1">
      <c r="A217" s="85"/>
      <c r="B217" s="10" t="s">
        <v>65</v>
      </c>
      <c r="C217" s="78"/>
      <c r="D217" s="78"/>
      <c r="E217" s="644"/>
      <c r="F217" s="194"/>
      <c r="G217" s="69"/>
      <c r="H217" s="69"/>
    </row>
    <row r="218" spans="1:8" ht="12" customHeight="1" thickBot="1">
      <c r="A218" s="85"/>
      <c r="B218" s="75" t="s">
        <v>260</v>
      </c>
      <c r="C218" s="78"/>
      <c r="D218" s="78"/>
      <c r="E218" s="649"/>
      <c r="F218" s="3"/>
      <c r="G218" s="69"/>
      <c r="H218" s="69"/>
    </row>
    <row r="219" spans="1:8" ht="12.75" thickBot="1">
      <c r="A219" s="81"/>
      <c r="B219" s="58" t="s">
        <v>252</v>
      </c>
      <c r="C219" s="83">
        <f>SUM(C213:C218)</f>
        <v>22000</v>
      </c>
      <c r="D219" s="83">
        <f>SUM(D213:D218)</f>
        <v>22000</v>
      </c>
      <c r="E219" s="652">
        <f>SUM(D219/C219)</f>
        <v>1</v>
      </c>
      <c r="F219" s="190"/>
      <c r="G219" s="69"/>
      <c r="H219" s="69"/>
    </row>
    <row r="220" spans="1:8" ht="12">
      <c r="A220" s="87">
        <v>3208</v>
      </c>
      <c r="B220" s="104" t="s">
        <v>239</v>
      </c>
      <c r="C220" s="90"/>
      <c r="D220" s="90"/>
      <c r="E220" s="656"/>
      <c r="F220" s="188"/>
      <c r="G220" s="69"/>
      <c r="H220" s="69"/>
    </row>
    <row r="221" spans="1:8" ht="12">
      <c r="A221" s="85"/>
      <c r="B221" s="72" t="s">
        <v>50</v>
      </c>
      <c r="C221" s="78"/>
      <c r="D221" s="78"/>
      <c r="E221" s="644"/>
      <c r="F221" s="188"/>
      <c r="G221" s="69"/>
      <c r="H221" s="69"/>
    </row>
    <row r="222" spans="1:8" ht="12">
      <c r="A222" s="85"/>
      <c r="B222" s="7" t="s">
        <v>293</v>
      </c>
      <c r="C222" s="78"/>
      <c r="D222" s="78"/>
      <c r="E222" s="644"/>
      <c r="F222" s="188"/>
      <c r="G222" s="69"/>
      <c r="H222" s="69"/>
    </row>
    <row r="223" spans="1:8" ht="12">
      <c r="A223" s="85"/>
      <c r="B223" s="86" t="s">
        <v>259</v>
      </c>
      <c r="C223" s="78">
        <v>20500</v>
      </c>
      <c r="D223" s="78">
        <v>20500</v>
      </c>
      <c r="E223" s="644">
        <f>SUM(D223/C223)</f>
        <v>1</v>
      </c>
      <c r="F223" s="188"/>
      <c r="G223" s="69"/>
      <c r="H223" s="69"/>
    </row>
    <row r="224" spans="1:8" ht="12">
      <c r="A224" s="85"/>
      <c r="B224" s="10" t="s">
        <v>273</v>
      </c>
      <c r="C224" s="78"/>
      <c r="D224" s="78"/>
      <c r="E224" s="644"/>
      <c r="F224" s="188"/>
      <c r="G224" s="69"/>
      <c r="H224" s="69"/>
    </row>
    <row r="225" spans="1:8" ht="12">
      <c r="A225" s="85"/>
      <c r="B225" s="10" t="s">
        <v>65</v>
      </c>
      <c r="C225" s="78"/>
      <c r="D225" s="78"/>
      <c r="E225" s="644"/>
      <c r="F225" s="194"/>
      <c r="G225" s="69"/>
      <c r="H225" s="69"/>
    </row>
    <row r="226" spans="1:8" ht="12.75" thickBot="1">
      <c r="A226" s="85"/>
      <c r="B226" s="75" t="s">
        <v>260</v>
      </c>
      <c r="C226" s="78"/>
      <c r="D226" s="78"/>
      <c r="E226" s="649"/>
      <c r="F226" s="3"/>
      <c r="G226" s="69"/>
      <c r="H226" s="69"/>
    </row>
    <row r="227" spans="1:8" ht="12.75" thickBot="1">
      <c r="A227" s="81"/>
      <c r="B227" s="58" t="s">
        <v>252</v>
      </c>
      <c r="C227" s="83">
        <f>SUM(C221:C226)</f>
        <v>20500</v>
      </c>
      <c r="D227" s="83">
        <f>SUM(D221:D226)</f>
        <v>20500</v>
      </c>
      <c r="E227" s="652">
        <f>SUM(D227/C227)</f>
        <v>1</v>
      </c>
      <c r="F227" s="190"/>
      <c r="G227" s="69"/>
      <c r="H227" s="69"/>
    </row>
    <row r="228" spans="1:8" ht="12">
      <c r="A228" s="15">
        <v>3209</v>
      </c>
      <c r="B228" s="103" t="s">
        <v>219</v>
      </c>
      <c r="C228" s="90"/>
      <c r="D228" s="90"/>
      <c r="E228" s="656"/>
      <c r="F228" s="4"/>
      <c r="G228" s="69"/>
      <c r="H228" s="69"/>
    </row>
    <row r="229" spans="1:8" ht="12">
      <c r="A229" s="15"/>
      <c r="B229" s="86" t="s">
        <v>50</v>
      </c>
      <c r="C229" s="47"/>
      <c r="D229" s="47"/>
      <c r="E229" s="644"/>
      <c r="F229" s="5"/>
      <c r="G229" s="69"/>
      <c r="H229" s="69"/>
    </row>
    <row r="230" spans="1:8" ht="12">
      <c r="A230" s="15"/>
      <c r="B230" s="7" t="s">
        <v>293</v>
      </c>
      <c r="C230" s="47"/>
      <c r="D230" s="47"/>
      <c r="E230" s="644"/>
      <c r="F230" s="229"/>
      <c r="G230" s="69"/>
      <c r="H230" s="69"/>
    </row>
    <row r="231" spans="1:8" ht="12">
      <c r="A231" s="15"/>
      <c r="B231" s="86" t="s">
        <v>259</v>
      </c>
      <c r="C231" s="168">
        <v>4300</v>
      </c>
      <c r="D231" s="168">
        <v>1500</v>
      </c>
      <c r="E231" s="644">
        <f>SUM(D231/C231)</f>
        <v>0.3488372093023256</v>
      </c>
      <c r="F231" s="229"/>
      <c r="G231" s="69"/>
      <c r="H231" s="69"/>
    </row>
    <row r="232" spans="1:8" ht="12">
      <c r="A232" s="15"/>
      <c r="B232" s="185" t="s">
        <v>273</v>
      </c>
      <c r="C232" s="168">
        <v>700</v>
      </c>
      <c r="D232" s="168">
        <v>3500</v>
      </c>
      <c r="E232" s="644">
        <f>SUM(D232/C232)</f>
        <v>5</v>
      </c>
      <c r="F232" s="5"/>
      <c r="G232" s="69"/>
      <c r="H232" s="69"/>
    </row>
    <row r="233" spans="1:8" ht="12">
      <c r="A233" s="15"/>
      <c r="B233" s="185" t="s">
        <v>65</v>
      </c>
      <c r="C233" s="47"/>
      <c r="D233" s="47"/>
      <c r="E233" s="644"/>
      <c r="F233" s="5"/>
      <c r="G233" s="69"/>
      <c r="H233" s="69"/>
    </row>
    <row r="234" spans="1:8" ht="12.75" thickBot="1">
      <c r="A234" s="15"/>
      <c r="B234" s="112" t="s">
        <v>260</v>
      </c>
      <c r="C234" s="48"/>
      <c r="D234" s="48"/>
      <c r="E234" s="649"/>
      <c r="F234" s="191"/>
      <c r="G234" s="69"/>
      <c r="H234" s="69"/>
    </row>
    <row r="235" spans="1:8" ht="12.75" thickBot="1">
      <c r="A235" s="53"/>
      <c r="B235" s="58" t="s">
        <v>252</v>
      </c>
      <c r="C235" s="83">
        <f>SUM(C231:C234)</f>
        <v>5000</v>
      </c>
      <c r="D235" s="83">
        <f>SUM(D231:D234)</f>
        <v>5000</v>
      </c>
      <c r="E235" s="652">
        <f>SUM(D235/C235)</f>
        <v>1</v>
      </c>
      <c r="F235" s="190"/>
      <c r="G235" s="69"/>
      <c r="H235" s="69"/>
    </row>
    <row r="236" spans="1:8" ht="12">
      <c r="A236" s="87">
        <v>3210</v>
      </c>
      <c r="B236" s="74" t="s">
        <v>154</v>
      </c>
      <c r="C236" s="100">
        <f>SUM(C244+C252+C260+C268+C276)</f>
        <v>2154975</v>
      </c>
      <c r="D236" s="100">
        <f>SUM(D244+D252+D260+D268+D276)</f>
        <v>2223475</v>
      </c>
      <c r="E236" s="664">
        <f>SUM(D236/C236)</f>
        <v>1.03178691168111</v>
      </c>
      <c r="F236" s="31"/>
      <c r="G236" s="69"/>
      <c r="H236" s="69"/>
    </row>
    <row r="237" spans="1:8" ht="12">
      <c r="A237" s="87">
        <v>3211</v>
      </c>
      <c r="B237" s="107" t="s">
        <v>155</v>
      </c>
      <c r="C237" s="90"/>
      <c r="D237" s="90"/>
      <c r="E237" s="644"/>
      <c r="F237" s="4"/>
      <c r="G237" s="69"/>
      <c r="H237" s="69"/>
    </row>
    <row r="238" spans="1:8" ht="12">
      <c r="A238" s="87"/>
      <c r="B238" s="86" t="s">
        <v>50</v>
      </c>
      <c r="C238" s="47"/>
      <c r="D238" s="47"/>
      <c r="E238" s="644"/>
      <c r="F238" s="5"/>
      <c r="G238" s="69"/>
      <c r="H238" s="69"/>
    </row>
    <row r="239" spans="1:8" ht="12">
      <c r="A239" s="87"/>
      <c r="B239" s="7" t="s">
        <v>293</v>
      </c>
      <c r="C239" s="47"/>
      <c r="D239" s="47"/>
      <c r="E239" s="644"/>
      <c r="F239" s="5"/>
      <c r="G239" s="69"/>
      <c r="H239" s="69"/>
    </row>
    <row r="240" spans="1:8" ht="12">
      <c r="A240" s="87"/>
      <c r="B240" s="86" t="s">
        <v>259</v>
      </c>
      <c r="C240" s="168">
        <v>159757</v>
      </c>
      <c r="D240" s="168">
        <v>324235</v>
      </c>
      <c r="E240" s="644">
        <f>SUM(D240/C240)</f>
        <v>2.029551130779872</v>
      </c>
      <c r="F240" s="5"/>
      <c r="G240" s="69"/>
      <c r="H240" s="69"/>
    </row>
    <row r="241" spans="1:8" ht="12">
      <c r="A241" s="87"/>
      <c r="B241" s="185" t="s">
        <v>273</v>
      </c>
      <c r="C241" s="47"/>
      <c r="D241" s="47"/>
      <c r="E241" s="644"/>
      <c r="F241" s="5"/>
      <c r="G241" s="69"/>
      <c r="H241" s="69"/>
    </row>
    <row r="242" spans="1:8" ht="12">
      <c r="A242" s="87"/>
      <c r="B242" s="185" t="s">
        <v>65</v>
      </c>
      <c r="C242" s="47"/>
      <c r="D242" s="47"/>
      <c r="E242" s="644"/>
      <c r="F242" s="5"/>
      <c r="G242" s="69"/>
      <c r="H242" s="69"/>
    </row>
    <row r="243" spans="1:8" ht="12.75" thickBot="1">
      <c r="A243" s="87"/>
      <c r="B243" s="112" t="s">
        <v>260</v>
      </c>
      <c r="C243" s="48"/>
      <c r="D243" s="48"/>
      <c r="E243" s="649"/>
      <c r="F243" s="191"/>
      <c r="G243" s="69"/>
      <c r="H243" s="69"/>
    </row>
    <row r="244" spans="1:8" ht="12.75" thickBot="1">
      <c r="A244" s="53"/>
      <c r="B244" s="58" t="s">
        <v>252</v>
      </c>
      <c r="C244" s="83">
        <f>SUM(C240:C243)</f>
        <v>159757</v>
      </c>
      <c r="D244" s="83">
        <f>SUM(D240:D243)</f>
        <v>324235</v>
      </c>
      <c r="E244" s="652">
        <f>SUM(D244/C244)</f>
        <v>2.029551130779872</v>
      </c>
      <c r="F244" s="190"/>
      <c r="G244" s="69"/>
      <c r="H244" s="69"/>
    </row>
    <row r="245" spans="1:8" ht="12">
      <c r="A245" s="87">
        <v>3212</v>
      </c>
      <c r="B245" s="107" t="s">
        <v>179</v>
      </c>
      <c r="C245" s="90"/>
      <c r="D245" s="90"/>
      <c r="E245" s="656"/>
      <c r="F245" s="4"/>
      <c r="G245" s="69"/>
      <c r="H245" s="69"/>
    </row>
    <row r="246" spans="1:8" ht="12">
      <c r="A246" s="87"/>
      <c r="B246" s="86" t="s">
        <v>50</v>
      </c>
      <c r="C246" s="47"/>
      <c r="D246" s="47"/>
      <c r="E246" s="644"/>
      <c r="F246" s="5"/>
      <c r="G246" s="69"/>
      <c r="H246" s="69"/>
    </row>
    <row r="247" spans="1:8" ht="12">
      <c r="A247" s="87"/>
      <c r="B247" s="7" t="s">
        <v>293</v>
      </c>
      <c r="C247" s="47"/>
      <c r="D247" s="47"/>
      <c r="E247" s="644"/>
      <c r="F247" s="5"/>
      <c r="G247" s="69"/>
      <c r="H247" s="69"/>
    </row>
    <row r="248" spans="1:8" ht="12">
      <c r="A248" s="87"/>
      <c r="B248" s="86" t="s">
        <v>259</v>
      </c>
      <c r="C248" s="168">
        <v>876934</v>
      </c>
      <c r="D248" s="168">
        <v>876934</v>
      </c>
      <c r="E248" s="644">
        <f>SUM(D248/C248)</f>
        <v>1</v>
      </c>
      <c r="F248" s="5"/>
      <c r="G248" s="69"/>
      <c r="H248" s="69"/>
    </row>
    <row r="249" spans="1:8" ht="12">
      <c r="A249" s="87"/>
      <c r="B249" s="185" t="s">
        <v>273</v>
      </c>
      <c r="C249" s="47"/>
      <c r="D249" s="47"/>
      <c r="E249" s="644"/>
      <c r="F249" s="5"/>
      <c r="G249" s="69"/>
      <c r="H249" s="69"/>
    </row>
    <row r="250" spans="1:8" ht="12">
      <c r="A250" s="87"/>
      <c r="B250" s="185" t="s">
        <v>65</v>
      </c>
      <c r="C250" s="47"/>
      <c r="D250" s="47"/>
      <c r="E250" s="644"/>
      <c r="F250" s="5"/>
      <c r="G250" s="69"/>
      <c r="H250" s="69"/>
    </row>
    <row r="251" spans="1:8" ht="12.75" thickBot="1">
      <c r="A251" s="87"/>
      <c r="B251" s="112" t="s">
        <v>260</v>
      </c>
      <c r="C251" s="48"/>
      <c r="D251" s="48"/>
      <c r="E251" s="665"/>
      <c r="F251" s="191"/>
      <c r="G251" s="69"/>
      <c r="H251" s="69"/>
    </row>
    <row r="252" spans="1:8" ht="12.75" thickBot="1">
      <c r="A252" s="53"/>
      <c r="B252" s="58" t="s">
        <v>252</v>
      </c>
      <c r="C252" s="83">
        <f>SUM(C248:C251)</f>
        <v>876934</v>
      </c>
      <c r="D252" s="83">
        <f>SUM(D248:D251)</f>
        <v>876934</v>
      </c>
      <c r="E252" s="652">
        <f>SUM(D252/C252)</f>
        <v>1</v>
      </c>
      <c r="F252" s="190"/>
      <c r="G252" s="69"/>
      <c r="H252" s="69"/>
    </row>
    <row r="253" spans="1:8" ht="12">
      <c r="A253" s="87">
        <v>3213</v>
      </c>
      <c r="B253" s="103" t="s">
        <v>527</v>
      </c>
      <c r="C253" s="100"/>
      <c r="D253" s="100"/>
      <c r="E253" s="656"/>
      <c r="F253" s="31"/>
      <c r="G253" s="69"/>
      <c r="H253" s="69"/>
    </row>
    <row r="254" spans="1:8" ht="12">
      <c r="A254" s="87"/>
      <c r="B254" s="86" t="s">
        <v>50</v>
      </c>
      <c r="C254" s="47"/>
      <c r="D254" s="47"/>
      <c r="E254" s="644"/>
      <c r="F254" s="5"/>
      <c r="G254" s="69"/>
      <c r="H254" s="69"/>
    </row>
    <row r="255" spans="1:8" ht="12">
      <c r="A255" s="87"/>
      <c r="B255" s="7" t="s">
        <v>293</v>
      </c>
      <c r="C255" s="47"/>
      <c r="D255" s="47"/>
      <c r="E255" s="644"/>
      <c r="F255" s="5"/>
      <c r="G255" s="69"/>
      <c r="H255" s="69"/>
    </row>
    <row r="256" spans="1:8" ht="12">
      <c r="A256" s="87"/>
      <c r="B256" s="86" t="s">
        <v>259</v>
      </c>
      <c r="C256" s="168">
        <v>870442</v>
      </c>
      <c r="D256" s="168">
        <v>781222</v>
      </c>
      <c r="E256" s="644">
        <f>SUM(D256/C256)</f>
        <v>0.897500350396695</v>
      </c>
      <c r="F256" s="5"/>
      <c r="G256" s="69"/>
      <c r="H256" s="69"/>
    </row>
    <row r="257" spans="1:8" ht="12">
      <c r="A257" s="87"/>
      <c r="B257" s="185" t="s">
        <v>273</v>
      </c>
      <c r="C257" s="47"/>
      <c r="D257" s="47"/>
      <c r="E257" s="644"/>
      <c r="F257" s="5"/>
      <c r="G257" s="69"/>
      <c r="H257" s="69"/>
    </row>
    <row r="258" spans="1:8" ht="12">
      <c r="A258" s="87"/>
      <c r="B258" s="185" t="s">
        <v>65</v>
      </c>
      <c r="C258" s="47"/>
      <c r="D258" s="47"/>
      <c r="E258" s="644"/>
      <c r="F258" s="5"/>
      <c r="G258" s="69"/>
      <c r="H258" s="69"/>
    </row>
    <row r="259" spans="1:8" ht="12.75" thickBot="1">
      <c r="A259" s="87"/>
      <c r="B259" s="112" t="s">
        <v>260</v>
      </c>
      <c r="C259" s="48"/>
      <c r="D259" s="48"/>
      <c r="E259" s="649"/>
      <c r="F259" s="191"/>
      <c r="G259" s="69"/>
      <c r="H259" s="69"/>
    </row>
    <row r="260" spans="1:8" ht="12.75" thickBot="1">
      <c r="A260" s="53"/>
      <c r="B260" s="58" t="s">
        <v>252</v>
      </c>
      <c r="C260" s="83">
        <f>SUM(C256:C259)</f>
        <v>870442</v>
      </c>
      <c r="D260" s="83">
        <f>SUM(D256:D259)</f>
        <v>781222</v>
      </c>
      <c r="E260" s="652">
        <f>SUM(D260/C260)</f>
        <v>0.897500350396695</v>
      </c>
      <c r="F260" s="4"/>
      <c r="G260" s="69"/>
      <c r="H260" s="69"/>
    </row>
    <row r="261" spans="1:8" ht="12">
      <c r="A261" s="87">
        <v>3214</v>
      </c>
      <c r="B261" s="103" t="s">
        <v>568</v>
      </c>
      <c r="C261" s="100"/>
      <c r="D261" s="100"/>
      <c r="E261" s="656"/>
      <c r="F261" s="31"/>
      <c r="G261" s="69"/>
      <c r="H261" s="69"/>
    </row>
    <row r="262" spans="1:8" ht="12">
      <c r="A262" s="87"/>
      <c r="B262" s="86" t="s">
        <v>50</v>
      </c>
      <c r="C262" s="47"/>
      <c r="D262" s="47"/>
      <c r="E262" s="644"/>
      <c r="F262" s="5"/>
      <c r="G262" s="69"/>
      <c r="H262" s="69"/>
    </row>
    <row r="263" spans="1:8" ht="12">
      <c r="A263" s="87"/>
      <c r="B263" s="7" t="s">
        <v>293</v>
      </c>
      <c r="C263" s="47"/>
      <c r="D263" s="47"/>
      <c r="E263" s="644"/>
      <c r="F263" s="5"/>
      <c r="G263" s="69"/>
      <c r="H263" s="69"/>
    </row>
    <row r="264" spans="1:8" ht="12">
      <c r="A264" s="87"/>
      <c r="B264" s="86" t="s">
        <v>259</v>
      </c>
      <c r="C264" s="168">
        <v>112154</v>
      </c>
      <c r="D264" s="168">
        <v>105396</v>
      </c>
      <c r="E264" s="644">
        <f>SUM(D264/C264)</f>
        <v>0.9397435668812526</v>
      </c>
      <c r="F264" s="5"/>
      <c r="G264" s="69"/>
      <c r="H264" s="69"/>
    </row>
    <row r="265" spans="1:8" ht="12">
      <c r="A265" s="87"/>
      <c r="B265" s="185" t="s">
        <v>273</v>
      </c>
      <c r="C265" s="47"/>
      <c r="D265" s="47"/>
      <c r="E265" s="644"/>
      <c r="F265" s="5"/>
      <c r="G265" s="69"/>
      <c r="H265" s="69"/>
    </row>
    <row r="266" spans="1:8" ht="12">
      <c r="A266" s="87"/>
      <c r="B266" s="185" t="s">
        <v>65</v>
      </c>
      <c r="C266" s="47"/>
      <c r="D266" s="47"/>
      <c r="E266" s="644"/>
      <c r="F266" s="5"/>
      <c r="G266" s="69"/>
      <c r="H266" s="69"/>
    </row>
    <row r="267" spans="1:8" ht="12.75" thickBot="1">
      <c r="A267" s="87"/>
      <c r="B267" s="112" t="s">
        <v>260</v>
      </c>
      <c r="C267" s="48"/>
      <c r="D267" s="48"/>
      <c r="E267" s="649"/>
      <c r="F267" s="191"/>
      <c r="G267" s="69"/>
      <c r="H267" s="69"/>
    </row>
    <row r="268" spans="1:8" ht="12.75" thickBot="1">
      <c r="A268" s="53"/>
      <c r="B268" s="58" t="s">
        <v>252</v>
      </c>
      <c r="C268" s="83">
        <f>SUM(C264:C267)</f>
        <v>112154</v>
      </c>
      <c r="D268" s="83">
        <f>SUM(D264:D267)</f>
        <v>105396</v>
      </c>
      <c r="E268" s="652">
        <f>SUM(D268/C268)</f>
        <v>0.9397435668812526</v>
      </c>
      <c r="F268" s="4"/>
      <c r="G268" s="69"/>
      <c r="H268" s="69"/>
    </row>
    <row r="269" spans="1:8" ht="12">
      <c r="A269" s="87">
        <v>3215</v>
      </c>
      <c r="B269" s="537" t="s">
        <v>45</v>
      </c>
      <c r="C269" s="100"/>
      <c r="D269" s="100"/>
      <c r="E269" s="656"/>
      <c r="F269" s="31"/>
      <c r="G269" s="69"/>
      <c r="H269" s="69"/>
    </row>
    <row r="270" spans="1:8" ht="12">
      <c r="A270" s="87"/>
      <c r="B270" s="86" t="s">
        <v>50</v>
      </c>
      <c r="C270" s="47"/>
      <c r="D270" s="47"/>
      <c r="E270" s="644"/>
      <c r="F270" s="5"/>
      <c r="G270" s="69"/>
      <c r="H270" s="69"/>
    </row>
    <row r="271" spans="1:8" ht="12">
      <c r="A271" s="87"/>
      <c r="B271" s="7" t="s">
        <v>293</v>
      </c>
      <c r="C271" s="47"/>
      <c r="D271" s="47"/>
      <c r="E271" s="644"/>
      <c r="F271" s="5"/>
      <c r="G271" s="69"/>
      <c r="H271" s="69"/>
    </row>
    <row r="272" spans="1:8" ht="12">
      <c r="A272" s="87"/>
      <c r="B272" s="86" t="s">
        <v>259</v>
      </c>
      <c r="C272" s="168">
        <v>135688</v>
      </c>
      <c r="D272" s="168">
        <v>135688</v>
      </c>
      <c r="E272" s="644">
        <f>SUM(D272/C272)</f>
        <v>1</v>
      </c>
      <c r="F272" s="5"/>
      <c r="G272" s="69"/>
      <c r="H272" s="69"/>
    </row>
    <row r="273" spans="1:8" ht="12">
      <c r="A273" s="87"/>
      <c r="B273" s="185" t="s">
        <v>273</v>
      </c>
      <c r="C273" s="47"/>
      <c r="D273" s="47"/>
      <c r="E273" s="644"/>
      <c r="F273" s="5"/>
      <c r="G273" s="69"/>
      <c r="H273" s="69"/>
    </row>
    <row r="274" spans="1:8" ht="12">
      <c r="A274" s="87"/>
      <c r="B274" s="185" t="s">
        <v>65</v>
      </c>
      <c r="C274" s="47"/>
      <c r="D274" s="47"/>
      <c r="E274" s="644"/>
      <c r="F274" s="5"/>
      <c r="G274" s="69"/>
      <c r="H274" s="69"/>
    </row>
    <row r="275" spans="1:8" ht="12.75" thickBot="1">
      <c r="A275" s="87"/>
      <c r="B275" s="112" t="s">
        <v>260</v>
      </c>
      <c r="C275" s="48"/>
      <c r="D275" s="48"/>
      <c r="E275" s="649"/>
      <c r="F275" s="191"/>
      <c r="G275" s="69"/>
      <c r="H275" s="69"/>
    </row>
    <row r="276" spans="1:8" ht="12.75" thickBot="1">
      <c r="A276" s="53"/>
      <c r="B276" s="58" t="s">
        <v>252</v>
      </c>
      <c r="C276" s="83">
        <f>SUM(C272:C275)</f>
        <v>135688</v>
      </c>
      <c r="D276" s="83">
        <f>SUM(D272:D275)</f>
        <v>135688</v>
      </c>
      <c r="E276" s="652">
        <f>SUM(D276/C276)</f>
        <v>1</v>
      </c>
      <c r="F276" s="4"/>
      <c r="G276" s="69"/>
      <c r="H276" s="69"/>
    </row>
    <row r="277" spans="1:8" ht="12.75" thickBot="1">
      <c r="A277" s="87">
        <v>3220</v>
      </c>
      <c r="B277" s="58" t="s">
        <v>156</v>
      </c>
      <c r="C277" s="83">
        <f>SUM(C285+C293)</f>
        <v>223828</v>
      </c>
      <c r="D277" s="83">
        <f>SUM(D285+D293)</f>
        <v>205393</v>
      </c>
      <c r="E277" s="652">
        <f>SUM(D277/C277)</f>
        <v>0.9176376503386529</v>
      </c>
      <c r="F277" s="190"/>
      <c r="G277" s="69"/>
      <c r="H277" s="69"/>
    </row>
    <row r="278" spans="1:8" ht="12">
      <c r="A278" s="87">
        <v>3221</v>
      </c>
      <c r="B278" s="74" t="s">
        <v>194</v>
      </c>
      <c r="C278" s="90"/>
      <c r="D278" s="90"/>
      <c r="E278" s="656"/>
      <c r="F278" s="4"/>
      <c r="G278" s="69"/>
      <c r="H278" s="69"/>
    </row>
    <row r="279" spans="1:8" ht="12">
      <c r="A279" s="87"/>
      <c r="B279" s="72" t="s">
        <v>50</v>
      </c>
      <c r="C279" s="47"/>
      <c r="D279" s="47"/>
      <c r="E279" s="644"/>
      <c r="F279" s="5"/>
      <c r="G279" s="69"/>
      <c r="H279" s="69"/>
    </row>
    <row r="280" spans="1:8" ht="12">
      <c r="A280" s="87"/>
      <c r="B280" s="7" t="s">
        <v>293</v>
      </c>
      <c r="C280" s="47"/>
      <c r="D280" s="47"/>
      <c r="E280" s="644"/>
      <c r="F280" s="5"/>
      <c r="G280" s="69"/>
      <c r="H280" s="69"/>
    </row>
    <row r="281" spans="1:8" ht="12">
      <c r="A281" s="87"/>
      <c r="B281" s="86" t="s">
        <v>259</v>
      </c>
      <c r="C281" s="168">
        <v>19410</v>
      </c>
      <c r="D281" s="168"/>
      <c r="E281" s="644">
        <f>SUM(D281/C281)</f>
        <v>0</v>
      </c>
      <c r="F281" s="5"/>
      <c r="G281" s="69"/>
      <c r="H281" s="69"/>
    </row>
    <row r="282" spans="1:8" ht="12">
      <c r="A282" s="87"/>
      <c r="B282" s="10" t="s">
        <v>273</v>
      </c>
      <c r="C282" s="47"/>
      <c r="D282" s="47"/>
      <c r="E282" s="644"/>
      <c r="F282" s="5"/>
      <c r="G282" s="69"/>
      <c r="H282" s="69"/>
    </row>
    <row r="283" spans="1:8" ht="12">
      <c r="A283" s="87"/>
      <c r="B283" s="10" t="s">
        <v>65</v>
      </c>
      <c r="C283" s="47"/>
      <c r="D283" s="47"/>
      <c r="E283" s="644"/>
      <c r="F283" s="5"/>
      <c r="G283" s="69"/>
      <c r="H283" s="69"/>
    </row>
    <row r="284" spans="1:8" ht="12.75" thickBot="1">
      <c r="A284" s="87"/>
      <c r="B284" s="75" t="s">
        <v>260</v>
      </c>
      <c r="C284" s="48"/>
      <c r="D284" s="48"/>
      <c r="E284" s="649"/>
      <c r="F284" s="191"/>
      <c r="G284" s="69"/>
      <c r="H284" s="69"/>
    </row>
    <row r="285" spans="1:8" ht="12.75" thickBot="1">
      <c r="A285" s="81"/>
      <c r="B285" s="58" t="s">
        <v>252</v>
      </c>
      <c r="C285" s="83">
        <f>SUM(C281:C284)</f>
        <v>19410</v>
      </c>
      <c r="D285" s="83">
        <f>SUM(D281:D284)</f>
        <v>0</v>
      </c>
      <c r="E285" s="652">
        <f>SUM(D285/C285)</f>
        <v>0</v>
      </c>
      <c r="F285" s="190"/>
      <c r="G285" s="69"/>
      <c r="H285" s="69"/>
    </row>
    <row r="286" spans="1:8" ht="12">
      <c r="A286" s="87">
        <v>3222</v>
      </c>
      <c r="B286" s="74" t="s">
        <v>74</v>
      </c>
      <c r="C286" s="100"/>
      <c r="D286" s="100"/>
      <c r="E286" s="656"/>
      <c r="F286" s="31"/>
      <c r="G286" s="69"/>
      <c r="H286" s="69"/>
    </row>
    <row r="287" spans="1:8" ht="12">
      <c r="A287" s="87"/>
      <c r="B287" s="72" t="s">
        <v>50</v>
      </c>
      <c r="C287" s="90"/>
      <c r="D287" s="271">
        <v>546</v>
      </c>
      <c r="E287" s="644"/>
      <c r="F287" s="4"/>
      <c r="G287" s="69"/>
      <c r="H287" s="69"/>
    </row>
    <row r="288" spans="1:8" ht="12">
      <c r="A288" s="87"/>
      <c r="B288" s="7" t="s">
        <v>293</v>
      </c>
      <c r="C288" s="47"/>
      <c r="D288" s="168">
        <v>429</v>
      </c>
      <c r="E288" s="644"/>
      <c r="F288" s="5"/>
      <c r="G288" s="69"/>
      <c r="H288" s="69"/>
    </row>
    <row r="289" spans="1:8" ht="12">
      <c r="A289" s="87"/>
      <c r="B289" s="86" t="s">
        <v>259</v>
      </c>
      <c r="C289" s="168">
        <v>204418</v>
      </c>
      <c r="D289" s="168">
        <v>204418</v>
      </c>
      <c r="E289" s="644">
        <f>SUM(D289/C289)</f>
        <v>1</v>
      </c>
      <c r="F289" s="5"/>
      <c r="G289" s="69"/>
      <c r="H289" s="69"/>
    </row>
    <row r="290" spans="1:8" ht="12">
      <c r="A290" s="87"/>
      <c r="B290" s="10" t="s">
        <v>273</v>
      </c>
      <c r="C290" s="47"/>
      <c r="D290" s="47"/>
      <c r="E290" s="644"/>
      <c r="F290" s="5"/>
      <c r="G290" s="69"/>
      <c r="H290" s="69"/>
    </row>
    <row r="291" spans="1:8" ht="12">
      <c r="A291" s="87"/>
      <c r="B291" s="10" t="s">
        <v>65</v>
      </c>
      <c r="C291" s="47"/>
      <c r="D291" s="47"/>
      <c r="E291" s="644"/>
      <c r="F291" s="5"/>
      <c r="G291" s="69"/>
      <c r="H291" s="69"/>
    </row>
    <row r="292" spans="1:8" ht="12.75" thickBot="1">
      <c r="A292" s="87"/>
      <c r="B292" s="75" t="s">
        <v>260</v>
      </c>
      <c r="C292" s="48"/>
      <c r="D292" s="48"/>
      <c r="E292" s="649"/>
      <c r="F292" s="191"/>
      <c r="G292" s="69"/>
      <c r="H292" s="69"/>
    </row>
    <row r="293" spans="1:8" ht="12.75" thickBot="1">
      <c r="A293" s="53"/>
      <c r="B293" s="58" t="s">
        <v>252</v>
      </c>
      <c r="C293" s="83">
        <f>SUM(C289:C292)</f>
        <v>204418</v>
      </c>
      <c r="D293" s="83">
        <f>SUM(D287:D292)</f>
        <v>205393</v>
      </c>
      <c r="E293" s="652">
        <f>SUM(D293/C293)</f>
        <v>1.004769638681525</v>
      </c>
      <c r="F293" s="190"/>
      <c r="G293" s="69"/>
      <c r="H293" s="69"/>
    </row>
    <row r="294" spans="1:8" ht="12" customHeight="1" thickBot="1">
      <c r="A294" s="87">
        <v>3300</v>
      </c>
      <c r="B294" s="64" t="s">
        <v>56</v>
      </c>
      <c r="C294" s="83">
        <f>SUM(C302+C311+C320+C329+C338+C356+C365+C374+C383+C401+C410+C437+C455+C464+C473+C481+C489+C497+C505+C513+C521+C529+C537+C545+C553+C561+C569+C577+C585+C593+C601)</f>
        <v>289137</v>
      </c>
      <c r="D294" s="83">
        <f>SUM(D302+D311+D320+D329+D338+D356+D365+D374+D383+D401+D410+D437+D455+D464+D473+D481+D489+D497+D505+D513+D521+D529+D537+D545+D553+D561+D569+D577+D585+D593+D601+D347+D392+D419+D446+D428)</f>
        <v>399522</v>
      </c>
      <c r="E294" s="652">
        <f>SUM(D294/C294)</f>
        <v>1.3817740379128234</v>
      </c>
      <c r="F294" s="197"/>
      <c r="G294" s="69"/>
      <c r="H294" s="69"/>
    </row>
    <row r="295" spans="1:8" ht="12" customHeight="1">
      <c r="A295" s="87">
        <v>3301</v>
      </c>
      <c r="B295" s="109" t="s">
        <v>142</v>
      </c>
      <c r="C295" s="90"/>
      <c r="D295" s="90"/>
      <c r="E295" s="656"/>
      <c r="F295" s="4" t="s">
        <v>221</v>
      </c>
      <c r="G295" s="69"/>
      <c r="H295" s="69"/>
    </row>
    <row r="296" spans="1:8" ht="12" customHeight="1">
      <c r="A296" s="15"/>
      <c r="B296" s="72" t="s">
        <v>50</v>
      </c>
      <c r="C296" s="47"/>
      <c r="D296" s="47"/>
      <c r="E296" s="644"/>
      <c r="F296" s="188"/>
      <c r="G296" s="69"/>
      <c r="H296" s="69"/>
    </row>
    <row r="297" spans="1:8" ht="12" customHeight="1">
      <c r="A297" s="15"/>
      <c r="B297" s="7" t="s">
        <v>293</v>
      </c>
      <c r="C297" s="47"/>
      <c r="D297" s="47"/>
      <c r="E297" s="644"/>
      <c r="F297" s="229"/>
      <c r="G297" s="69"/>
      <c r="H297" s="69"/>
    </row>
    <row r="298" spans="1:8" ht="12" customHeight="1">
      <c r="A298" s="87"/>
      <c r="B298" s="86" t="s">
        <v>259</v>
      </c>
      <c r="C298" s="78"/>
      <c r="D298" s="78"/>
      <c r="E298" s="644"/>
      <c r="F298" s="229"/>
      <c r="G298" s="69"/>
      <c r="H298" s="69"/>
    </row>
    <row r="299" spans="1:8" ht="12" customHeight="1">
      <c r="A299" s="15"/>
      <c r="B299" s="10" t="s">
        <v>273</v>
      </c>
      <c r="C299" s="168">
        <v>7600</v>
      </c>
      <c r="D299" s="168">
        <v>7600</v>
      </c>
      <c r="E299" s="644">
        <f>SUM(D299/C299)</f>
        <v>1</v>
      </c>
      <c r="F299" s="194"/>
      <c r="G299" s="69"/>
      <c r="H299" s="69"/>
    </row>
    <row r="300" spans="1:8" ht="12" customHeight="1">
      <c r="A300" s="15"/>
      <c r="B300" s="10" t="s">
        <v>65</v>
      </c>
      <c r="C300" s="47"/>
      <c r="D300" s="47"/>
      <c r="E300" s="644"/>
      <c r="F300" s="5"/>
      <c r="G300" s="69"/>
      <c r="H300" s="69"/>
    </row>
    <row r="301" spans="1:8" ht="12" customHeight="1" thickBot="1">
      <c r="A301" s="15"/>
      <c r="B301" s="75" t="s">
        <v>260</v>
      </c>
      <c r="C301" s="47"/>
      <c r="D301" s="47"/>
      <c r="E301" s="649"/>
      <c r="F301" s="192"/>
      <c r="G301" s="69"/>
      <c r="H301" s="69"/>
    </row>
    <row r="302" spans="1:8" ht="12.75" thickBot="1">
      <c r="A302" s="53"/>
      <c r="B302" s="64" t="s">
        <v>252</v>
      </c>
      <c r="C302" s="83">
        <f>SUM(C296:C301)</f>
        <v>7600</v>
      </c>
      <c r="D302" s="83">
        <f>SUM(D296:D301)</f>
        <v>7600</v>
      </c>
      <c r="E302" s="652">
        <f>SUM(D302/C302)</f>
        <v>1</v>
      </c>
      <c r="F302" s="190"/>
      <c r="G302" s="69"/>
      <c r="H302" s="69"/>
    </row>
    <row r="303" spans="1:8" ht="12.75">
      <c r="A303" s="87">
        <v>3303</v>
      </c>
      <c r="B303" s="99" t="s">
        <v>225</v>
      </c>
      <c r="C303" s="90"/>
      <c r="D303" s="90"/>
      <c r="E303" s="656"/>
      <c r="F303" s="198"/>
      <c r="G303" s="69"/>
      <c r="H303" s="69"/>
    </row>
    <row r="304" spans="1:8" ht="12" customHeight="1">
      <c r="A304" s="85"/>
      <c r="B304" s="72" t="s">
        <v>50</v>
      </c>
      <c r="C304" s="78"/>
      <c r="D304" s="78"/>
      <c r="E304" s="644"/>
      <c r="F304" s="193"/>
      <c r="G304" s="69"/>
      <c r="H304" s="69"/>
    </row>
    <row r="305" spans="1:8" ht="12" customHeight="1">
      <c r="A305" s="85"/>
      <c r="B305" s="7" t="s">
        <v>293</v>
      </c>
      <c r="C305" s="78"/>
      <c r="D305" s="78"/>
      <c r="E305" s="644"/>
      <c r="F305" s="193"/>
      <c r="G305" s="69"/>
      <c r="H305" s="69"/>
    </row>
    <row r="306" spans="1:8" ht="12" customHeight="1">
      <c r="A306" s="85"/>
      <c r="B306" s="86" t="s">
        <v>259</v>
      </c>
      <c r="C306" s="78"/>
      <c r="D306" s="78"/>
      <c r="E306" s="644"/>
      <c r="F306" s="193"/>
      <c r="G306" s="69"/>
      <c r="H306" s="69"/>
    </row>
    <row r="307" spans="1:8" ht="12" customHeight="1">
      <c r="A307" s="85"/>
      <c r="B307" s="10" t="s">
        <v>273</v>
      </c>
      <c r="C307" s="271"/>
      <c r="D307" s="271"/>
      <c r="E307" s="644"/>
      <c r="F307" s="193"/>
      <c r="G307" s="69"/>
      <c r="H307" s="69"/>
    </row>
    <row r="308" spans="1:8" ht="12" customHeight="1">
      <c r="A308" s="71"/>
      <c r="B308" s="10" t="s">
        <v>65</v>
      </c>
      <c r="C308" s="78"/>
      <c r="D308" s="78"/>
      <c r="E308" s="644"/>
      <c r="F308" s="199"/>
      <c r="G308" s="69"/>
      <c r="H308" s="69"/>
    </row>
    <row r="309" spans="1:8" ht="12" customHeight="1">
      <c r="A309" s="71"/>
      <c r="B309" s="10" t="s">
        <v>552</v>
      </c>
      <c r="C309" s="78">
        <v>1250</v>
      </c>
      <c r="D309" s="78">
        <v>6316</v>
      </c>
      <c r="E309" s="644">
        <f>SUM(D309/C309)</f>
        <v>5.0528</v>
      </c>
      <c r="F309" s="199"/>
      <c r="G309" s="69"/>
      <c r="H309" s="69"/>
    </row>
    <row r="310" spans="1:8" ht="12" customHeight="1" thickBot="1">
      <c r="A310" s="71"/>
      <c r="B310" s="75" t="s">
        <v>260</v>
      </c>
      <c r="C310" s="78"/>
      <c r="D310" s="78"/>
      <c r="E310" s="649"/>
      <c r="F310" s="30"/>
      <c r="G310" s="69"/>
      <c r="H310" s="69"/>
    </row>
    <row r="311" spans="1:8" ht="12" customHeight="1" thickBot="1">
      <c r="A311" s="53"/>
      <c r="B311" s="58" t="s">
        <v>252</v>
      </c>
      <c r="C311" s="83">
        <f>SUM(C304:C310)</f>
        <v>1250</v>
      </c>
      <c r="D311" s="83">
        <f>SUM(D304:D310)</f>
        <v>6316</v>
      </c>
      <c r="E311" s="652">
        <f>SUM(D311/C311)</f>
        <v>5.0528</v>
      </c>
      <c r="F311" s="126"/>
      <c r="G311" s="69"/>
      <c r="H311" s="69"/>
    </row>
    <row r="312" spans="1:8" ht="12" customHeight="1">
      <c r="A312" s="15">
        <v>3304</v>
      </c>
      <c r="B312" s="104" t="s">
        <v>226</v>
      </c>
      <c r="C312" s="90"/>
      <c r="D312" s="90"/>
      <c r="E312" s="656"/>
      <c r="F312" s="198"/>
      <c r="G312" s="69"/>
      <c r="H312" s="69"/>
    </row>
    <row r="313" spans="1:8" ht="12" customHeight="1">
      <c r="A313" s="71"/>
      <c r="B313" s="72" t="s">
        <v>50</v>
      </c>
      <c r="C313" s="78"/>
      <c r="D313" s="78"/>
      <c r="E313" s="644"/>
      <c r="F313" s="193"/>
      <c r="G313" s="69"/>
      <c r="H313" s="69"/>
    </row>
    <row r="314" spans="1:8" ht="12" customHeight="1">
      <c r="A314" s="71"/>
      <c r="B314" s="7" t="s">
        <v>293</v>
      </c>
      <c r="C314" s="78"/>
      <c r="D314" s="78"/>
      <c r="E314" s="644"/>
      <c r="F314" s="226"/>
      <c r="G314" s="69"/>
      <c r="H314" s="69"/>
    </row>
    <row r="315" spans="1:8" ht="12" customHeight="1">
      <c r="A315" s="71"/>
      <c r="B315" s="86" t="s">
        <v>259</v>
      </c>
      <c r="C315" s="78"/>
      <c r="D315" s="78"/>
      <c r="E315" s="644"/>
      <c r="F315" s="226"/>
      <c r="G315" s="69"/>
      <c r="H315" s="69"/>
    </row>
    <row r="316" spans="1:8" ht="12" customHeight="1">
      <c r="A316" s="71"/>
      <c r="B316" s="10" t="s">
        <v>273</v>
      </c>
      <c r="C316" s="271"/>
      <c r="D316" s="271"/>
      <c r="E316" s="644"/>
      <c r="F316" s="193"/>
      <c r="G316" s="69"/>
      <c r="H316" s="69"/>
    </row>
    <row r="317" spans="1:8" ht="12" customHeight="1">
      <c r="A317" s="71"/>
      <c r="B317" s="10" t="s">
        <v>65</v>
      </c>
      <c r="C317" s="78"/>
      <c r="D317" s="78"/>
      <c r="E317" s="644"/>
      <c r="F317" s="199"/>
      <c r="G317" s="69"/>
      <c r="H317" s="69"/>
    </row>
    <row r="318" spans="1:8" ht="12" customHeight="1">
      <c r="A318" s="71"/>
      <c r="B318" s="10" t="s">
        <v>552</v>
      </c>
      <c r="C318" s="78">
        <v>3900</v>
      </c>
      <c r="D318" s="78">
        <v>15854</v>
      </c>
      <c r="E318" s="644">
        <f>SUM(D318/C318)</f>
        <v>4.065128205128205</v>
      </c>
      <c r="F318" s="199"/>
      <c r="G318" s="69"/>
      <c r="H318" s="69"/>
    </row>
    <row r="319" spans="1:8" ht="12" customHeight="1" thickBot="1">
      <c r="A319" s="71"/>
      <c r="B319" s="75" t="s">
        <v>260</v>
      </c>
      <c r="C319" s="78"/>
      <c r="D319" s="78"/>
      <c r="E319" s="649"/>
      <c r="F319" s="30"/>
      <c r="G319" s="69"/>
      <c r="H319" s="69"/>
    </row>
    <row r="320" spans="1:8" ht="12" customHeight="1" thickBot="1">
      <c r="A320" s="53"/>
      <c r="B320" s="58" t="s">
        <v>252</v>
      </c>
      <c r="C320" s="83">
        <f>SUM(C313:C319)</f>
        <v>3900</v>
      </c>
      <c r="D320" s="83">
        <f>SUM(D313:D319)</f>
        <v>15854</v>
      </c>
      <c r="E320" s="652">
        <f>SUM(D320/C320)</f>
        <v>4.065128205128205</v>
      </c>
      <c r="F320" s="126"/>
      <c r="G320" s="69"/>
      <c r="H320" s="69"/>
    </row>
    <row r="321" spans="1:8" ht="12" customHeight="1">
      <c r="A321" s="15">
        <v>3305</v>
      </c>
      <c r="B321" s="104" t="s">
        <v>115</v>
      </c>
      <c r="C321" s="90"/>
      <c r="D321" s="90"/>
      <c r="E321" s="656"/>
      <c r="F321" s="198"/>
      <c r="G321" s="69"/>
      <c r="H321" s="69"/>
    </row>
    <row r="322" spans="1:8" ht="12" customHeight="1">
      <c r="A322" s="71"/>
      <c r="B322" s="72" t="s">
        <v>50</v>
      </c>
      <c r="C322" s="78"/>
      <c r="D322" s="78"/>
      <c r="E322" s="644"/>
      <c r="F322" s="193"/>
      <c r="G322" s="69"/>
      <c r="H322" s="69"/>
    </row>
    <row r="323" spans="1:8" ht="12" customHeight="1">
      <c r="A323" s="71"/>
      <c r="B323" s="7" t="s">
        <v>293</v>
      </c>
      <c r="C323" s="78"/>
      <c r="D323" s="78"/>
      <c r="E323" s="644"/>
      <c r="F323" s="193"/>
      <c r="G323" s="69"/>
      <c r="H323" s="69"/>
    </row>
    <row r="324" spans="1:8" ht="12" customHeight="1">
      <c r="A324" s="71"/>
      <c r="B324" s="86" t="s">
        <v>259</v>
      </c>
      <c r="C324" s="78"/>
      <c r="D324" s="78"/>
      <c r="E324" s="644"/>
      <c r="F324" s="193"/>
      <c r="G324" s="69"/>
      <c r="H324" s="69"/>
    </row>
    <row r="325" spans="1:8" ht="12" customHeight="1">
      <c r="A325" s="71"/>
      <c r="B325" s="10" t="s">
        <v>273</v>
      </c>
      <c r="C325" s="271"/>
      <c r="D325" s="271"/>
      <c r="E325" s="644"/>
      <c r="F325" s="193"/>
      <c r="G325" s="69"/>
      <c r="H325" s="69"/>
    </row>
    <row r="326" spans="1:8" ht="12" customHeight="1">
      <c r="A326" s="71"/>
      <c r="B326" s="10" t="s">
        <v>65</v>
      </c>
      <c r="C326" s="78"/>
      <c r="D326" s="78"/>
      <c r="E326" s="644"/>
      <c r="F326" s="199"/>
      <c r="G326" s="69"/>
      <c r="H326" s="69"/>
    </row>
    <row r="327" spans="1:8" ht="12" customHeight="1">
      <c r="A327" s="71"/>
      <c r="B327" s="10" t="s">
        <v>552</v>
      </c>
      <c r="C327" s="78">
        <v>290</v>
      </c>
      <c r="D327" s="78">
        <v>1257</v>
      </c>
      <c r="E327" s="644">
        <f>SUM(D327/C327)</f>
        <v>4.334482758620689</v>
      </c>
      <c r="F327" s="199"/>
      <c r="G327" s="69"/>
      <c r="H327" s="69"/>
    </row>
    <row r="328" spans="1:8" ht="12" customHeight="1" thickBot="1">
      <c r="A328" s="71"/>
      <c r="B328" s="75" t="s">
        <v>260</v>
      </c>
      <c r="C328" s="78"/>
      <c r="D328" s="78"/>
      <c r="E328" s="649"/>
      <c r="F328" s="30"/>
      <c r="G328" s="69"/>
      <c r="H328" s="69"/>
    </row>
    <row r="329" spans="1:8" ht="12" customHeight="1" thickBot="1">
      <c r="A329" s="53"/>
      <c r="B329" s="58" t="s">
        <v>252</v>
      </c>
      <c r="C329" s="83">
        <f>SUM(C322:C328)</f>
        <v>290</v>
      </c>
      <c r="D329" s="83">
        <f>SUM(D322:D328)</f>
        <v>1257</v>
      </c>
      <c r="E329" s="652">
        <f>SUM(D329/C329)</f>
        <v>4.334482758620689</v>
      </c>
      <c r="F329" s="190"/>
      <c r="G329" s="69"/>
      <c r="H329" s="69"/>
    </row>
    <row r="330" spans="1:8" ht="12" customHeight="1">
      <c r="A330" s="70">
        <v>3306</v>
      </c>
      <c r="B330" s="99" t="s">
        <v>116</v>
      </c>
      <c r="C330" s="100"/>
      <c r="D330" s="100"/>
      <c r="E330" s="656"/>
      <c r="F330" s="4"/>
      <c r="G330" s="69"/>
      <c r="H330" s="69"/>
    </row>
    <row r="331" spans="1:8" ht="12" customHeight="1">
      <c r="A331" s="71"/>
      <c r="B331" s="72" t="s">
        <v>50</v>
      </c>
      <c r="C331" s="78"/>
      <c r="D331" s="78"/>
      <c r="E331" s="644"/>
      <c r="F331" s="5"/>
      <c r="G331" s="69"/>
      <c r="H331" s="69"/>
    </row>
    <row r="332" spans="1:8" ht="12" customHeight="1">
      <c r="A332" s="71"/>
      <c r="B332" s="7" t="s">
        <v>293</v>
      </c>
      <c r="C332" s="271">
        <v>5050</v>
      </c>
      <c r="D332" s="271"/>
      <c r="E332" s="644">
        <f>SUM(D332/C332)</f>
        <v>0</v>
      </c>
      <c r="F332" s="226"/>
      <c r="G332" s="69"/>
      <c r="H332" s="69"/>
    </row>
    <row r="333" spans="1:8" ht="12" customHeight="1">
      <c r="A333" s="71"/>
      <c r="B333" s="86" t="s">
        <v>259</v>
      </c>
      <c r="C333" s="271"/>
      <c r="D333" s="271"/>
      <c r="E333" s="644"/>
      <c r="F333" s="226"/>
      <c r="G333" s="69"/>
      <c r="H333" s="69"/>
    </row>
    <row r="334" spans="1:8" ht="12" customHeight="1">
      <c r="A334" s="71"/>
      <c r="B334" s="10" t="s">
        <v>273</v>
      </c>
      <c r="C334" s="271"/>
      <c r="D334" s="271"/>
      <c r="E334" s="644"/>
      <c r="F334" s="5"/>
      <c r="G334" s="69"/>
      <c r="H334" s="69"/>
    </row>
    <row r="335" spans="1:8" ht="12" customHeight="1">
      <c r="A335" s="71"/>
      <c r="B335" s="10" t="s">
        <v>65</v>
      </c>
      <c r="C335" s="78"/>
      <c r="D335" s="78"/>
      <c r="E335" s="644"/>
      <c r="F335" s="5"/>
      <c r="G335" s="69"/>
      <c r="H335" s="69"/>
    </row>
    <row r="336" spans="1:8" ht="12" customHeight="1">
      <c r="A336" s="71"/>
      <c r="B336" s="10" t="s">
        <v>552</v>
      </c>
      <c r="C336" s="78">
        <v>18700</v>
      </c>
      <c r="D336" s="78">
        <v>47223</v>
      </c>
      <c r="E336" s="644">
        <f>SUM(D336/C336)</f>
        <v>2.525294117647059</v>
      </c>
      <c r="F336" s="5"/>
      <c r="G336" s="69"/>
      <c r="H336" s="69"/>
    </row>
    <row r="337" spans="1:8" ht="12" customHeight="1" thickBot="1">
      <c r="A337" s="71"/>
      <c r="B337" s="75" t="s">
        <v>260</v>
      </c>
      <c r="C337" s="78"/>
      <c r="D337" s="78"/>
      <c r="E337" s="649"/>
      <c r="F337" s="30"/>
      <c r="G337" s="69"/>
      <c r="H337" s="69"/>
    </row>
    <row r="338" spans="1:8" ht="12" customHeight="1" thickBot="1">
      <c r="A338" s="53"/>
      <c r="B338" s="58" t="s">
        <v>252</v>
      </c>
      <c r="C338" s="83">
        <f>SUM(C331:C337)</f>
        <v>23750</v>
      </c>
      <c r="D338" s="83">
        <f>SUM(D331:D337)</f>
        <v>47223</v>
      </c>
      <c r="E338" s="652">
        <f>SUM(D338/C338)</f>
        <v>1.9883368421052632</v>
      </c>
      <c r="F338" s="190"/>
      <c r="G338" s="69"/>
      <c r="H338" s="69"/>
    </row>
    <row r="339" spans="1:8" ht="12" customHeight="1">
      <c r="A339" s="70">
        <v>3307</v>
      </c>
      <c r="B339" s="99" t="s">
        <v>678</v>
      </c>
      <c r="C339" s="100"/>
      <c r="D339" s="100"/>
      <c r="E339" s="656"/>
      <c r="F339" s="4"/>
      <c r="G339" s="69"/>
      <c r="H339" s="69"/>
    </row>
    <row r="340" spans="1:8" ht="12" customHeight="1">
      <c r="A340" s="71"/>
      <c r="B340" s="72" t="s">
        <v>50</v>
      </c>
      <c r="C340" s="78"/>
      <c r="D340" s="78"/>
      <c r="E340" s="644"/>
      <c r="F340" s="5"/>
      <c r="G340" s="69"/>
      <c r="H340" s="69"/>
    </row>
    <row r="341" spans="1:8" ht="12" customHeight="1">
      <c r="A341" s="71"/>
      <c r="B341" s="7" t="s">
        <v>293</v>
      </c>
      <c r="C341" s="271"/>
      <c r="D341" s="271"/>
      <c r="E341" s="644"/>
      <c r="F341" s="226"/>
      <c r="G341" s="69"/>
      <c r="H341" s="69"/>
    </row>
    <row r="342" spans="1:8" ht="12" customHeight="1">
      <c r="A342" s="71"/>
      <c r="B342" s="86" t="s">
        <v>259</v>
      </c>
      <c r="C342" s="271"/>
      <c r="D342" s="271"/>
      <c r="E342" s="644"/>
      <c r="F342" s="226"/>
      <c r="G342" s="69"/>
      <c r="H342" s="69"/>
    </row>
    <row r="343" spans="1:8" ht="12" customHeight="1">
      <c r="A343" s="71"/>
      <c r="B343" s="10" t="s">
        <v>273</v>
      </c>
      <c r="C343" s="271"/>
      <c r="D343" s="271"/>
      <c r="E343" s="644"/>
      <c r="F343" s="5"/>
      <c r="G343" s="69"/>
      <c r="H343" s="69"/>
    </row>
    <row r="344" spans="1:8" ht="12" customHeight="1">
      <c r="A344" s="71"/>
      <c r="B344" s="10" t="s">
        <v>65</v>
      </c>
      <c r="C344" s="78"/>
      <c r="D344" s="78"/>
      <c r="E344" s="644"/>
      <c r="F344" s="5"/>
      <c r="G344" s="69"/>
      <c r="H344" s="69"/>
    </row>
    <row r="345" spans="1:8" ht="12" customHeight="1">
      <c r="A345" s="71"/>
      <c r="B345" s="10" t="s">
        <v>552</v>
      </c>
      <c r="C345" s="78"/>
      <c r="D345" s="78">
        <v>2475</v>
      </c>
      <c r="E345" s="644"/>
      <c r="F345" s="5"/>
      <c r="G345" s="69"/>
      <c r="H345" s="69"/>
    </row>
    <row r="346" spans="1:8" ht="12" customHeight="1" thickBot="1">
      <c r="A346" s="71"/>
      <c r="B346" s="75" t="s">
        <v>260</v>
      </c>
      <c r="C346" s="78"/>
      <c r="D346" s="78"/>
      <c r="E346" s="649"/>
      <c r="F346" s="30"/>
      <c r="G346" s="69"/>
      <c r="H346" s="69"/>
    </row>
    <row r="347" spans="1:8" ht="12" customHeight="1" thickBot="1">
      <c r="A347" s="53"/>
      <c r="B347" s="58" t="s">
        <v>252</v>
      </c>
      <c r="C347" s="83">
        <f>SUM(C340:C346)</f>
        <v>0</v>
      </c>
      <c r="D347" s="83">
        <f>SUM(D340:D346)</f>
        <v>2475</v>
      </c>
      <c r="E347" s="652"/>
      <c r="F347" s="190"/>
      <c r="G347" s="69"/>
      <c r="H347" s="69"/>
    </row>
    <row r="348" spans="1:8" ht="12" customHeight="1">
      <c r="A348" s="15">
        <v>3308</v>
      </c>
      <c r="B348" s="99" t="s">
        <v>240</v>
      </c>
      <c r="C348" s="100"/>
      <c r="D348" s="100"/>
      <c r="E348" s="656"/>
      <c r="F348" s="4"/>
      <c r="G348" s="69"/>
      <c r="H348" s="69"/>
    </row>
    <row r="349" spans="1:8" ht="12" customHeight="1">
      <c r="A349" s="15"/>
      <c r="B349" s="72" t="s">
        <v>50</v>
      </c>
      <c r="C349" s="90"/>
      <c r="D349" s="90"/>
      <c r="E349" s="644"/>
      <c r="F349" s="5"/>
      <c r="G349" s="69"/>
      <c r="H349" s="69"/>
    </row>
    <row r="350" spans="1:8" ht="12" customHeight="1">
      <c r="A350" s="15"/>
      <c r="B350" s="7" t="s">
        <v>293</v>
      </c>
      <c r="C350" s="47"/>
      <c r="D350" s="47"/>
      <c r="E350" s="644"/>
      <c r="F350" s="226"/>
      <c r="G350" s="69"/>
      <c r="H350" s="69"/>
    </row>
    <row r="351" spans="1:8" ht="12" customHeight="1">
      <c r="A351" s="15"/>
      <c r="B351" s="86" t="s">
        <v>259</v>
      </c>
      <c r="C351" s="47"/>
      <c r="D351" s="47"/>
      <c r="E351" s="644"/>
      <c r="F351" s="226"/>
      <c r="G351" s="69"/>
      <c r="H351" s="69"/>
    </row>
    <row r="352" spans="1:8" ht="12" customHeight="1">
      <c r="A352" s="15"/>
      <c r="B352" s="10" t="s">
        <v>273</v>
      </c>
      <c r="C352" s="168"/>
      <c r="D352" s="168"/>
      <c r="E352" s="644"/>
      <c r="F352" s="227"/>
      <c r="G352" s="69"/>
      <c r="H352" s="69"/>
    </row>
    <row r="353" spans="1:8" ht="12" customHeight="1">
      <c r="A353" s="15"/>
      <c r="B353" s="10" t="s">
        <v>65</v>
      </c>
      <c r="C353" s="47"/>
      <c r="D353" s="47"/>
      <c r="E353" s="644"/>
      <c r="F353" s="5"/>
      <c r="G353" s="69"/>
      <c r="H353" s="69"/>
    </row>
    <row r="354" spans="1:8" ht="12" customHeight="1">
      <c r="A354" s="15"/>
      <c r="B354" s="10" t="s">
        <v>552</v>
      </c>
      <c r="C354" s="162">
        <v>22000</v>
      </c>
      <c r="D354" s="162">
        <v>59834</v>
      </c>
      <c r="E354" s="644">
        <f>SUM(D354/C354)</f>
        <v>2.7197272727272725</v>
      </c>
      <c r="F354" s="2"/>
      <c r="G354" s="69"/>
      <c r="H354" s="69"/>
    </row>
    <row r="355" spans="1:8" ht="12" customHeight="1" thickBot="1">
      <c r="A355" s="15"/>
      <c r="B355" s="75" t="s">
        <v>260</v>
      </c>
      <c r="C355" s="48"/>
      <c r="D355" s="48"/>
      <c r="E355" s="649"/>
      <c r="F355" s="191"/>
      <c r="G355" s="69"/>
      <c r="H355" s="69"/>
    </row>
    <row r="356" spans="1:8" ht="12" customHeight="1" thickBot="1">
      <c r="A356" s="53"/>
      <c r="B356" s="58" t="s">
        <v>252</v>
      </c>
      <c r="C356" s="83">
        <f>SUM(C352:C355)</f>
        <v>22000</v>
      </c>
      <c r="D356" s="83">
        <f>SUM(D352:D355)</f>
        <v>59834</v>
      </c>
      <c r="E356" s="652">
        <f>SUM(D356/C356)</f>
        <v>2.7197272727272725</v>
      </c>
      <c r="F356" s="30"/>
      <c r="G356" s="69"/>
      <c r="H356" s="69"/>
    </row>
    <row r="357" spans="1:8" ht="12" customHeight="1">
      <c r="A357" s="15">
        <v>3309</v>
      </c>
      <c r="B357" s="99" t="s">
        <v>241</v>
      </c>
      <c r="C357" s="90"/>
      <c r="D357" s="90"/>
      <c r="E357" s="656"/>
      <c r="F357" s="188"/>
      <c r="G357" s="69"/>
      <c r="H357" s="69"/>
    </row>
    <row r="358" spans="1:8" ht="12" customHeight="1">
      <c r="A358" s="71"/>
      <c r="B358" s="72" t="s">
        <v>50</v>
      </c>
      <c r="C358" s="78"/>
      <c r="D358" s="78"/>
      <c r="E358" s="644"/>
      <c r="F358" s="188"/>
      <c r="G358" s="69"/>
      <c r="H358" s="69"/>
    </row>
    <row r="359" spans="1:8" ht="12" customHeight="1">
      <c r="A359" s="71"/>
      <c r="B359" s="7" t="s">
        <v>293</v>
      </c>
      <c r="C359" s="78"/>
      <c r="D359" s="78"/>
      <c r="E359" s="644"/>
      <c r="F359" s="188"/>
      <c r="G359" s="69"/>
      <c r="H359" s="69"/>
    </row>
    <row r="360" spans="1:8" ht="12" customHeight="1">
      <c r="A360" s="71"/>
      <c r="B360" s="86" t="s">
        <v>259</v>
      </c>
      <c r="C360" s="78"/>
      <c r="D360" s="78"/>
      <c r="E360" s="644"/>
      <c r="F360" s="188"/>
      <c r="G360" s="69"/>
      <c r="H360" s="69"/>
    </row>
    <row r="361" spans="1:8" ht="12" customHeight="1">
      <c r="A361" s="71"/>
      <c r="B361" s="10" t="s">
        <v>273</v>
      </c>
      <c r="C361" s="271"/>
      <c r="D361" s="271"/>
      <c r="E361" s="644"/>
      <c r="F361" s="188"/>
      <c r="G361" s="69"/>
      <c r="H361" s="69"/>
    </row>
    <row r="362" spans="1:8" ht="12" customHeight="1">
      <c r="A362" s="71"/>
      <c r="B362" s="10" t="s">
        <v>65</v>
      </c>
      <c r="C362" s="78"/>
      <c r="D362" s="78"/>
      <c r="E362" s="644"/>
      <c r="F362" s="194"/>
      <c r="G362" s="69"/>
      <c r="H362" s="69"/>
    </row>
    <row r="363" spans="1:8" ht="12" customHeight="1">
      <c r="A363" s="71"/>
      <c r="B363" s="10" t="s">
        <v>552</v>
      </c>
      <c r="C363" s="78">
        <v>5100</v>
      </c>
      <c r="D363" s="78">
        <v>18961</v>
      </c>
      <c r="E363" s="644">
        <f>SUM(D363/C363)</f>
        <v>3.717843137254902</v>
      </c>
      <c r="F363" s="194"/>
      <c r="G363" s="69"/>
      <c r="H363" s="69"/>
    </row>
    <row r="364" spans="1:8" ht="12" customHeight="1" thickBot="1">
      <c r="A364" s="71"/>
      <c r="B364" s="75" t="s">
        <v>260</v>
      </c>
      <c r="C364" s="78"/>
      <c r="D364" s="78"/>
      <c r="E364" s="649"/>
      <c r="F364" s="30"/>
      <c r="G364" s="69"/>
      <c r="H364" s="69"/>
    </row>
    <row r="365" spans="1:8" ht="12.75" customHeight="1" thickBot="1">
      <c r="A365" s="53"/>
      <c r="B365" s="58" t="s">
        <v>252</v>
      </c>
      <c r="C365" s="83">
        <f>SUM(C358:C364)</f>
        <v>5100</v>
      </c>
      <c r="D365" s="83">
        <f>SUM(D358:D364)</f>
        <v>18961</v>
      </c>
      <c r="E365" s="652">
        <f>SUM(D365/C365)</f>
        <v>3.717843137254902</v>
      </c>
      <c r="F365" s="190"/>
      <c r="G365" s="69"/>
      <c r="H365" s="69"/>
    </row>
    <row r="366" spans="1:8" ht="12.75" customHeight="1">
      <c r="A366" s="15">
        <v>3310</v>
      </c>
      <c r="B366" s="99" t="s">
        <v>242</v>
      </c>
      <c r="C366" s="90"/>
      <c r="D366" s="90"/>
      <c r="E366" s="656"/>
      <c r="F366" s="188"/>
      <c r="G366" s="69"/>
      <c r="H366" s="69"/>
    </row>
    <row r="367" spans="1:8" ht="12.75" customHeight="1">
      <c r="A367" s="71"/>
      <c r="B367" s="72" t="s">
        <v>50</v>
      </c>
      <c r="C367" s="78"/>
      <c r="D367" s="78"/>
      <c r="E367" s="644"/>
      <c r="F367" s="188"/>
      <c r="G367" s="69"/>
      <c r="H367" s="69"/>
    </row>
    <row r="368" spans="1:8" ht="12.75" customHeight="1">
      <c r="A368" s="71"/>
      <c r="B368" s="7" t="s">
        <v>293</v>
      </c>
      <c r="C368" s="78"/>
      <c r="D368" s="78"/>
      <c r="E368" s="644"/>
      <c r="F368" s="188"/>
      <c r="G368" s="69"/>
      <c r="H368" s="69"/>
    </row>
    <row r="369" spans="1:8" ht="12.75" customHeight="1">
      <c r="A369" s="71"/>
      <c r="B369" s="86" t="s">
        <v>259</v>
      </c>
      <c r="C369" s="78"/>
      <c r="D369" s="78"/>
      <c r="E369" s="644"/>
      <c r="F369" s="188"/>
      <c r="G369" s="69"/>
      <c r="H369" s="69"/>
    </row>
    <row r="370" spans="1:8" ht="12.75" customHeight="1">
      <c r="A370" s="71"/>
      <c r="B370" s="10" t="s">
        <v>273</v>
      </c>
      <c r="C370" s="271"/>
      <c r="D370" s="271"/>
      <c r="E370" s="644"/>
      <c r="F370" s="188"/>
      <c r="G370" s="69"/>
      <c r="H370" s="69"/>
    </row>
    <row r="371" spans="1:8" ht="12.75" customHeight="1">
      <c r="A371" s="71"/>
      <c r="B371" s="10" t="s">
        <v>65</v>
      </c>
      <c r="C371" s="78"/>
      <c r="D371" s="78"/>
      <c r="E371" s="644"/>
      <c r="F371" s="194"/>
      <c r="G371" s="69"/>
      <c r="H371" s="69"/>
    </row>
    <row r="372" spans="1:8" ht="12.75" customHeight="1">
      <c r="A372" s="71"/>
      <c r="B372" s="10" t="s">
        <v>552</v>
      </c>
      <c r="C372" s="78">
        <v>6000</v>
      </c>
      <c r="D372" s="78">
        <v>6000</v>
      </c>
      <c r="E372" s="644">
        <f>SUM(D372/C372)</f>
        <v>1</v>
      </c>
      <c r="F372" s="194"/>
      <c r="G372" s="69"/>
      <c r="H372" s="69"/>
    </row>
    <row r="373" spans="1:8" ht="12.75" customHeight="1" thickBot="1">
      <c r="A373" s="71"/>
      <c r="B373" s="75" t="s">
        <v>260</v>
      </c>
      <c r="C373" s="78"/>
      <c r="D373" s="78"/>
      <c r="E373" s="649"/>
      <c r="F373" s="30"/>
      <c r="G373" s="69"/>
      <c r="H373" s="69"/>
    </row>
    <row r="374" spans="1:8" ht="12.75" customHeight="1" thickBot="1">
      <c r="A374" s="53"/>
      <c r="B374" s="58" t="s">
        <v>252</v>
      </c>
      <c r="C374" s="83">
        <f>SUM(C367:C373)</f>
        <v>6000</v>
      </c>
      <c r="D374" s="83">
        <f>SUM(D367:D373)</f>
        <v>6000</v>
      </c>
      <c r="E374" s="652">
        <f>SUM(D374/C374)</f>
        <v>1</v>
      </c>
      <c r="F374" s="190"/>
      <c r="G374" s="69"/>
      <c r="H374" s="69"/>
    </row>
    <row r="375" spans="1:8" ht="12" customHeight="1">
      <c r="A375" s="15">
        <v>3311</v>
      </c>
      <c r="B375" s="99" t="s">
        <v>117</v>
      </c>
      <c r="C375" s="90"/>
      <c r="D375" s="90"/>
      <c r="E375" s="656"/>
      <c r="F375" s="188"/>
      <c r="G375" s="69"/>
      <c r="H375" s="69"/>
    </row>
    <row r="376" spans="1:8" ht="12" customHeight="1">
      <c r="A376" s="71"/>
      <c r="B376" s="72" t="s">
        <v>50</v>
      </c>
      <c r="C376" s="78"/>
      <c r="D376" s="78"/>
      <c r="E376" s="644"/>
      <c r="F376" s="188"/>
      <c r="G376" s="69"/>
      <c r="H376" s="69"/>
    </row>
    <row r="377" spans="1:8" ht="12" customHeight="1">
      <c r="A377" s="71"/>
      <c r="B377" s="7" t="s">
        <v>293</v>
      </c>
      <c r="C377" s="78"/>
      <c r="D377" s="78"/>
      <c r="E377" s="644"/>
      <c r="F377" s="188"/>
      <c r="G377" s="69"/>
      <c r="H377" s="69"/>
    </row>
    <row r="378" spans="1:8" ht="12" customHeight="1">
      <c r="A378" s="71"/>
      <c r="B378" s="86" t="s">
        <v>259</v>
      </c>
      <c r="C378" s="78"/>
      <c r="D378" s="78"/>
      <c r="E378" s="644"/>
      <c r="F378" s="188"/>
      <c r="G378" s="69"/>
      <c r="H378" s="69"/>
    </row>
    <row r="379" spans="1:8" ht="12" customHeight="1">
      <c r="A379" s="71"/>
      <c r="B379" s="10" t="s">
        <v>273</v>
      </c>
      <c r="C379" s="271"/>
      <c r="D379" s="271"/>
      <c r="E379" s="644"/>
      <c r="F379" s="188"/>
      <c r="G379" s="69"/>
      <c r="H379" s="69"/>
    </row>
    <row r="380" spans="1:8" ht="12" customHeight="1">
      <c r="A380" s="71"/>
      <c r="B380" s="10" t="s">
        <v>65</v>
      </c>
      <c r="C380" s="78"/>
      <c r="D380" s="78"/>
      <c r="E380" s="644"/>
      <c r="F380" s="194"/>
      <c r="G380" s="69"/>
      <c r="H380" s="69"/>
    </row>
    <row r="381" spans="1:8" ht="12" customHeight="1">
      <c r="A381" s="71"/>
      <c r="B381" s="10" t="s">
        <v>552</v>
      </c>
      <c r="C381" s="78">
        <v>47000</v>
      </c>
      <c r="D381" s="78">
        <v>47000</v>
      </c>
      <c r="E381" s="644">
        <f>SUM(D381/C381)</f>
        <v>1</v>
      </c>
      <c r="F381" s="194"/>
      <c r="G381" s="69"/>
      <c r="H381" s="69"/>
    </row>
    <row r="382" spans="1:8" ht="12" customHeight="1" thickBot="1">
      <c r="A382" s="71"/>
      <c r="B382" s="75" t="s">
        <v>260</v>
      </c>
      <c r="C382" s="78"/>
      <c r="D382" s="78"/>
      <c r="E382" s="649"/>
      <c r="F382" s="30"/>
      <c r="G382" s="69"/>
      <c r="H382" s="69"/>
    </row>
    <row r="383" spans="1:8" ht="12.75" thickBot="1">
      <c r="A383" s="53"/>
      <c r="B383" s="58" t="s">
        <v>252</v>
      </c>
      <c r="C383" s="83">
        <f>SUM(C376:C382)</f>
        <v>47000</v>
      </c>
      <c r="D383" s="83">
        <f>SUM(D376:D382)</f>
        <v>47000</v>
      </c>
      <c r="E383" s="652">
        <f>SUM(D383/C383)</f>
        <v>1</v>
      </c>
      <c r="F383" s="190"/>
      <c r="G383" s="69"/>
      <c r="H383" s="69"/>
    </row>
    <row r="384" spans="1:8" ht="12">
      <c r="A384" s="15">
        <v>3312</v>
      </c>
      <c r="B384" s="99" t="s">
        <v>679</v>
      </c>
      <c r="C384" s="90"/>
      <c r="D384" s="90"/>
      <c r="E384" s="656"/>
      <c r="F384" s="188"/>
      <c r="G384" s="69"/>
      <c r="H384" s="69"/>
    </row>
    <row r="385" spans="1:8" ht="12">
      <c r="A385" s="71"/>
      <c r="B385" s="72" t="s">
        <v>50</v>
      </c>
      <c r="C385" s="78"/>
      <c r="D385" s="78"/>
      <c r="E385" s="644"/>
      <c r="F385" s="188"/>
      <c r="G385" s="69"/>
      <c r="H385" s="69"/>
    </row>
    <row r="386" spans="1:8" ht="12">
      <c r="A386" s="71"/>
      <c r="B386" s="7" t="s">
        <v>293</v>
      </c>
      <c r="C386" s="78"/>
      <c r="D386" s="78"/>
      <c r="E386" s="644"/>
      <c r="F386" s="188"/>
      <c r="G386" s="69"/>
      <c r="H386" s="69"/>
    </row>
    <row r="387" spans="1:8" ht="12">
      <c r="A387" s="71"/>
      <c r="B387" s="86" t="s">
        <v>259</v>
      </c>
      <c r="C387" s="78"/>
      <c r="D387" s="78"/>
      <c r="E387" s="644"/>
      <c r="F387" s="188"/>
      <c r="G387" s="69"/>
      <c r="H387" s="69"/>
    </row>
    <row r="388" spans="1:8" ht="12">
      <c r="A388" s="71"/>
      <c r="B388" s="10" t="s">
        <v>273</v>
      </c>
      <c r="C388" s="271"/>
      <c r="D388" s="271"/>
      <c r="E388" s="644"/>
      <c r="F388" s="188"/>
      <c r="G388" s="69"/>
      <c r="H388" s="69"/>
    </row>
    <row r="389" spans="1:8" ht="12">
      <c r="A389" s="71"/>
      <c r="B389" s="10" t="s">
        <v>65</v>
      </c>
      <c r="C389" s="78"/>
      <c r="D389" s="78"/>
      <c r="E389" s="644"/>
      <c r="F389" s="194"/>
      <c r="G389" s="69"/>
      <c r="H389" s="69"/>
    </row>
    <row r="390" spans="1:8" ht="12">
      <c r="A390" s="71"/>
      <c r="B390" s="10" t="s">
        <v>552</v>
      </c>
      <c r="C390" s="78"/>
      <c r="D390" s="78">
        <v>2443</v>
      </c>
      <c r="E390" s="644"/>
      <c r="F390" s="194"/>
      <c r="G390" s="69"/>
      <c r="H390" s="69"/>
    </row>
    <row r="391" spans="1:8" ht="12.75" thickBot="1">
      <c r="A391" s="71"/>
      <c r="B391" s="75" t="s">
        <v>260</v>
      </c>
      <c r="C391" s="78"/>
      <c r="D391" s="78"/>
      <c r="E391" s="649"/>
      <c r="F391" s="30"/>
      <c r="G391" s="69"/>
      <c r="H391" s="69"/>
    </row>
    <row r="392" spans="1:8" ht="12.75" thickBot="1">
      <c r="A392" s="53"/>
      <c r="B392" s="58" t="s">
        <v>252</v>
      </c>
      <c r="C392" s="83">
        <f>SUM(C385:C391)</f>
        <v>0</v>
      </c>
      <c r="D392" s="83">
        <f>SUM(D385:D391)</f>
        <v>2443</v>
      </c>
      <c r="E392" s="652"/>
      <c r="F392" s="190"/>
      <c r="G392" s="69"/>
      <c r="H392" s="69"/>
    </row>
    <row r="393" spans="1:8" ht="12">
      <c r="A393" s="70">
        <v>3314</v>
      </c>
      <c r="B393" s="99" t="s">
        <v>118</v>
      </c>
      <c r="C393" s="90"/>
      <c r="D393" s="90"/>
      <c r="E393" s="656"/>
      <c r="F393" s="188"/>
      <c r="G393" s="69"/>
      <c r="H393" s="69"/>
    </row>
    <row r="394" spans="1:8" ht="12" customHeight="1">
      <c r="A394" s="71"/>
      <c r="B394" s="72" t="s">
        <v>50</v>
      </c>
      <c r="C394" s="78"/>
      <c r="D394" s="78"/>
      <c r="E394" s="644"/>
      <c r="F394" s="188"/>
      <c r="G394" s="69"/>
      <c r="H394" s="69"/>
    </row>
    <row r="395" spans="1:8" ht="12" customHeight="1">
      <c r="A395" s="71"/>
      <c r="B395" s="7" t="s">
        <v>293</v>
      </c>
      <c r="C395" s="78"/>
      <c r="D395" s="78"/>
      <c r="E395" s="644"/>
      <c r="F395" s="188"/>
      <c r="G395" s="69"/>
      <c r="H395" s="69"/>
    </row>
    <row r="396" spans="1:8" ht="12" customHeight="1">
      <c r="A396" s="71"/>
      <c r="B396" s="86" t="s">
        <v>259</v>
      </c>
      <c r="C396" s="78"/>
      <c r="D396" s="78"/>
      <c r="E396" s="644"/>
      <c r="F396" s="188"/>
      <c r="G396" s="69"/>
      <c r="H396" s="69"/>
    </row>
    <row r="397" spans="1:8" ht="12" customHeight="1">
      <c r="A397" s="71"/>
      <c r="B397" s="10" t="s">
        <v>273</v>
      </c>
      <c r="C397" s="271"/>
      <c r="D397" s="271"/>
      <c r="E397" s="644"/>
      <c r="F397" s="188"/>
      <c r="G397" s="69"/>
      <c r="H397" s="69"/>
    </row>
    <row r="398" spans="1:8" ht="12" customHeight="1">
      <c r="A398" s="71"/>
      <c r="B398" s="10" t="s">
        <v>65</v>
      </c>
      <c r="C398" s="78"/>
      <c r="D398" s="78"/>
      <c r="E398" s="644"/>
      <c r="F398" s="194"/>
      <c r="G398" s="69"/>
      <c r="H398" s="69"/>
    </row>
    <row r="399" spans="1:8" ht="12" customHeight="1">
      <c r="A399" s="71"/>
      <c r="B399" s="10" t="s">
        <v>552</v>
      </c>
      <c r="C399" s="78">
        <v>25000</v>
      </c>
      <c r="D399" s="78">
        <v>25000</v>
      </c>
      <c r="E399" s="644">
        <f>SUM(D399/C399)</f>
        <v>1</v>
      </c>
      <c r="F399" s="194"/>
      <c r="G399" s="69"/>
      <c r="H399" s="69"/>
    </row>
    <row r="400" spans="1:8" ht="12" customHeight="1" thickBot="1">
      <c r="A400" s="71"/>
      <c r="B400" s="75" t="s">
        <v>260</v>
      </c>
      <c r="C400" s="78"/>
      <c r="D400" s="78"/>
      <c r="E400" s="649"/>
      <c r="F400" s="30"/>
      <c r="G400" s="69"/>
      <c r="H400" s="69"/>
    </row>
    <row r="401" spans="1:8" ht="12" customHeight="1" thickBot="1">
      <c r="A401" s="53"/>
      <c r="B401" s="58" t="s">
        <v>252</v>
      </c>
      <c r="C401" s="83">
        <f>SUM(C394:C400)</f>
        <v>25000</v>
      </c>
      <c r="D401" s="83">
        <f>SUM(D394:D400)</f>
        <v>25000</v>
      </c>
      <c r="E401" s="652">
        <f>SUM(D401/C401)</f>
        <v>1</v>
      </c>
      <c r="F401" s="190"/>
      <c r="G401" s="69"/>
      <c r="H401" s="69"/>
    </row>
    <row r="402" spans="1:8" ht="12" customHeight="1">
      <c r="A402" s="15">
        <v>3315</v>
      </c>
      <c r="B402" s="104" t="s">
        <v>119</v>
      </c>
      <c r="C402" s="90"/>
      <c r="D402" s="90"/>
      <c r="E402" s="656"/>
      <c r="F402" s="188"/>
      <c r="G402" s="69"/>
      <c r="H402" s="69"/>
    </row>
    <row r="403" spans="1:8" ht="12" customHeight="1">
      <c r="A403" s="71"/>
      <c r="B403" s="72" t="s">
        <v>50</v>
      </c>
      <c r="C403" s="78"/>
      <c r="D403" s="78"/>
      <c r="E403" s="644"/>
      <c r="F403" s="188"/>
      <c r="G403" s="69"/>
      <c r="H403" s="69"/>
    </row>
    <row r="404" spans="1:8" ht="12" customHeight="1">
      <c r="A404" s="71"/>
      <c r="B404" s="7" t="s">
        <v>293</v>
      </c>
      <c r="C404" s="78"/>
      <c r="D404" s="78"/>
      <c r="E404" s="644"/>
      <c r="F404" s="188"/>
      <c r="G404" s="69"/>
      <c r="H404" s="69"/>
    </row>
    <row r="405" spans="1:8" ht="12" customHeight="1">
      <c r="A405" s="71"/>
      <c r="B405" s="86" t="s">
        <v>259</v>
      </c>
      <c r="C405" s="78"/>
      <c r="D405" s="78"/>
      <c r="E405" s="644"/>
      <c r="F405" s="188"/>
      <c r="G405" s="69"/>
      <c r="H405" s="69"/>
    </row>
    <row r="406" spans="1:8" ht="12" customHeight="1">
      <c r="A406" s="71"/>
      <c r="B406" s="10" t="s">
        <v>273</v>
      </c>
      <c r="C406" s="271"/>
      <c r="D406" s="271"/>
      <c r="E406" s="644"/>
      <c r="F406" s="188"/>
      <c r="G406" s="69"/>
      <c r="H406" s="69"/>
    </row>
    <row r="407" spans="1:8" ht="12" customHeight="1">
      <c r="A407" s="71"/>
      <c r="B407" s="10" t="s">
        <v>65</v>
      </c>
      <c r="C407" s="78"/>
      <c r="D407" s="78"/>
      <c r="E407" s="644"/>
      <c r="F407" s="194"/>
      <c r="G407" s="69"/>
      <c r="H407" s="69"/>
    </row>
    <row r="408" spans="1:8" ht="12" customHeight="1">
      <c r="A408" s="71"/>
      <c r="B408" s="10" t="s">
        <v>552</v>
      </c>
      <c r="C408" s="78">
        <v>23000</v>
      </c>
      <c r="D408" s="78">
        <v>23076</v>
      </c>
      <c r="E408" s="644">
        <f>SUM(D408/C408)</f>
        <v>1.003304347826087</v>
      </c>
      <c r="F408" s="572"/>
      <c r="G408" s="69"/>
      <c r="H408" s="69"/>
    </row>
    <row r="409" spans="1:8" ht="12" customHeight="1" thickBot="1">
      <c r="A409" s="71"/>
      <c r="B409" s="75" t="s">
        <v>260</v>
      </c>
      <c r="C409" s="78"/>
      <c r="D409" s="78"/>
      <c r="E409" s="649"/>
      <c r="F409" s="191"/>
      <c r="G409" s="69"/>
      <c r="H409" s="69"/>
    </row>
    <row r="410" spans="1:8" ht="12" customHeight="1" thickBot="1">
      <c r="A410" s="53"/>
      <c r="B410" s="58" t="s">
        <v>252</v>
      </c>
      <c r="C410" s="83">
        <f>SUM(C403:C409)</f>
        <v>23000</v>
      </c>
      <c r="D410" s="83">
        <f>SUM(D403:D409)</f>
        <v>23076</v>
      </c>
      <c r="E410" s="652">
        <f>SUM(D410/C410)</f>
        <v>1.003304347826087</v>
      </c>
      <c r="F410" s="190"/>
      <c r="G410" s="69"/>
      <c r="H410" s="69"/>
    </row>
    <row r="411" spans="1:8" ht="12" customHeight="1">
      <c r="A411" s="15">
        <v>3316</v>
      </c>
      <c r="B411" s="104" t="s">
        <v>680</v>
      </c>
      <c r="C411" s="90"/>
      <c r="D411" s="90"/>
      <c r="E411" s="656"/>
      <c r="F411" s="188"/>
      <c r="G411" s="69"/>
      <c r="H411" s="69"/>
    </row>
    <row r="412" spans="1:8" ht="12" customHeight="1">
      <c r="A412" s="71"/>
      <c r="B412" s="72" t="s">
        <v>50</v>
      </c>
      <c r="C412" s="78"/>
      <c r="D412" s="78"/>
      <c r="E412" s="644"/>
      <c r="F412" s="188"/>
      <c r="G412" s="69"/>
      <c r="H412" s="69"/>
    </row>
    <row r="413" spans="1:8" ht="12" customHeight="1">
      <c r="A413" s="71"/>
      <c r="B413" s="7" t="s">
        <v>293</v>
      </c>
      <c r="C413" s="78"/>
      <c r="D413" s="78"/>
      <c r="E413" s="644"/>
      <c r="F413" s="188"/>
      <c r="G413" s="69"/>
      <c r="H413" s="69"/>
    </row>
    <row r="414" spans="1:8" ht="12" customHeight="1">
      <c r="A414" s="71"/>
      <c r="B414" s="86" t="s">
        <v>259</v>
      </c>
      <c r="C414" s="78"/>
      <c r="D414" s="78"/>
      <c r="E414" s="644"/>
      <c r="F414" s="188"/>
      <c r="G414" s="69"/>
      <c r="H414" s="69"/>
    </row>
    <row r="415" spans="1:8" ht="12" customHeight="1">
      <c r="A415" s="71"/>
      <c r="B415" s="10" t="s">
        <v>273</v>
      </c>
      <c r="C415" s="271"/>
      <c r="D415" s="271"/>
      <c r="E415" s="644"/>
      <c r="F415" s="188"/>
      <c r="G415" s="69"/>
      <c r="H415" s="69"/>
    </row>
    <row r="416" spans="1:8" ht="12" customHeight="1">
      <c r="A416" s="71"/>
      <c r="B416" s="10" t="s">
        <v>65</v>
      </c>
      <c r="C416" s="78"/>
      <c r="D416" s="78"/>
      <c r="E416" s="644"/>
      <c r="F416" s="194"/>
      <c r="G416" s="69"/>
      <c r="H416" s="69"/>
    </row>
    <row r="417" spans="1:8" ht="12" customHeight="1">
      <c r="A417" s="71"/>
      <c r="B417" s="10" t="s">
        <v>552</v>
      </c>
      <c r="C417" s="78"/>
      <c r="D417" s="78">
        <v>1865</v>
      </c>
      <c r="E417" s="644"/>
      <c r="F417" s="572"/>
      <c r="G417" s="69"/>
      <c r="H417" s="69"/>
    </row>
    <row r="418" spans="1:8" ht="12" customHeight="1" thickBot="1">
      <c r="A418" s="71"/>
      <c r="B418" s="75" t="s">
        <v>260</v>
      </c>
      <c r="C418" s="78"/>
      <c r="D418" s="78"/>
      <c r="E418" s="649"/>
      <c r="F418" s="191"/>
      <c r="G418" s="69"/>
      <c r="H418" s="69"/>
    </row>
    <row r="419" spans="1:8" ht="12" customHeight="1" thickBot="1">
      <c r="A419" s="53"/>
      <c r="B419" s="58" t="s">
        <v>252</v>
      </c>
      <c r="C419" s="83">
        <f>SUM(C412:C418)</f>
        <v>0</v>
      </c>
      <c r="D419" s="83">
        <f>SUM(D412:D418)</f>
        <v>1865</v>
      </c>
      <c r="E419" s="652"/>
      <c r="F419" s="190"/>
      <c r="G419" s="69"/>
      <c r="H419" s="69"/>
    </row>
    <row r="420" spans="1:8" ht="12" customHeight="1">
      <c r="A420" s="15">
        <v>3317</v>
      </c>
      <c r="B420" s="104" t="s">
        <v>708</v>
      </c>
      <c r="C420" s="90"/>
      <c r="D420" s="90"/>
      <c r="E420" s="656"/>
      <c r="F420" s="188"/>
      <c r="G420" s="69"/>
      <c r="H420" s="69"/>
    </row>
    <row r="421" spans="1:8" ht="12" customHeight="1">
      <c r="A421" s="71"/>
      <c r="B421" s="72" t="s">
        <v>50</v>
      </c>
      <c r="C421" s="78"/>
      <c r="D421" s="78"/>
      <c r="E421" s="644"/>
      <c r="F421" s="188"/>
      <c r="G421" s="69"/>
      <c r="H421" s="69"/>
    </row>
    <row r="422" spans="1:8" ht="12" customHeight="1">
      <c r="A422" s="71"/>
      <c r="B422" s="7" t="s">
        <v>293</v>
      </c>
      <c r="C422" s="78"/>
      <c r="D422" s="78"/>
      <c r="E422" s="644"/>
      <c r="F422" s="188"/>
      <c r="G422" s="69"/>
      <c r="H422" s="69"/>
    </row>
    <row r="423" spans="1:8" ht="12" customHeight="1">
      <c r="A423" s="71"/>
      <c r="B423" s="86" t="s">
        <v>259</v>
      </c>
      <c r="C423" s="78"/>
      <c r="D423" s="78"/>
      <c r="E423" s="644"/>
      <c r="F423" s="188"/>
      <c r="G423" s="69"/>
      <c r="H423" s="69"/>
    </row>
    <row r="424" spans="1:8" ht="12" customHeight="1">
      <c r="A424" s="71"/>
      <c r="B424" s="10" t="s">
        <v>273</v>
      </c>
      <c r="C424" s="271"/>
      <c r="D424" s="271"/>
      <c r="E424" s="644"/>
      <c r="F424" s="188"/>
      <c r="G424" s="69"/>
      <c r="H424" s="69"/>
    </row>
    <row r="425" spans="1:8" ht="12" customHeight="1">
      <c r="A425" s="71"/>
      <c r="B425" s="10" t="s">
        <v>65</v>
      </c>
      <c r="C425" s="78"/>
      <c r="D425" s="78"/>
      <c r="E425" s="644"/>
      <c r="F425" s="194"/>
      <c r="G425" s="69"/>
      <c r="H425" s="69"/>
    </row>
    <row r="426" spans="1:8" ht="12" customHeight="1">
      <c r="A426" s="71"/>
      <c r="B426" s="10" t="s">
        <v>552</v>
      </c>
      <c r="C426" s="78"/>
      <c r="D426" s="78">
        <v>319</v>
      </c>
      <c r="E426" s="644"/>
      <c r="F426" s="572"/>
      <c r="G426" s="69"/>
      <c r="H426" s="69"/>
    </row>
    <row r="427" spans="1:8" ht="12" customHeight="1" thickBot="1">
      <c r="A427" s="71"/>
      <c r="B427" s="75" t="s">
        <v>260</v>
      </c>
      <c r="C427" s="78"/>
      <c r="D427" s="78"/>
      <c r="E427" s="649"/>
      <c r="F427" s="191"/>
      <c r="G427" s="69"/>
      <c r="H427" s="69"/>
    </row>
    <row r="428" spans="1:8" ht="12" customHeight="1" thickBot="1">
      <c r="A428" s="53"/>
      <c r="B428" s="58" t="s">
        <v>252</v>
      </c>
      <c r="C428" s="83">
        <f>SUM(C421:C427)</f>
        <v>0</v>
      </c>
      <c r="D428" s="83">
        <f>SUM(D421:D427)</f>
        <v>319</v>
      </c>
      <c r="E428" s="652"/>
      <c r="F428" s="190"/>
      <c r="G428" s="69"/>
      <c r="H428" s="69"/>
    </row>
    <row r="429" spans="1:8" ht="12" customHeight="1">
      <c r="A429" s="15">
        <v>3318</v>
      </c>
      <c r="B429" s="104" t="s">
        <v>121</v>
      </c>
      <c r="C429" s="90"/>
      <c r="D429" s="90"/>
      <c r="E429" s="656"/>
      <c r="F429" s="188"/>
      <c r="G429" s="69"/>
      <c r="H429" s="69"/>
    </row>
    <row r="430" spans="1:8" ht="12" customHeight="1">
      <c r="A430" s="71"/>
      <c r="B430" s="72" t="s">
        <v>50</v>
      </c>
      <c r="C430" s="78"/>
      <c r="D430" s="78"/>
      <c r="E430" s="644"/>
      <c r="F430" s="188"/>
      <c r="G430" s="69"/>
      <c r="H430" s="69"/>
    </row>
    <row r="431" spans="1:8" ht="12" customHeight="1">
      <c r="A431" s="71"/>
      <c r="B431" s="7" t="s">
        <v>293</v>
      </c>
      <c r="C431" s="78"/>
      <c r="D431" s="78"/>
      <c r="E431" s="644"/>
      <c r="F431" s="188"/>
      <c r="G431" s="69"/>
      <c r="H431" s="69"/>
    </row>
    <row r="432" spans="1:8" ht="12" customHeight="1">
      <c r="A432" s="71"/>
      <c r="B432" s="86" t="s">
        <v>259</v>
      </c>
      <c r="C432" s="78"/>
      <c r="D432" s="78"/>
      <c r="E432" s="644"/>
      <c r="F432" s="188"/>
      <c r="G432" s="69"/>
      <c r="H432" s="69"/>
    </row>
    <row r="433" spans="1:8" ht="12" customHeight="1">
      <c r="A433" s="71"/>
      <c r="B433" s="10" t="s">
        <v>273</v>
      </c>
      <c r="C433" s="271"/>
      <c r="D433" s="271"/>
      <c r="E433" s="644"/>
      <c r="F433" s="188"/>
      <c r="G433" s="69"/>
      <c r="H433" s="69"/>
    </row>
    <row r="434" spans="1:8" ht="12" customHeight="1">
      <c r="A434" s="71"/>
      <c r="B434" s="10" t="s">
        <v>65</v>
      </c>
      <c r="C434" s="78"/>
      <c r="D434" s="78"/>
      <c r="E434" s="644"/>
      <c r="F434" s="194"/>
      <c r="G434" s="69"/>
      <c r="H434" s="69"/>
    </row>
    <row r="435" spans="1:8" ht="12" customHeight="1">
      <c r="A435" s="71"/>
      <c r="B435" s="10" t="s">
        <v>552</v>
      </c>
      <c r="C435" s="78">
        <v>2200</v>
      </c>
      <c r="D435" s="78">
        <v>9292</v>
      </c>
      <c r="E435" s="644">
        <f>SUM(D435/C435)</f>
        <v>4.223636363636364</v>
      </c>
      <c r="F435" s="194"/>
      <c r="G435" s="69"/>
      <c r="H435" s="69"/>
    </row>
    <row r="436" spans="1:8" ht="12" customHeight="1" thickBot="1">
      <c r="A436" s="71"/>
      <c r="B436" s="75" t="s">
        <v>260</v>
      </c>
      <c r="C436" s="78"/>
      <c r="D436" s="78"/>
      <c r="E436" s="649"/>
      <c r="F436" s="30"/>
      <c r="G436" s="69"/>
      <c r="H436" s="69"/>
    </row>
    <row r="437" spans="1:8" ht="12" customHeight="1" thickBot="1">
      <c r="A437" s="53"/>
      <c r="B437" s="58" t="s">
        <v>252</v>
      </c>
      <c r="C437" s="83">
        <f>SUM(C430:C436)</f>
        <v>2200</v>
      </c>
      <c r="D437" s="83">
        <f>SUM(D430:D436)</f>
        <v>9292</v>
      </c>
      <c r="E437" s="652">
        <f>SUM(D437/C437)</f>
        <v>4.223636363636364</v>
      </c>
      <c r="F437" s="190"/>
      <c r="G437" s="69"/>
      <c r="H437" s="69"/>
    </row>
    <row r="438" spans="1:8" ht="12" customHeight="1">
      <c r="A438" s="15">
        <v>3319</v>
      </c>
      <c r="B438" s="104" t="s">
        <v>681</v>
      </c>
      <c r="C438" s="90"/>
      <c r="D438" s="90"/>
      <c r="E438" s="656"/>
      <c r="F438" s="188"/>
      <c r="G438" s="69"/>
      <c r="H438" s="69"/>
    </row>
    <row r="439" spans="1:8" ht="12" customHeight="1">
      <c r="A439" s="71"/>
      <c r="B439" s="72" t="s">
        <v>50</v>
      </c>
      <c r="C439" s="78"/>
      <c r="D439" s="78"/>
      <c r="E439" s="644"/>
      <c r="F439" s="188"/>
      <c r="G439" s="69"/>
      <c r="H439" s="69"/>
    </row>
    <row r="440" spans="1:8" ht="12" customHeight="1">
      <c r="A440" s="71"/>
      <c r="B440" s="7" t="s">
        <v>293</v>
      </c>
      <c r="C440" s="78"/>
      <c r="D440" s="78"/>
      <c r="E440" s="644"/>
      <c r="F440" s="188"/>
      <c r="G440" s="69"/>
      <c r="H440" s="69"/>
    </row>
    <row r="441" spans="1:8" ht="12" customHeight="1">
      <c r="A441" s="71"/>
      <c r="B441" s="86" t="s">
        <v>259</v>
      </c>
      <c r="C441" s="78"/>
      <c r="D441" s="78"/>
      <c r="E441" s="644"/>
      <c r="F441" s="188"/>
      <c r="G441" s="69"/>
      <c r="H441" s="69"/>
    </row>
    <row r="442" spans="1:8" ht="12" customHeight="1">
      <c r="A442" s="71"/>
      <c r="B442" s="10" t="s">
        <v>273</v>
      </c>
      <c r="C442" s="271"/>
      <c r="D442" s="271"/>
      <c r="E442" s="644"/>
      <c r="F442" s="188"/>
      <c r="G442" s="69"/>
      <c r="H442" s="69"/>
    </row>
    <row r="443" spans="1:8" ht="12" customHeight="1">
      <c r="A443" s="71"/>
      <c r="B443" s="10" t="s">
        <v>65</v>
      </c>
      <c r="C443" s="78"/>
      <c r="D443" s="78"/>
      <c r="E443" s="644"/>
      <c r="F443" s="194"/>
      <c r="G443" s="69"/>
      <c r="H443" s="69"/>
    </row>
    <row r="444" spans="1:8" ht="12" customHeight="1">
      <c r="A444" s="71"/>
      <c r="B444" s="10" t="s">
        <v>552</v>
      </c>
      <c r="C444" s="78"/>
      <c r="D444" s="78">
        <v>808</v>
      </c>
      <c r="E444" s="644"/>
      <c r="F444" s="194"/>
      <c r="G444" s="69"/>
      <c r="H444" s="69"/>
    </row>
    <row r="445" spans="1:8" ht="12" customHeight="1" thickBot="1">
      <c r="A445" s="71"/>
      <c r="B445" s="75" t="s">
        <v>260</v>
      </c>
      <c r="C445" s="78"/>
      <c r="D445" s="78"/>
      <c r="E445" s="649"/>
      <c r="F445" s="30"/>
      <c r="G445" s="69"/>
      <c r="H445" s="69"/>
    </row>
    <row r="446" spans="1:8" ht="12" customHeight="1" thickBot="1">
      <c r="A446" s="53"/>
      <c r="B446" s="58" t="s">
        <v>252</v>
      </c>
      <c r="C446" s="83">
        <f>SUM(C439:C445)</f>
        <v>0</v>
      </c>
      <c r="D446" s="83">
        <f>SUM(D439:D445)</f>
        <v>808</v>
      </c>
      <c r="E446" s="652"/>
      <c r="F446" s="190"/>
      <c r="G446" s="69"/>
      <c r="H446" s="69"/>
    </row>
    <row r="447" spans="1:8" ht="12" customHeight="1">
      <c r="A447" s="15">
        <v>3320</v>
      </c>
      <c r="B447" s="99" t="s">
        <v>180</v>
      </c>
      <c r="C447" s="100"/>
      <c r="D447" s="100"/>
      <c r="E447" s="656"/>
      <c r="F447" s="188"/>
      <c r="G447" s="69"/>
      <c r="H447" s="69"/>
    </row>
    <row r="448" spans="1:8" ht="12" customHeight="1">
      <c r="A448" s="71"/>
      <c r="B448" s="72" t="s">
        <v>50</v>
      </c>
      <c r="C448" s="78"/>
      <c r="D448" s="78"/>
      <c r="E448" s="644"/>
      <c r="F448" s="188"/>
      <c r="G448" s="69"/>
      <c r="H448" s="69"/>
    </row>
    <row r="449" spans="1:8" ht="12" customHeight="1">
      <c r="A449" s="71"/>
      <c r="B449" s="7" t="s">
        <v>293</v>
      </c>
      <c r="C449" s="78"/>
      <c r="D449" s="78"/>
      <c r="E449" s="644"/>
      <c r="F449" s="188"/>
      <c r="G449" s="69"/>
      <c r="H449" s="69"/>
    </row>
    <row r="450" spans="1:8" ht="12" customHeight="1">
      <c r="A450" s="71"/>
      <c r="B450" s="86" t="s">
        <v>259</v>
      </c>
      <c r="C450" s="78"/>
      <c r="D450" s="78"/>
      <c r="E450" s="644"/>
      <c r="F450" s="188"/>
      <c r="G450" s="69"/>
      <c r="H450" s="69"/>
    </row>
    <row r="451" spans="1:8" ht="12" customHeight="1">
      <c r="A451" s="71"/>
      <c r="B451" s="10" t="s">
        <v>273</v>
      </c>
      <c r="C451" s="271"/>
      <c r="D451" s="271"/>
      <c r="E451" s="644"/>
      <c r="F451" s="188"/>
      <c r="G451" s="69"/>
      <c r="H451" s="69"/>
    </row>
    <row r="452" spans="1:8" ht="12" customHeight="1">
      <c r="A452" s="71"/>
      <c r="B452" s="10" t="s">
        <v>65</v>
      </c>
      <c r="C452" s="78"/>
      <c r="D452" s="78"/>
      <c r="E452" s="644"/>
      <c r="F452" s="194"/>
      <c r="G452" s="69"/>
      <c r="H452" s="69"/>
    </row>
    <row r="453" spans="1:8" ht="12" customHeight="1">
      <c r="A453" s="71"/>
      <c r="B453" s="10" t="s">
        <v>552</v>
      </c>
      <c r="C453" s="78">
        <v>920</v>
      </c>
      <c r="D453" s="78">
        <v>920</v>
      </c>
      <c r="E453" s="644">
        <f>SUM(D453/C453)</f>
        <v>1</v>
      </c>
      <c r="F453" s="194"/>
      <c r="G453" s="69"/>
      <c r="H453" s="69"/>
    </row>
    <row r="454" spans="1:8" ht="12" customHeight="1" thickBot="1">
      <c r="A454" s="71"/>
      <c r="B454" s="75" t="s">
        <v>260</v>
      </c>
      <c r="C454" s="78"/>
      <c r="D454" s="78"/>
      <c r="E454" s="649"/>
      <c r="F454" s="30"/>
      <c r="G454" s="69"/>
      <c r="H454" s="69"/>
    </row>
    <row r="455" spans="1:8" ht="12" customHeight="1" thickBot="1">
      <c r="A455" s="53"/>
      <c r="B455" s="58" t="s">
        <v>252</v>
      </c>
      <c r="C455" s="83">
        <f>SUM(C448:C454)</f>
        <v>920</v>
      </c>
      <c r="D455" s="83">
        <f>SUM(D448:D454)</f>
        <v>920</v>
      </c>
      <c r="E455" s="652">
        <f>SUM(D455/C455)</f>
        <v>1</v>
      </c>
      <c r="F455" s="190"/>
      <c r="G455" s="69"/>
      <c r="H455" s="69"/>
    </row>
    <row r="456" spans="1:8" ht="12" customHeight="1">
      <c r="A456" s="15">
        <v>3321</v>
      </c>
      <c r="B456" s="99" t="s">
        <v>283</v>
      </c>
      <c r="C456" s="90"/>
      <c r="D456" s="90"/>
      <c r="E456" s="656"/>
      <c r="F456" s="188"/>
      <c r="G456" s="69"/>
      <c r="H456" s="69"/>
    </row>
    <row r="457" spans="1:8" ht="12" customHeight="1">
      <c r="A457" s="71"/>
      <c r="B457" s="72" t="s">
        <v>50</v>
      </c>
      <c r="C457" s="78"/>
      <c r="D457" s="78"/>
      <c r="E457" s="644"/>
      <c r="F457" s="188"/>
      <c r="G457" s="69"/>
      <c r="H457" s="69"/>
    </row>
    <row r="458" spans="1:8" ht="12" customHeight="1">
      <c r="A458" s="71"/>
      <c r="B458" s="7" t="s">
        <v>293</v>
      </c>
      <c r="C458" s="78"/>
      <c r="D458" s="78"/>
      <c r="E458" s="644"/>
      <c r="F458" s="188"/>
      <c r="G458" s="69"/>
      <c r="H458" s="69"/>
    </row>
    <row r="459" spans="1:8" ht="12" customHeight="1">
      <c r="A459" s="71"/>
      <c r="B459" s="86" t="s">
        <v>259</v>
      </c>
      <c r="C459" s="78"/>
      <c r="D459" s="78"/>
      <c r="E459" s="644"/>
      <c r="F459" s="4" t="s">
        <v>221</v>
      </c>
      <c r="G459" s="69"/>
      <c r="H459" s="69"/>
    </row>
    <row r="460" spans="1:8" ht="12" customHeight="1">
      <c r="A460" s="71"/>
      <c r="B460" s="10" t="s">
        <v>273</v>
      </c>
      <c r="C460" s="78"/>
      <c r="D460" s="78"/>
      <c r="E460" s="644"/>
      <c r="F460" s="188"/>
      <c r="G460" s="69"/>
      <c r="H460" s="69"/>
    </row>
    <row r="461" spans="1:8" ht="12" customHeight="1">
      <c r="A461" s="71"/>
      <c r="B461" s="10" t="s">
        <v>65</v>
      </c>
      <c r="C461" s="78"/>
      <c r="D461" s="78"/>
      <c r="E461" s="644"/>
      <c r="F461" s="194"/>
      <c r="G461" s="69"/>
      <c r="H461" s="69"/>
    </row>
    <row r="462" spans="1:8" ht="12" customHeight="1">
      <c r="A462" s="71"/>
      <c r="B462" s="10" t="s">
        <v>552</v>
      </c>
      <c r="C462" s="78">
        <v>11000</v>
      </c>
      <c r="D462" s="78">
        <v>11000</v>
      </c>
      <c r="E462" s="644">
        <f>SUM(D462/C462)</f>
        <v>1</v>
      </c>
      <c r="F462" s="194"/>
      <c r="G462" s="69"/>
      <c r="H462" s="69"/>
    </row>
    <row r="463" spans="1:8" ht="12" customHeight="1" thickBot="1">
      <c r="A463" s="71"/>
      <c r="B463" s="75" t="s">
        <v>260</v>
      </c>
      <c r="C463" s="78"/>
      <c r="D463" s="78"/>
      <c r="E463" s="649"/>
      <c r="F463" s="30"/>
      <c r="G463" s="69"/>
      <c r="H463" s="69"/>
    </row>
    <row r="464" spans="1:8" ht="12" customHeight="1" thickBot="1">
      <c r="A464" s="53"/>
      <c r="B464" s="58" t="s">
        <v>252</v>
      </c>
      <c r="C464" s="83">
        <f>SUM(C457:C463)</f>
        <v>11000</v>
      </c>
      <c r="D464" s="83">
        <f>SUM(D457:D463)</f>
        <v>11000</v>
      </c>
      <c r="E464" s="652">
        <f>SUM(D464/C464)</f>
        <v>1</v>
      </c>
      <c r="F464" s="190"/>
      <c r="G464" s="69"/>
      <c r="H464" s="69"/>
    </row>
    <row r="465" spans="1:8" ht="12" customHeight="1">
      <c r="A465" s="15">
        <v>3322</v>
      </c>
      <c r="B465" s="99" t="s">
        <v>122</v>
      </c>
      <c r="C465" s="90"/>
      <c r="D465" s="90"/>
      <c r="E465" s="656"/>
      <c r="F465" s="188"/>
      <c r="G465" s="69"/>
      <c r="H465" s="69"/>
    </row>
    <row r="466" spans="1:8" ht="12" customHeight="1">
      <c r="A466" s="71"/>
      <c r="B466" s="72" t="s">
        <v>50</v>
      </c>
      <c r="C466" s="78"/>
      <c r="D466" s="78"/>
      <c r="E466" s="644"/>
      <c r="F466" s="188"/>
      <c r="G466" s="69"/>
      <c r="H466" s="69"/>
    </row>
    <row r="467" spans="1:8" ht="12" customHeight="1">
      <c r="A467" s="71"/>
      <c r="B467" s="7" t="s">
        <v>293</v>
      </c>
      <c r="C467" s="78"/>
      <c r="D467" s="78"/>
      <c r="E467" s="644"/>
      <c r="F467" s="188"/>
      <c r="G467" s="69"/>
      <c r="H467" s="69"/>
    </row>
    <row r="468" spans="1:8" ht="12" customHeight="1">
      <c r="A468" s="71"/>
      <c r="B468" s="86" t="s">
        <v>259</v>
      </c>
      <c r="C468" s="78"/>
      <c r="D468" s="78"/>
      <c r="E468" s="644"/>
      <c r="F468" s="188"/>
      <c r="G468" s="69"/>
      <c r="H468" s="69"/>
    </row>
    <row r="469" spans="1:8" ht="12" customHeight="1">
      <c r="A469" s="71"/>
      <c r="B469" s="10" t="s">
        <v>273</v>
      </c>
      <c r="C469" s="271"/>
      <c r="D469" s="271"/>
      <c r="E469" s="644"/>
      <c r="F469" s="188"/>
      <c r="G469" s="69"/>
      <c r="H469" s="69"/>
    </row>
    <row r="470" spans="1:8" ht="12" customHeight="1">
      <c r="A470" s="71"/>
      <c r="B470" s="10" t="s">
        <v>65</v>
      </c>
      <c r="C470" s="78"/>
      <c r="D470" s="78"/>
      <c r="E470" s="644"/>
      <c r="F470" s="194"/>
      <c r="G470" s="69"/>
      <c r="H470" s="69"/>
    </row>
    <row r="471" spans="1:8" ht="12" customHeight="1">
      <c r="A471" s="71"/>
      <c r="B471" s="10" t="s">
        <v>552</v>
      </c>
      <c r="C471" s="78">
        <v>6500</v>
      </c>
      <c r="D471" s="78">
        <v>6500</v>
      </c>
      <c r="E471" s="644">
        <f>SUM(D471/C471)</f>
        <v>1</v>
      </c>
      <c r="F471" s="194"/>
      <c r="G471" s="69"/>
      <c r="H471" s="69"/>
    </row>
    <row r="472" spans="1:8" ht="12" customHeight="1" thickBot="1">
      <c r="A472" s="71"/>
      <c r="B472" s="75" t="s">
        <v>260</v>
      </c>
      <c r="C472" s="78"/>
      <c r="D472" s="78"/>
      <c r="E472" s="649"/>
      <c r="F472" s="30"/>
      <c r="G472" s="69"/>
      <c r="H472" s="69"/>
    </row>
    <row r="473" spans="1:8" ht="12" customHeight="1" thickBot="1">
      <c r="A473" s="53"/>
      <c r="B473" s="58" t="s">
        <v>252</v>
      </c>
      <c r="C473" s="83">
        <f>SUM(C466:C472)</f>
        <v>6500</v>
      </c>
      <c r="D473" s="83">
        <f>SUM(D466:D472)</f>
        <v>6500</v>
      </c>
      <c r="E473" s="652">
        <f>SUM(D473/C473)</f>
        <v>1</v>
      </c>
      <c r="F473" s="190"/>
      <c r="G473" s="69"/>
      <c r="H473" s="69"/>
    </row>
    <row r="474" spans="1:8" ht="12" customHeight="1">
      <c r="A474" s="52">
        <v>3341</v>
      </c>
      <c r="B474" s="107" t="s">
        <v>281</v>
      </c>
      <c r="C474" s="100"/>
      <c r="D474" s="100"/>
      <c r="E474" s="656"/>
      <c r="F474" s="188"/>
      <c r="G474" s="69"/>
      <c r="H474" s="69"/>
    </row>
    <row r="475" spans="1:8" ht="12" customHeight="1">
      <c r="A475" s="15"/>
      <c r="B475" s="72" t="s">
        <v>50</v>
      </c>
      <c r="C475" s="47"/>
      <c r="D475" s="47"/>
      <c r="E475" s="644"/>
      <c r="F475" s="188"/>
      <c r="G475" s="69"/>
      <c r="H475" s="69"/>
    </row>
    <row r="476" spans="1:8" ht="12" customHeight="1">
      <c r="A476" s="15"/>
      <c r="B476" s="7" t="s">
        <v>293</v>
      </c>
      <c r="C476" s="47"/>
      <c r="D476" s="47"/>
      <c r="E476" s="644"/>
      <c r="F476" s="188"/>
      <c r="G476" s="69"/>
      <c r="H476" s="69"/>
    </row>
    <row r="477" spans="1:8" ht="12" customHeight="1">
      <c r="A477" s="87"/>
      <c r="B477" s="86" t="s">
        <v>259</v>
      </c>
      <c r="C477" s="168">
        <v>1042</v>
      </c>
      <c r="D477" s="168">
        <v>1042</v>
      </c>
      <c r="E477" s="644">
        <f>SUM(D477/C477)</f>
        <v>1</v>
      </c>
      <c r="F477" s="188"/>
      <c r="G477" s="69"/>
      <c r="H477" s="69"/>
    </row>
    <row r="478" spans="1:8" ht="12" customHeight="1">
      <c r="A478" s="15"/>
      <c r="B478" s="10" t="s">
        <v>205</v>
      </c>
      <c r="C478" s="47"/>
      <c r="D478" s="47"/>
      <c r="E478" s="644"/>
      <c r="F478" s="188"/>
      <c r="G478" s="69"/>
      <c r="H478" s="69"/>
    </row>
    <row r="479" spans="1:8" ht="12" customHeight="1">
      <c r="A479" s="15"/>
      <c r="B479" s="10" t="s">
        <v>65</v>
      </c>
      <c r="C479" s="47"/>
      <c r="D479" s="47"/>
      <c r="E479" s="644"/>
      <c r="F479" s="194"/>
      <c r="G479" s="69"/>
      <c r="H479" s="69"/>
    </row>
    <row r="480" spans="1:8" ht="12" customHeight="1" thickBot="1">
      <c r="A480" s="15"/>
      <c r="B480" s="75" t="s">
        <v>260</v>
      </c>
      <c r="C480" s="105"/>
      <c r="D480" s="105"/>
      <c r="E480" s="649"/>
      <c r="F480" s="30"/>
      <c r="G480" s="69"/>
      <c r="H480" s="69"/>
    </row>
    <row r="481" spans="1:8" ht="12" customHeight="1" thickBot="1">
      <c r="A481" s="81"/>
      <c r="B481" s="58" t="s">
        <v>252</v>
      </c>
      <c r="C481" s="83">
        <f>SUM(C475:C480)</f>
        <v>1042</v>
      </c>
      <c r="D481" s="83">
        <f>SUM(D475:D480)</f>
        <v>1042</v>
      </c>
      <c r="E481" s="652">
        <f>SUM(D481/C481)</f>
        <v>1</v>
      </c>
      <c r="F481" s="190"/>
      <c r="G481" s="69"/>
      <c r="H481" s="69"/>
    </row>
    <row r="482" spans="1:8" ht="12" customHeight="1">
      <c r="A482" s="52">
        <v>3342</v>
      </c>
      <c r="B482" s="107" t="s">
        <v>282</v>
      </c>
      <c r="C482" s="100"/>
      <c r="D482" s="100"/>
      <c r="E482" s="656"/>
      <c r="F482" s="188"/>
      <c r="G482" s="69"/>
      <c r="H482" s="69"/>
    </row>
    <row r="483" spans="1:8" ht="12" customHeight="1">
      <c r="A483" s="15"/>
      <c r="B483" s="72" t="s">
        <v>50</v>
      </c>
      <c r="C483" s="47"/>
      <c r="D483" s="47"/>
      <c r="E483" s="644"/>
      <c r="F483" s="188"/>
      <c r="G483" s="69"/>
      <c r="H483" s="69"/>
    </row>
    <row r="484" spans="1:8" ht="12" customHeight="1">
      <c r="A484" s="15"/>
      <c r="B484" s="7" t="s">
        <v>293</v>
      </c>
      <c r="C484" s="47"/>
      <c r="D484" s="47"/>
      <c r="E484" s="644"/>
      <c r="F484" s="188"/>
      <c r="G484" s="69"/>
      <c r="H484" s="69"/>
    </row>
    <row r="485" spans="1:8" ht="12" customHeight="1">
      <c r="A485" s="87"/>
      <c r="B485" s="86" t="s">
        <v>259</v>
      </c>
      <c r="C485" s="168">
        <v>880</v>
      </c>
      <c r="D485" s="168">
        <v>880</v>
      </c>
      <c r="E485" s="644">
        <f>SUM(D485/C485)</f>
        <v>1</v>
      </c>
      <c r="F485" s="188"/>
      <c r="G485" s="69"/>
      <c r="H485" s="69"/>
    </row>
    <row r="486" spans="1:8" ht="12" customHeight="1">
      <c r="A486" s="15"/>
      <c r="B486" s="10" t="s">
        <v>205</v>
      </c>
      <c r="C486" s="47"/>
      <c r="D486" s="47"/>
      <c r="E486" s="644"/>
      <c r="F486" s="188"/>
      <c r="G486" s="69"/>
      <c r="H486" s="69"/>
    </row>
    <row r="487" spans="1:8" ht="12" customHeight="1">
      <c r="A487" s="15"/>
      <c r="B487" s="10" t="s">
        <v>65</v>
      </c>
      <c r="C487" s="47"/>
      <c r="D487" s="47"/>
      <c r="E487" s="644"/>
      <c r="F487" s="194"/>
      <c r="G487" s="69"/>
      <c r="H487" s="69"/>
    </row>
    <row r="488" spans="1:8" ht="12" customHeight="1" thickBot="1">
      <c r="A488" s="15"/>
      <c r="B488" s="75" t="s">
        <v>260</v>
      </c>
      <c r="C488" s="105"/>
      <c r="D488" s="105"/>
      <c r="E488" s="649"/>
      <c r="F488" s="30"/>
      <c r="G488" s="69"/>
      <c r="H488" s="69"/>
    </row>
    <row r="489" spans="1:8" ht="12" customHeight="1" thickBot="1">
      <c r="A489" s="81"/>
      <c r="B489" s="58" t="s">
        <v>252</v>
      </c>
      <c r="C489" s="83">
        <f>SUM(C483:C488)</f>
        <v>880</v>
      </c>
      <c r="D489" s="83">
        <f>SUM(D483:D488)</f>
        <v>880</v>
      </c>
      <c r="E489" s="652">
        <f>SUM(D489/C489)</f>
        <v>1</v>
      </c>
      <c r="F489" s="190"/>
      <c r="G489" s="69"/>
      <c r="H489" s="69"/>
    </row>
    <row r="490" spans="1:8" ht="12" customHeight="1">
      <c r="A490" s="52">
        <v>3343</v>
      </c>
      <c r="B490" s="107" t="s">
        <v>159</v>
      </c>
      <c r="C490" s="100"/>
      <c r="D490" s="100"/>
      <c r="E490" s="656"/>
      <c r="F490" s="188"/>
      <c r="G490" s="69"/>
      <c r="H490" s="69"/>
    </row>
    <row r="491" spans="1:8" ht="12" customHeight="1">
      <c r="A491" s="15"/>
      <c r="B491" s="72" t="s">
        <v>50</v>
      </c>
      <c r="C491" s="47"/>
      <c r="D491" s="47"/>
      <c r="E491" s="644"/>
      <c r="F491" s="188"/>
      <c r="G491" s="69"/>
      <c r="H491" s="69"/>
    </row>
    <row r="492" spans="1:8" ht="12" customHeight="1">
      <c r="A492" s="15"/>
      <c r="B492" s="7" t="s">
        <v>293</v>
      </c>
      <c r="C492" s="47"/>
      <c r="D492" s="47"/>
      <c r="E492" s="644"/>
      <c r="F492" s="188"/>
      <c r="G492" s="69"/>
      <c r="H492" s="69"/>
    </row>
    <row r="493" spans="1:8" ht="12" customHeight="1">
      <c r="A493" s="87"/>
      <c r="B493" s="86" t="s">
        <v>259</v>
      </c>
      <c r="C493" s="168">
        <v>345</v>
      </c>
      <c r="D493" s="168">
        <v>345</v>
      </c>
      <c r="E493" s="644">
        <f>SUM(D493/C493)</f>
        <v>1</v>
      </c>
      <c r="F493" s="188"/>
      <c r="G493" s="69"/>
      <c r="H493" s="69"/>
    </row>
    <row r="494" spans="1:8" ht="12" customHeight="1">
      <c r="A494" s="15"/>
      <c r="B494" s="10" t="s">
        <v>273</v>
      </c>
      <c r="C494" s="47"/>
      <c r="D494" s="47"/>
      <c r="E494" s="644"/>
      <c r="F494" s="188"/>
      <c r="G494" s="69"/>
      <c r="H494" s="69"/>
    </row>
    <row r="495" spans="1:8" ht="12" customHeight="1">
      <c r="A495" s="15"/>
      <c r="B495" s="10" t="s">
        <v>65</v>
      </c>
      <c r="C495" s="47"/>
      <c r="D495" s="47"/>
      <c r="E495" s="644"/>
      <c r="F495" s="194"/>
      <c r="G495" s="69"/>
      <c r="H495" s="69"/>
    </row>
    <row r="496" spans="1:8" ht="12" customHeight="1" thickBot="1">
      <c r="A496" s="15"/>
      <c r="B496" s="75" t="s">
        <v>260</v>
      </c>
      <c r="C496" s="105"/>
      <c r="D496" s="105"/>
      <c r="E496" s="649"/>
      <c r="F496" s="30"/>
      <c r="G496" s="69"/>
      <c r="H496" s="69"/>
    </row>
    <row r="497" spans="1:8" ht="12" customHeight="1" thickBot="1">
      <c r="A497" s="81"/>
      <c r="B497" s="58" t="s">
        <v>252</v>
      </c>
      <c r="C497" s="83">
        <f>SUM(C491:C496)</f>
        <v>345</v>
      </c>
      <c r="D497" s="83">
        <f>SUM(D491:D496)</f>
        <v>345</v>
      </c>
      <c r="E497" s="652">
        <f>SUM(D497/C497)</f>
        <v>1</v>
      </c>
      <c r="F497" s="190"/>
      <c r="G497" s="69"/>
      <c r="H497" s="69"/>
    </row>
    <row r="498" spans="1:8" ht="12" customHeight="1">
      <c r="A498" s="15">
        <v>3344</v>
      </c>
      <c r="B498" s="77" t="s">
        <v>247</v>
      </c>
      <c r="C498" s="84"/>
      <c r="D498" s="84"/>
      <c r="E498" s="656"/>
      <c r="F498" s="188"/>
      <c r="G498" s="69"/>
      <c r="H498" s="69"/>
    </row>
    <row r="499" spans="1:8" ht="12" customHeight="1">
      <c r="A499" s="15"/>
      <c r="B499" s="75" t="s">
        <v>50</v>
      </c>
      <c r="C499" s="47"/>
      <c r="D499" s="47"/>
      <c r="E499" s="644"/>
      <c r="F499" s="188"/>
      <c r="G499" s="69"/>
      <c r="H499" s="69"/>
    </row>
    <row r="500" spans="1:8" ht="12" customHeight="1">
      <c r="A500" s="15"/>
      <c r="B500" s="7" t="s">
        <v>293</v>
      </c>
      <c r="C500" s="47"/>
      <c r="D500" s="47"/>
      <c r="E500" s="644"/>
      <c r="F500" s="188"/>
      <c r="G500" s="69"/>
      <c r="H500" s="69"/>
    </row>
    <row r="501" spans="1:8" ht="12" customHeight="1">
      <c r="A501" s="178"/>
      <c r="B501" s="176" t="s">
        <v>259</v>
      </c>
      <c r="C501" s="168">
        <v>1027</v>
      </c>
      <c r="D501" s="168">
        <v>1027</v>
      </c>
      <c r="E501" s="644">
        <f>SUM(D501/C501)</f>
        <v>1</v>
      </c>
      <c r="F501" s="188"/>
      <c r="G501" s="69"/>
      <c r="H501" s="69"/>
    </row>
    <row r="502" spans="1:8" ht="12" customHeight="1">
      <c r="A502" s="178"/>
      <c r="B502" s="10" t="s">
        <v>273</v>
      </c>
      <c r="C502" s="47"/>
      <c r="D502" s="47"/>
      <c r="E502" s="644"/>
      <c r="F502" s="188"/>
      <c r="G502" s="69"/>
      <c r="H502" s="69"/>
    </row>
    <row r="503" spans="1:8" ht="12" customHeight="1">
      <c r="A503" s="15"/>
      <c r="B503" s="7" t="s">
        <v>65</v>
      </c>
      <c r="C503" s="47"/>
      <c r="D503" s="47"/>
      <c r="E503" s="644"/>
      <c r="F503" s="194"/>
      <c r="G503" s="69"/>
      <c r="H503" s="69"/>
    </row>
    <row r="504" spans="1:8" ht="12" customHeight="1" thickBot="1">
      <c r="A504" s="15"/>
      <c r="B504" s="98" t="s">
        <v>260</v>
      </c>
      <c r="C504" s="48"/>
      <c r="D504" s="48"/>
      <c r="E504" s="649"/>
      <c r="F504" s="30"/>
      <c r="G504" s="69"/>
      <c r="H504" s="69"/>
    </row>
    <row r="505" spans="1:8" ht="12" customHeight="1" thickBot="1">
      <c r="A505" s="53"/>
      <c r="B505" s="64" t="s">
        <v>252</v>
      </c>
      <c r="C505" s="106">
        <f>SUM(C499:C504)</f>
        <v>1027</v>
      </c>
      <c r="D505" s="106">
        <f>SUM(D499:D504)</f>
        <v>1027</v>
      </c>
      <c r="E505" s="652">
        <f>SUM(D505/C505)</f>
        <v>1</v>
      </c>
      <c r="F505" s="190"/>
      <c r="G505" s="69"/>
      <c r="H505" s="69"/>
    </row>
    <row r="506" spans="1:8" ht="12" customHeight="1">
      <c r="A506" s="15">
        <v>3345</v>
      </c>
      <c r="B506" s="74" t="s">
        <v>160</v>
      </c>
      <c r="C506" s="100"/>
      <c r="D506" s="100"/>
      <c r="E506" s="656"/>
      <c r="F506" s="4"/>
      <c r="G506" s="69"/>
      <c r="H506" s="69"/>
    </row>
    <row r="507" spans="1:8" ht="12" customHeight="1">
      <c r="A507" s="15"/>
      <c r="B507" s="72" t="s">
        <v>50</v>
      </c>
      <c r="C507" s="47"/>
      <c r="D507" s="47"/>
      <c r="E507" s="644"/>
      <c r="F507" s="5"/>
      <c r="G507" s="69"/>
      <c r="H507" s="69"/>
    </row>
    <row r="508" spans="1:8" ht="12" customHeight="1">
      <c r="A508" s="15"/>
      <c r="B508" s="7" t="s">
        <v>293</v>
      </c>
      <c r="C508" s="47"/>
      <c r="D508" s="47"/>
      <c r="E508" s="644"/>
      <c r="F508" s="5"/>
      <c r="G508" s="69"/>
      <c r="H508" s="69"/>
    </row>
    <row r="509" spans="1:8" ht="12" customHeight="1">
      <c r="A509" s="15"/>
      <c r="B509" s="86" t="s">
        <v>259</v>
      </c>
      <c r="C509" s="168">
        <v>300</v>
      </c>
      <c r="D509" s="168">
        <v>300</v>
      </c>
      <c r="E509" s="644">
        <f>SUM(D509/C509)</f>
        <v>1</v>
      </c>
      <c r="F509" s="5"/>
      <c r="G509" s="69"/>
      <c r="H509" s="69"/>
    </row>
    <row r="510" spans="1:8" ht="12" customHeight="1">
      <c r="A510" s="15"/>
      <c r="B510" s="10" t="s">
        <v>273</v>
      </c>
      <c r="C510" s="47"/>
      <c r="D510" s="47"/>
      <c r="E510" s="644"/>
      <c r="F510" s="5"/>
      <c r="G510" s="69"/>
      <c r="H510" s="69"/>
    </row>
    <row r="511" spans="1:8" ht="12" customHeight="1">
      <c r="A511" s="15"/>
      <c r="B511" s="10" t="s">
        <v>65</v>
      </c>
      <c r="C511" s="47"/>
      <c r="D511" s="47"/>
      <c r="E511" s="644"/>
      <c r="F511" s="5"/>
      <c r="G511" s="69"/>
      <c r="H511" s="69"/>
    </row>
    <row r="512" spans="1:8" ht="12" customHeight="1" thickBot="1">
      <c r="A512" s="15"/>
      <c r="B512" s="75" t="s">
        <v>260</v>
      </c>
      <c r="C512" s="48"/>
      <c r="D512" s="48"/>
      <c r="E512" s="649"/>
      <c r="F512" s="30"/>
      <c r="G512" s="69"/>
      <c r="H512" s="69"/>
    </row>
    <row r="513" spans="1:8" ht="12" customHeight="1" thickBot="1">
      <c r="A513" s="53"/>
      <c r="B513" s="58" t="s">
        <v>252</v>
      </c>
      <c r="C513" s="106">
        <f>SUM(C509:C512)</f>
        <v>300</v>
      </c>
      <c r="D513" s="106">
        <f>SUM(D509:D512)</f>
        <v>300</v>
      </c>
      <c r="E513" s="652">
        <f>SUM(D513/C513)</f>
        <v>1</v>
      </c>
      <c r="F513" s="190"/>
      <c r="G513" s="69"/>
      <c r="H513" s="69"/>
    </row>
    <row r="514" spans="1:8" ht="12" customHeight="1">
      <c r="A514" s="15">
        <v>3346</v>
      </c>
      <c r="B514" s="104" t="s">
        <v>59</v>
      </c>
      <c r="C514" s="100"/>
      <c r="D514" s="100"/>
      <c r="E514" s="656"/>
      <c r="F514" s="188"/>
      <c r="G514" s="69"/>
      <c r="H514" s="69"/>
    </row>
    <row r="515" spans="1:8" ht="12" customHeight="1">
      <c r="A515" s="71"/>
      <c r="B515" s="72" t="s">
        <v>50</v>
      </c>
      <c r="C515" s="90"/>
      <c r="D515" s="90"/>
      <c r="E515" s="644"/>
      <c r="F515" s="188"/>
      <c r="G515" s="69"/>
      <c r="H515" s="69"/>
    </row>
    <row r="516" spans="1:8" ht="12" customHeight="1">
      <c r="A516" s="71"/>
      <c r="B516" s="7" t="s">
        <v>293</v>
      </c>
      <c r="C516" s="47"/>
      <c r="D516" s="47"/>
      <c r="E516" s="644"/>
      <c r="F516" s="188"/>
      <c r="G516" s="69"/>
      <c r="H516" s="69"/>
    </row>
    <row r="517" spans="1:8" ht="12" customHeight="1">
      <c r="A517" s="71"/>
      <c r="B517" s="86" t="s">
        <v>259</v>
      </c>
      <c r="C517" s="168">
        <v>3733</v>
      </c>
      <c r="D517" s="168">
        <v>3733</v>
      </c>
      <c r="E517" s="644">
        <f>SUM(D517/C517)</f>
        <v>1</v>
      </c>
      <c r="F517" s="188"/>
      <c r="G517" s="69"/>
      <c r="H517" s="69"/>
    </row>
    <row r="518" spans="1:8" ht="12" customHeight="1">
      <c r="A518" s="71"/>
      <c r="B518" s="10" t="s">
        <v>273</v>
      </c>
      <c r="C518" s="47"/>
      <c r="D518" s="47"/>
      <c r="E518" s="644"/>
      <c r="F518" s="188"/>
      <c r="G518" s="69"/>
      <c r="H518" s="69"/>
    </row>
    <row r="519" spans="1:8" ht="12" customHeight="1">
      <c r="A519" s="71"/>
      <c r="B519" s="10" t="s">
        <v>65</v>
      </c>
      <c r="C519" s="47"/>
      <c r="D519" s="47"/>
      <c r="E519" s="644"/>
      <c r="F519" s="194"/>
      <c r="G519" s="69"/>
      <c r="H519" s="69"/>
    </row>
    <row r="520" spans="1:8" ht="12" customHeight="1" thickBot="1">
      <c r="A520" s="71"/>
      <c r="B520" s="75" t="s">
        <v>260</v>
      </c>
      <c r="C520" s="105"/>
      <c r="D520" s="105"/>
      <c r="E520" s="649"/>
      <c r="F520" s="30"/>
      <c r="G520" s="69"/>
      <c r="H520" s="69"/>
    </row>
    <row r="521" spans="1:8" ht="12" customHeight="1" thickBot="1">
      <c r="A521" s="53"/>
      <c r="B521" s="58" t="s">
        <v>252</v>
      </c>
      <c r="C521" s="83">
        <f>SUM(C517:C520)</f>
        <v>3733</v>
      </c>
      <c r="D521" s="83">
        <f>SUM(D517:D520)</f>
        <v>3733</v>
      </c>
      <c r="E521" s="652">
        <f>SUM(D521/C521)</f>
        <v>1</v>
      </c>
      <c r="F521" s="190"/>
      <c r="G521" s="69"/>
      <c r="H521" s="69"/>
    </row>
    <row r="522" spans="1:8" ht="12" customHeight="1">
      <c r="A522" s="15">
        <v>3347</v>
      </c>
      <c r="B522" s="104" t="s">
        <v>60</v>
      </c>
      <c r="C522" s="100"/>
      <c r="D522" s="100"/>
      <c r="E522" s="656"/>
      <c r="F522" s="188"/>
      <c r="G522" s="69"/>
      <c r="H522" s="69"/>
    </row>
    <row r="523" spans="1:8" ht="12" customHeight="1">
      <c r="A523" s="71"/>
      <c r="B523" s="72" t="s">
        <v>50</v>
      </c>
      <c r="C523" s="90"/>
      <c r="D523" s="90"/>
      <c r="E523" s="644"/>
      <c r="F523" s="188"/>
      <c r="G523" s="69"/>
      <c r="H523" s="69"/>
    </row>
    <row r="524" spans="1:8" ht="12" customHeight="1">
      <c r="A524" s="71"/>
      <c r="B524" s="7" t="s">
        <v>293</v>
      </c>
      <c r="C524" s="47"/>
      <c r="D524" s="47"/>
      <c r="E524" s="644"/>
      <c r="F524" s="188"/>
      <c r="G524" s="69"/>
      <c r="H524" s="69"/>
    </row>
    <row r="525" spans="1:8" ht="12" customHeight="1">
      <c r="A525" s="71"/>
      <c r="B525" s="86" t="s">
        <v>259</v>
      </c>
      <c r="C525" s="168">
        <v>2000</v>
      </c>
      <c r="D525" s="168">
        <v>2000</v>
      </c>
      <c r="E525" s="644">
        <f>SUM(D525/C525)</f>
        <v>1</v>
      </c>
      <c r="F525" s="188"/>
      <c r="G525" s="69"/>
      <c r="H525" s="69"/>
    </row>
    <row r="526" spans="1:8" ht="12" customHeight="1">
      <c r="A526" s="71"/>
      <c r="B526" s="10" t="s">
        <v>273</v>
      </c>
      <c r="C526" s="47"/>
      <c r="D526" s="47"/>
      <c r="E526" s="644"/>
      <c r="F526" s="188"/>
      <c r="G526" s="69"/>
      <c r="H526" s="69"/>
    </row>
    <row r="527" spans="1:8" ht="12" customHeight="1">
      <c r="A527" s="71"/>
      <c r="B527" s="10" t="s">
        <v>65</v>
      </c>
      <c r="C527" s="47"/>
      <c r="D527" s="47"/>
      <c r="E527" s="644"/>
      <c r="F527" s="194"/>
      <c r="G527" s="69"/>
      <c r="H527" s="69"/>
    </row>
    <row r="528" spans="1:8" ht="12" customHeight="1" thickBot="1">
      <c r="A528" s="71"/>
      <c r="B528" s="75" t="s">
        <v>260</v>
      </c>
      <c r="C528" s="105"/>
      <c r="D528" s="105"/>
      <c r="E528" s="649"/>
      <c r="F528" s="30"/>
      <c r="G528" s="69"/>
      <c r="H528" s="69"/>
    </row>
    <row r="529" spans="1:8" ht="12" customHeight="1" thickBot="1">
      <c r="A529" s="53"/>
      <c r="B529" s="58" t="s">
        <v>252</v>
      </c>
      <c r="C529" s="83">
        <f>SUM(C525:C528)</f>
        <v>2000</v>
      </c>
      <c r="D529" s="83">
        <f>SUM(D525:D528)</f>
        <v>2000</v>
      </c>
      <c r="E529" s="667">
        <f>SUM(D529/C529)</f>
        <v>1</v>
      </c>
      <c r="F529" s="190"/>
      <c r="G529" s="69"/>
      <c r="H529" s="69"/>
    </row>
    <row r="530" spans="1:8" ht="12" customHeight="1">
      <c r="A530" s="15">
        <v>3348</v>
      </c>
      <c r="B530" s="104" t="s">
        <v>200</v>
      </c>
      <c r="C530" s="100"/>
      <c r="D530" s="100"/>
      <c r="E530" s="656"/>
      <c r="F530" s="188"/>
      <c r="G530" s="69"/>
      <c r="H530" s="69"/>
    </row>
    <row r="531" spans="1:8" ht="12" customHeight="1">
      <c r="A531" s="71"/>
      <c r="B531" s="72" t="s">
        <v>50</v>
      </c>
      <c r="C531" s="90"/>
      <c r="D531" s="90"/>
      <c r="E531" s="644"/>
      <c r="F531" s="188"/>
      <c r="G531" s="69"/>
      <c r="H531" s="69"/>
    </row>
    <row r="532" spans="1:8" ht="12" customHeight="1">
      <c r="A532" s="71"/>
      <c r="B532" s="7" t="s">
        <v>293</v>
      </c>
      <c r="C532" s="47"/>
      <c r="D532" s="47"/>
      <c r="E532" s="644"/>
      <c r="F532" s="188"/>
      <c r="G532" s="69"/>
      <c r="H532" s="69"/>
    </row>
    <row r="533" spans="1:8" ht="12" customHeight="1">
      <c r="A533" s="71"/>
      <c r="B533" s="86" t="s">
        <v>259</v>
      </c>
      <c r="C533" s="168">
        <v>400</v>
      </c>
      <c r="D533" s="168">
        <v>400</v>
      </c>
      <c r="E533" s="644">
        <f>SUM(D533/C533)</f>
        <v>1</v>
      </c>
      <c r="F533" s="188"/>
      <c r="G533" s="69"/>
      <c r="H533" s="69"/>
    </row>
    <row r="534" spans="1:8" ht="12" customHeight="1">
      <c r="A534" s="71"/>
      <c r="B534" s="10" t="s">
        <v>273</v>
      </c>
      <c r="C534" s="47"/>
      <c r="D534" s="47"/>
      <c r="E534" s="644"/>
      <c r="F534" s="188"/>
      <c r="G534" s="69"/>
      <c r="H534" s="69"/>
    </row>
    <row r="535" spans="1:8" ht="12" customHeight="1">
      <c r="A535" s="71"/>
      <c r="B535" s="10" t="s">
        <v>65</v>
      </c>
      <c r="C535" s="47"/>
      <c r="D535" s="47"/>
      <c r="E535" s="644"/>
      <c r="F535" s="194"/>
      <c r="G535" s="69"/>
      <c r="H535" s="69"/>
    </row>
    <row r="536" spans="1:8" ht="12" customHeight="1" thickBot="1">
      <c r="A536" s="71"/>
      <c r="B536" s="75" t="s">
        <v>260</v>
      </c>
      <c r="C536" s="105"/>
      <c r="D536" s="105"/>
      <c r="E536" s="649"/>
      <c r="F536" s="30"/>
      <c r="G536" s="69"/>
      <c r="H536" s="69"/>
    </row>
    <row r="537" spans="1:8" ht="12" customHeight="1" thickBot="1">
      <c r="A537" s="53"/>
      <c r="B537" s="58" t="s">
        <v>252</v>
      </c>
      <c r="C537" s="83">
        <f>SUM(C533:C536)</f>
        <v>400</v>
      </c>
      <c r="D537" s="83">
        <f>SUM(D533:D536)</f>
        <v>400</v>
      </c>
      <c r="E537" s="652">
        <f>SUM(D537/C537)</f>
        <v>1</v>
      </c>
      <c r="F537" s="190"/>
      <c r="G537" s="69"/>
      <c r="H537" s="69"/>
    </row>
    <row r="538" spans="1:8" ht="12" customHeight="1">
      <c r="A538" s="70">
        <v>3350</v>
      </c>
      <c r="B538" s="99" t="s">
        <v>280</v>
      </c>
      <c r="C538" s="90"/>
      <c r="D538" s="90"/>
      <c r="E538" s="656"/>
      <c r="F538" s="188"/>
      <c r="G538" s="69"/>
      <c r="H538" s="69"/>
    </row>
    <row r="539" spans="1:8" ht="12" customHeight="1">
      <c r="A539" s="71"/>
      <c r="B539" s="72" t="s">
        <v>50</v>
      </c>
      <c r="C539" s="78"/>
      <c r="D539" s="78"/>
      <c r="E539" s="644"/>
      <c r="F539" s="188"/>
      <c r="G539" s="69"/>
      <c r="H539" s="69"/>
    </row>
    <row r="540" spans="1:8" ht="12" customHeight="1">
      <c r="A540" s="71"/>
      <c r="B540" s="7" t="s">
        <v>293</v>
      </c>
      <c r="C540" s="78"/>
      <c r="D540" s="78"/>
      <c r="E540" s="644"/>
      <c r="F540" s="188"/>
      <c r="G540" s="69"/>
      <c r="H540" s="69"/>
    </row>
    <row r="541" spans="1:8" ht="12" customHeight="1">
      <c r="A541" s="71"/>
      <c r="B541" s="86" t="s">
        <v>259</v>
      </c>
      <c r="C541" s="271">
        <v>1000</v>
      </c>
      <c r="D541" s="271">
        <v>1000</v>
      </c>
      <c r="E541" s="644">
        <f>SUM(D541/C541)</f>
        <v>1</v>
      </c>
      <c r="F541" s="188"/>
      <c r="G541" s="69"/>
      <c r="H541" s="69"/>
    </row>
    <row r="542" spans="1:8" ht="12" customHeight="1">
      <c r="A542" s="71"/>
      <c r="B542" s="10" t="s">
        <v>273</v>
      </c>
      <c r="C542" s="78"/>
      <c r="D542" s="78"/>
      <c r="E542" s="644"/>
      <c r="F542" s="188"/>
      <c r="G542" s="69"/>
      <c r="H542" s="69"/>
    </row>
    <row r="543" spans="1:8" ht="12" customHeight="1">
      <c r="A543" s="71"/>
      <c r="B543" s="10" t="s">
        <v>65</v>
      </c>
      <c r="C543" s="78"/>
      <c r="D543" s="78"/>
      <c r="E543" s="644"/>
      <c r="F543" s="194"/>
      <c r="G543" s="69"/>
      <c r="H543" s="69"/>
    </row>
    <row r="544" spans="1:8" ht="12" customHeight="1" thickBot="1">
      <c r="A544" s="71"/>
      <c r="B544" s="75" t="s">
        <v>260</v>
      </c>
      <c r="C544" s="78"/>
      <c r="D544" s="78"/>
      <c r="E544" s="649"/>
      <c r="F544" s="30"/>
      <c r="G544" s="69"/>
      <c r="H544" s="69"/>
    </row>
    <row r="545" spans="1:8" ht="12.75" thickBot="1">
      <c r="A545" s="53"/>
      <c r="B545" s="58" t="s">
        <v>252</v>
      </c>
      <c r="C545" s="83">
        <f>SUM(C539:C544)</f>
        <v>1000</v>
      </c>
      <c r="D545" s="83">
        <f>SUM(D539:D544)</f>
        <v>1000</v>
      </c>
      <c r="E545" s="652">
        <f>SUM(D545/C545)</f>
        <v>1</v>
      </c>
      <c r="F545" s="190"/>
      <c r="G545" s="69"/>
      <c r="H545" s="69"/>
    </row>
    <row r="546" spans="1:8" ht="12">
      <c r="A546" s="15">
        <v>3352</v>
      </c>
      <c r="B546" s="104" t="s">
        <v>64</v>
      </c>
      <c r="C546" s="90"/>
      <c r="D546" s="90"/>
      <c r="E546" s="656"/>
      <c r="F546" s="188"/>
      <c r="G546" s="69"/>
      <c r="H546" s="69"/>
    </row>
    <row r="547" spans="1:8" ht="12">
      <c r="A547" s="71"/>
      <c r="B547" s="72" t="s">
        <v>50</v>
      </c>
      <c r="C547" s="78"/>
      <c r="D547" s="78"/>
      <c r="E547" s="644"/>
      <c r="F547" s="188"/>
      <c r="G547" s="69"/>
      <c r="H547" s="69"/>
    </row>
    <row r="548" spans="1:8" ht="12">
      <c r="A548" s="71"/>
      <c r="B548" s="7" t="s">
        <v>293</v>
      </c>
      <c r="C548" s="78"/>
      <c r="D548" s="78"/>
      <c r="E548" s="644"/>
      <c r="F548" s="188"/>
      <c r="G548" s="69"/>
      <c r="H548" s="69"/>
    </row>
    <row r="549" spans="1:8" ht="12">
      <c r="A549" s="71"/>
      <c r="B549" s="86" t="s">
        <v>259</v>
      </c>
      <c r="C549" s="78"/>
      <c r="D549" s="78"/>
      <c r="E549" s="644"/>
      <c r="F549" s="188"/>
      <c r="G549" s="69"/>
      <c r="H549" s="69"/>
    </row>
    <row r="550" spans="1:8" ht="12">
      <c r="A550" s="71"/>
      <c r="B550" s="10" t="s">
        <v>273</v>
      </c>
      <c r="C550" s="271">
        <v>14500</v>
      </c>
      <c r="D550" s="271">
        <v>14500</v>
      </c>
      <c r="E550" s="644">
        <f>SUM(D550/C550)</f>
        <v>1</v>
      </c>
      <c r="F550" s="188"/>
      <c r="G550" s="69"/>
      <c r="H550" s="69"/>
    </row>
    <row r="551" spans="1:8" ht="12">
      <c r="A551" s="71"/>
      <c r="B551" s="10" t="s">
        <v>65</v>
      </c>
      <c r="C551" s="78"/>
      <c r="D551" s="78"/>
      <c r="E551" s="644"/>
      <c r="F551" s="194"/>
      <c r="G551" s="69"/>
      <c r="H551" s="69"/>
    </row>
    <row r="552" spans="1:8" ht="12.75" thickBot="1">
      <c r="A552" s="71"/>
      <c r="B552" s="75" t="s">
        <v>260</v>
      </c>
      <c r="C552" s="78"/>
      <c r="D552" s="78"/>
      <c r="E552" s="649"/>
      <c r="F552" s="30"/>
      <c r="G552" s="69"/>
      <c r="H552" s="69"/>
    </row>
    <row r="553" spans="1:8" ht="12.75" thickBot="1">
      <c r="A553" s="53"/>
      <c r="B553" s="58" t="s">
        <v>252</v>
      </c>
      <c r="C553" s="83">
        <f>SUM(C547:C552)</f>
        <v>14500</v>
      </c>
      <c r="D553" s="83">
        <f>SUM(D547:D552)</f>
        <v>14500</v>
      </c>
      <c r="E553" s="652">
        <f>SUM(D553/C553)</f>
        <v>1</v>
      </c>
      <c r="F553" s="190"/>
      <c r="G553" s="69"/>
      <c r="H553" s="69"/>
    </row>
    <row r="554" spans="1:8" ht="12">
      <c r="A554" s="15">
        <v>3353</v>
      </c>
      <c r="B554" s="104" t="s">
        <v>123</v>
      </c>
      <c r="C554" s="90"/>
      <c r="D554" s="90"/>
      <c r="E554" s="656"/>
      <c r="F554" s="188"/>
      <c r="G554" s="69"/>
      <c r="H554" s="69"/>
    </row>
    <row r="555" spans="1:8" ht="12">
      <c r="A555" s="71"/>
      <c r="B555" s="72" t="s">
        <v>50</v>
      </c>
      <c r="C555" s="271">
        <v>3000</v>
      </c>
      <c r="D555" s="271">
        <v>3101</v>
      </c>
      <c r="E555" s="644">
        <f>SUM(D555/C555)</f>
        <v>1.0336666666666667</v>
      </c>
      <c r="F555" s="188"/>
      <c r="G555" s="69"/>
      <c r="H555" s="69"/>
    </row>
    <row r="556" spans="1:8" ht="12">
      <c r="A556" s="71"/>
      <c r="B556" s="7" t="s">
        <v>293</v>
      </c>
      <c r="C556" s="271">
        <v>810</v>
      </c>
      <c r="D556" s="271">
        <v>892</v>
      </c>
      <c r="E556" s="644">
        <f>SUM(D556/C556)</f>
        <v>1.1012345679012345</v>
      </c>
      <c r="F556" s="188"/>
      <c r="G556" s="69"/>
      <c r="H556" s="69"/>
    </row>
    <row r="557" spans="1:8" ht="12">
      <c r="A557" s="71"/>
      <c r="B557" s="86" t="s">
        <v>259</v>
      </c>
      <c r="C557" s="271">
        <v>8190</v>
      </c>
      <c r="D557" s="271">
        <v>8190</v>
      </c>
      <c r="E557" s="644">
        <f>SUM(D557/C557)</f>
        <v>1</v>
      </c>
      <c r="F557" s="188"/>
      <c r="G557" s="69"/>
      <c r="H557" s="69"/>
    </row>
    <row r="558" spans="1:8" ht="12">
      <c r="A558" s="71"/>
      <c r="B558" s="10" t="s">
        <v>273</v>
      </c>
      <c r="C558" s="78"/>
      <c r="D558" s="78"/>
      <c r="E558" s="644"/>
      <c r="F558" s="188"/>
      <c r="G558" s="69"/>
      <c r="H558" s="69"/>
    </row>
    <row r="559" spans="1:8" ht="12">
      <c r="A559" s="71"/>
      <c r="B559" s="10" t="s">
        <v>65</v>
      </c>
      <c r="C559" s="78"/>
      <c r="D559" s="78"/>
      <c r="E559" s="644"/>
      <c r="F559" s="194"/>
      <c r="G559" s="69"/>
      <c r="H559" s="69"/>
    </row>
    <row r="560" spans="1:8" ht="12.75" thickBot="1">
      <c r="A560" s="71"/>
      <c r="B560" s="75" t="s">
        <v>260</v>
      </c>
      <c r="C560" s="78"/>
      <c r="D560" s="78"/>
      <c r="E560" s="649"/>
      <c r="F560" s="30"/>
      <c r="G560" s="69"/>
      <c r="H560" s="69"/>
    </row>
    <row r="561" spans="1:8" ht="12.75" thickBot="1">
      <c r="A561" s="53"/>
      <c r="B561" s="58" t="s">
        <v>252</v>
      </c>
      <c r="C561" s="83">
        <f>SUM(C555:C560)</f>
        <v>12000</v>
      </c>
      <c r="D561" s="83">
        <f>SUM(D555:D560)</f>
        <v>12183</v>
      </c>
      <c r="E561" s="652">
        <f>SUM(D561/C561)</f>
        <v>1.01525</v>
      </c>
      <c r="F561" s="190"/>
      <c r="G561" s="69"/>
      <c r="H561" s="69"/>
    </row>
    <row r="562" spans="1:8" ht="12">
      <c r="A562" s="15">
        <v>3354</v>
      </c>
      <c r="B562" s="104" t="s">
        <v>120</v>
      </c>
      <c r="C562" s="90"/>
      <c r="D562" s="90"/>
      <c r="E562" s="656"/>
      <c r="F562" s="188"/>
      <c r="G562" s="69"/>
      <c r="H562" s="69"/>
    </row>
    <row r="563" spans="1:8" ht="12">
      <c r="A563" s="71"/>
      <c r="B563" s="72" t="s">
        <v>50</v>
      </c>
      <c r="C563" s="78"/>
      <c r="D563" s="78"/>
      <c r="E563" s="644"/>
      <c r="F563" s="188"/>
      <c r="G563" s="69"/>
      <c r="H563" s="69"/>
    </row>
    <row r="564" spans="1:8" ht="12">
      <c r="A564" s="71"/>
      <c r="B564" s="7" t="s">
        <v>293</v>
      </c>
      <c r="C564" s="78"/>
      <c r="D564" s="78"/>
      <c r="E564" s="644"/>
      <c r="F564" s="188"/>
      <c r="G564" s="69"/>
      <c r="H564" s="69"/>
    </row>
    <row r="565" spans="1:8" ht="12">
      <c r="A565" s="71"/>
      <c r="B565" s="86" t="s">
        <v>259</v>
      </c>
      <c r="C565" s="78"/>
      <c r="D565" s="78"/>
      <c r="E565" s="644"/>
      <c r="F565" s="188"/>
      <c r="G565" s="69"/>
      <c r="H565" s="69"/>
    </row>
    <row r="566" spans="1:8" ht="12">
      <c r="A566" s="71"/>
      <c r="B566" s="10" t="s">
        <v>273</v>
      </c>
      <c r="C566" s="271">
        <v>38000</v>
      </c>
      <c r="D566" s="271">
        <v>38000</v>
      </c>
      <c r="E566" s="644">
        <f>SUM(D566/C566)</f>
        <v>1</v>
      </c>
      <c r="F566" s="188"/>
      <c r="G566" s="69"/>
      <c r="H566" s="69"/>
    </row>
    <row r="567" spans="1:8" ht="12">
      <c r="A567" s="71"/>
      <c r="B567" s="10" t="s">
        <v>65</v>
      </c>
      <c r="C567" s="78"/>
      <c r="D567" s="78"/>
      <c r="E567" s="644"/>
      <c r="F567" s="194"/>
      <c r="G567" s="69"/>
      <c r="H567" s="69"/>
    </row>
    <row r="568" spans="1:8" ht="12.75" thickBot="1">
      <c r="A568" s="71"/>
      <c r="B568" s="75" t="s">
        <v>260</v>
      </c>
      <c r="C568" s="78"/>
      <c r="D568" s="78"/>
      <c r="E568" s="649"/>
      <c r="F568" s="30"/>
      <c r="G568" s="69"/>
      <c r="H568" s="69"/>
    </row>
    <row r="569" spans="1:8" ht="12.75" thickBot="1">
      <c r="A569" s="53"/>
      <c r="B569" s="58" t="s">
        <v>252</v>
      </c>
      <c r="C569" s="83">
        <f>SUM(C563:C568)</f>
        <v>38000</v>
      </c>
      <c r="D569" s="83">
        <f>SUM(D563:D568)</f>
        <v>38000</v>
      </c>
      <c r="E569" s="652">
        <f>SUM(D569/C569)</f>
        <v>1</v>
      </c>
      <c r="F569" s="190"/>
      <c r="G569" s="69"/>
      <c r="H569" s="69"/>
    </row>
    <row r="570" spans="1:8" ht="12" customHeight="1">
      <c r="A570" s="15">
        <v>3355</v>
      </c>
      <c r="B570" s="99" t="s">
        <v>181</v>
      </c>
      <c r="C570" s="100"/>
      <c r="D570" s="100"/>
      <c r="E570" s="656"/>
      <c r="F570" s="188"/>
      <c r="G570" s="69"/>
      <c r="H570" s="69"/>
    </row>
    <row r="571" spans="1:8" ht="12" customHeight="1">
      <c r="A571" s="71"/>
      <c r="B571" s="72" t="s">
        <v>50</v>
      </c>
      <c r="C571" s="47"/>
      <c r="D571" s="47"/>
      <c r="E571" s="644"/>
      <c r="F571" s="188"/>
      <c r="G571" s="69"/>
      <c r="H571" s="69"/>
    </row>
    <row r="572" spans="1:8" ht="12" customHeight="1">
      <c r="A572" s="71"/>
      <c r="B572" s="7" t="s">
        <v>293</v>
      </c>
      <c r="C572" s="47"/>
      <c r="D572" s="47"/>
      <c r="E572" s="644"/>
      <c r="F572" s="188"/>
      <c r="G572" s="69"/>
      <c r="H572" s="69"/>
    </row>
    <row r="573" spans="1:8" ht="12" customHeight="1">
      <c r="A573" s="71"/>
      <c r="B573" s="86" t="s">
        <v>259</v>
      </c>
      <c r="C573" s="168">
        <v>5000</v>
      </c>
      <c r="D573" s="168">
        <v>5000</v>
      </c>
      <c r="E573" s="644">
        <f>SUM(D573/C573)</f>
        <v>1</v>
      </c>
      <c r="F573" s="188"/>
      <c r="G573" s="69"/>
      <c r="H573" s="69"/>
    </row>
    <row r="574" spans="1:8" ht="12" customHeight="1">
      <c r="A574" s="71"/>
      <c r="B574" s="10" t="s">
        <v>273</v>
      </c>
      <c r="C574" s="47"/>
      <c r="D574" s="47"/>
      <c r="E574" s="644"/>
      <c r="F574" s="188"/>
      <c r="G574" s="69"/>
      <c r="H574" s="69"/>
    </row>
    <row r="575" spans="1:8" ht="12" customHeight="1">
      <c r="A575" s="71"/>
      <c r="B575" s="10" t="s">
        <v>65</v>
      </c>
      <c r="C575" s="47"/>
      <c r="D575" s="47"/>
      <c r="E575" s="644"/>
      <c r="F575" s="194"/>
      <c r="G575" s="69"/>
      <c r="H575" s="69"/>
    </row>
    <row r="576" spans="1:8" ht="12" customHeight="1" thickBot="1">
      <c r="A576" s="71"/>
      <c r="B576" s="75" t="s">
        <v>260</v>
      </c>
      <c r="C576" s="48"/>
      <c r="D576" s="48"/>
      <c r="E576" s="649"/>
      <c r="F576" s="30"/>
      <c r="G576" s="69"/>
      <c r="H576" s="69"/>
    </row>
    <row r="577" spans="1:8" ht="12" customHeight="1" thickBot="1">
      <c r="A577" s="53"/>
      <c r="B577" s="58" t="s">
        <v>252</v>
      </c>
      <c r="C577" s="83">
        <f>SUM(C573:C576)</f>
        <v>5000</v>
      </c>
      <c r="D577" s="83">
        <f>SUM(D573:D576)</f>
        <v>5000</v>
      </c>
      <c r="E577" s="652">
        <f>SUM(D577/C577)</f>
        <v>1</v>
      </c>
      <c r="F577" s="190"/>
      <c r="G577" s="69"/>
      <c r="H577" s="69"/>
    </row>
    <row r="578" spans="1:8" ht="12" customHeight="1">
      <c r="A578" s="15">
        <v>3356</v>
      </c>
      <c r="B578" s="99" t="s">
        <v>528</v>
      </c>
      <c r="C578" s="100"/>
      <c r="D578" s="100"/>
      <c r="E578" s="656"/>
      <c r="F578" s="188"/>
      <c r="G578" s="69"/>
      <c r="H578" s="69"/>
    </row>
    <row r="579" spans="1:8" ht="12" customHeight="1">
      <c r="A579" s="71"/>
      <c r="B579" s="72" t="s">
        <v>50</v>
      </c>
      <c r="C579" s="168">
        <v>11811</v>
      </c>
      <c r="D579" s="168">
        <v>11811</v>
      </c>
      <c r="E579" s="644">
        <f>SUM(D579/C579)</f>
        <v>1</v>
      </c>
      <c r="F579" s="188"/>
      <c r="G579" s="69"/>
      <c r="H579" s="69"/>
    </row>
    <row r="580" spans="1:8" ht="12" customHeight="1">
      <c r="A580" s="71"/>
      <c r="B580" s="7" t="s">
        <v>293</v>
      </c>
      <c r="C580" s="168">
        <v>3189</v>
      </c>
      <c r="D580" s="168">
        <v>3189</v>
      </c>
      <c r="E580" s="644">
        <f>SUM(D580/C580)</f>
        <v>1</v>
      </c>
      <c r="F580" s="188"/>
      <c r="G580" s="69"/>
      <c r="H580" s="69"/>
    </row>
    <row r="581" spans="1:8" ht="12" customHeight="1">
      <c r="A581" s="71"/>
      <c r="B581" s="86" t="s">
        <v>259</v>
      </c>
      <c r="C581" s="168"/>
      <c r="D581" s="168"/>
      <c r="E581" s="644"/>
      <c r="F581" s="188"/>
      <c r="G581" s="69"/>
      <c r="H581" s="69"/>
    </row>
    <row r="582" spans="1:8" ht="12" customHeight="1">
      <c r="A582" s="71"/>
      <c r="B582" s="10" t="s">
        <v>273</v>
      </c>
      <c r="C582" s="47"/>
      <c r="D582" s="47"/>
      <c r="E582" s="644"/>
      <c r="F582" s="188"/>
      <c r="G582" s="69"/>
      <c r="H582" s="69"/>
    </row>
    <row r="583" spans="1:8" ht="12" customHeight="1">
      <c r="A583" s="71"/>
      <c r="B583" s="10" t="s">
        <v>65</v>
      </c>
      <c r="C583" s="47"/>
      <c r="D583" s="47"/>
      <c r="E583" s="644"/>
      <c r="F583" s="194"/>
      <c r="G583" s="69"/>
      <c r="H583" s="69"/>
    </row>
    <row r="584" spans="1:8" ht="12" customHeight="1" thickBot="1">
      <c r="A584" s="71"/>
      <c r="B584" s="75" t="s">
        <v>260</v>
      </c>
      <c r="C584" s="48"/>
      <c r="D584" s="48"/>
      <c r="E584" s="649"/>
      <c r="F584" s="30"/>
      <c r="G584" s="69"/>
      <c r="H584" s="69"/>
    </row>
    <row r="585" spans="1:8" ht="12" customHeight="1" thickBot="1">
      <c r="A585" s="53"/>
      <c r="B585" s="58" t="s">
        <v>252</v>
      </c>
      <c r="C585" s="83">
        <f>SUM(C579:C584)</f>
        <v>15000</v>
      </c>
      <c r="D585" s="83">
        <f>SUM(D579:D584)</f>
        <v>15000</v>
      </c>
      <c r="E585" s="652">
        <f>SUM(D585/C585)</f>
        <v>1</v>
      </c>
      <c r="F585" s="190"/>
      <c r="G585" s="69"/>
      <c r="H585" s="69"/>
    </row>
    <row r="586" spans="1:8" ht="12" customHeight="1">
      <c r="A586" s="15">
        <v>3357</v>
      </c>
      <c r="B586" s="99" t="s">
        <v>599</v>
      </c>
      <c r="C586" s="100"/>
      <c r="D586" s="100"/>
      <c r="E586" s="656"/>
      <c r="F586" s="188"/>
      <c r="G586" s="69"/>
      <c r="H586" s="69"/>
    </row>
    <row r="587" spans="1:8" ht="12" customHeight="1">
      <c r="A587" s="71"/>
      <c r="B587" s="72" t="s">
        <v>50</v>
      </c>
      <c r="C587" s="168"/>
      <c r="D587" s="168"/>
      <c r="E587" s="644"/>
      <c r="F587" s="188"/>
      <c r="G587" s="69"/>
      <c r="H587" s="69"/>
    </row>
    <row r="588" spans="1:8" ht="12" customHeight="1">
      <c r="A588" s="71"/>
      <c r="B588" s="7" t="s">
        <v>293</v>
      </c>
      <c r="C588" s="168"/>
      <c r="D588" s="168"/>
      <c r="E588" s="644"/>
      <c r="F588" s="188"/>
      <c r="G588" s="69"/>
      <c r="H588" s="69"/>
    </row>
    <row r="589" spans="1:8" ht="12" customHeight="1">
      <c r="A589" s="71"/>
      <c r="B589" s="86" t="s">
        <v>259</v>
      </c>
      <c r="C589" s="168">
        <v>1400</v>
      </c>
      <c r="D589" s="168">
        <v>1400</v>
      </c>
      <c r="E589" s="644">
        <f>SUM(D589/C589)</f>
        <v>1</v>
      </c>
      <c r="F589" s="188"/>
      <c r="G589" s="69"/>
      <c r="H589" s="69"/>
    </row>
    <row r="590" spans="1:8" ht="12" customHeight="1">
      <c r="A590" s="71"/>
      <c r="B590" s="10" t="s">
        <v>273</v>
      </c>
      <c r="C590" s="47"/>
      <c r="D590" s="47"/>
      <c r="E590" s="644"/>
      <c r="F590" s="188"/>
      <c r="G590" s="69"/>
      <c r="H590" s="69"/>
    </row>
    <row r="591" spans="1:8" ht="12" customHeight="1">
      <c r="A591" s="71"/>
      <c r="B591" s="10" t="s">
        <v>65</v>
      </c>
      <c r="C591" s="47"/>
      <c r="D591" s="47"/>
      <c r="E591" s="644"/>
      <c r="F591" s="194"/>
      <c r="G591" s="69"/>
      <c r="H591" s="69"/>
    </row>
    <row r="592" spans="1:8" ht="12" customHeight="1" thickBot="1">
      <c r="A592" s="71"/>
      <c r="B592" s="75" t="s">
        <v>260</v>
      </c>
      <c r="C592" s="48"/>
      <c r="D592" s="48"/>
      <c r="E592" s="649"/>
      <c r="F592" s="30"/>
      <c r="G592" s="69"/>
      <c r="H592" s="69"/>
    </row>
    <row r="593" spans="1:8" ht="12" customHeight="1" thickBot="1">
      <c r="A593" s="53"/>
      <c r="B593" s="58" t="s">
        <v>252</v>
      </c>
      <c r="C593" s="83">
        <f>SUM(C587:C592)</f>
        <v>1400</v>
      </c>
      <c r="D593" s="83">
        <f>SUM(D587:D592)</f>
        <v>1400</v>
      </c>
      <c r="E593" s="652">
        <f>SUM(D593/C593)</f>
        <v>1</v>
      </c>
      <c r="F593" s="190"/>
      <c r="G593" s="69"/>
      <c r="H593" s="69"/>
    </row>
    <row r="594" spans="1:8" ht="12" customHeight="1">
      <c r="A594" s="15">
        <v>3358</v>
      </c>
      <c r="B594" s="99" t="s">
        <v>601</v>
      </c>
      <c r="C594" s="100"/>
      <c r="D594" s="100"/>
      <c r="E594" s="656"/>
      <c r="F594" s="188"/>
      <c r="G594" s="69"/>
      <c r="H594" s="69"/>
    </row>
    <row r="595" spans="1:8" ht="12" customHeight="1">
      <c r="A595" s="71"/>
      <c r="B595" s="72" t="s">
        <v>50</v>
      </c>
      <c r="C595" s="168"/>
      <c r="D595" s="168"/>
      <c r="E595" s="644"/>
      <c r="F595" s="188"/>
      <c r="G595" s="69"/>
      <c r="H595" s="69"/>
    </row>
    <row r="596" spans="1:8" ht="12" customHeight="1">
      <c r="A596" s="71"/>
      <c r="B596" s="7" t="s">
        <v>293</v>
      </c>
      <c r="C596" s="168"/>
      <c r="D596" s="168"/>
      <c r="E596" s="644"/>
      <c r="F596" s="188"/>
      <c r="G596" s="69"/>
      <c r="H596" s="69"/>
    </row>
    <row r="597" spans="1:8" ht="12" customHeight="1">
      <c r="A597" s="71"/>
      <c r="B597" s="86" t="s">
        <v>259</v>
      </c>
      <c r="C597" s="168">
        <v>7000</v>
      </c>
      <c r="D597" s="168">
        <v>8969</v>
      </c>
      <c r="E597" s="644">
        <f>SUM(D597/C597)</f>
        <v>1.2812857142857144</v>
      </c>
      <c r="F597" s="188"/>
      <c r="G597" s="69"/>
      <c r="H597" s="69"/>
    </row>
    <row r="598" spans="1:8" ht="12" customHeight="1">
      <c r="A598" s="71"/>
      <c r="B598" s="10" t="s">
        <v>273</v>
      </c>
      <c r="C598" s="47"/>
      <c r="D598" s="47"/>
      <c r="E598" s="644"/>
      <c r="F598" s="188"/>
      <c r="G598" s="69"/>
      <c r="H598" s="69"/>
    </row>
    <row r="599" spans="1:8" ht="12" customHeight="1">
      <c r="A599" s="71"/>
      <c r="B599" s="10" t="s">
        <v>65</v>
      </c>
      <c r="C599" s="47"/>
      <c r="D599" s="47"/>
      <c r="E599" s="644"/>
      <c r="F599" s="194"/>
      <c r="G599" s="69"/>
      <c r="H599" s="69"/>
    </row>
    <row r="600" spans="1:8" ht="12" customHeight="1" thickBot="1">
      <c r="A600" s="71"/>
      <c r="B600" s="75" t="s">
        <v>260</v>
      </c>
      <c r="C600" s="48"/>
      <c r="D600" s="48"/>
      <c r="E600" s="649"/>
      <c r="F600" s="30"/>
      <c r="G600" s="69"/>
      <c r="H600" s="69"/>
    </row>
    <row r="601" spans="1:8" ht="12" customHeight="1" thickBot="1">
      <c r="A601" s="53"/>
      <c r="B601" s="58" t="s">
        <v>252</v>
      </c>
      <c r="C601" s="83">
        <f>SUM(C595:C600)</f>
        <v>7000</v>
      </c>
      <c r="D601" s="83">
        <f>SUM(D595:D600)</f>
        <v>8969</v>
      </c>
      <c r="E601" s="652">
        <f>SUM(D601/C601)</f>
        <v>1.2812857142857144</v>
      </c>
      <c r="F601" s="190"/>
      <c r="G601" s="69"/>
      <c r="H601" s="69"/>
    </row>
    <row r="602" spans="1:8" ht="12" customHeight="1" thickBot="1">
      <c r="A602" s="70">
        <v>3400</v>
      </c>
      <c r="B602" s="58" t="s">
        <v>151</v>
      </c>
      <c r="C602" s="83">
        <f>SUM(C619+C627+C676)+C611+C635+C643+C651+C660+C668+C684</f>
        <v>89562</v>
      </c>
      <c r="D602" s="83">
        <f>SUM(D619+D627+D676)+D611+D635+D643+D651+D660+D668+D684</f>
        <v>96059</v>
      </c>
      <c r="E602" s="652">
        <f>SUM(D602/C602)</f>
        <v>1.0725419262633706</v>
      </c>
      <c r="F602" s="190"/>
      <c r="G602" s="69"/>
      <c r="H602" s="69"/>
    </row>
    <row r="603" spans="1:8" ht="12" customHeight="1">
      <c r="A603" s="15">
        <v>3410</v>
      </c>
      <c r="B603" s="109" t="s">
        <v>152</v>
      </c>
      <c r="C603" s="90">
        <f>SUM(C611+C619+C627+C635+C643+C651)</f>
        <v>49100</v>
      </c>
      <c r="D603" s="90">
        <f>SUM(D611+D619+D627+D635+D643+D651)</f>
        <v>49100</v>
      </c>
      <c r="E603" s="664">
        <f>SUM(D603/C603)</f>
        <v>1</v>
      </c>
      <c r="F603" s="4"/>
      <c r="G603" s="69"/>
      <c r="H603" s="69"/>
    </row>
    <row r="604" spans="1:8" ht="12" customHeight="1">
      <c r="A604" s="15">
        <v>3411</v>
      </c>
      <c r="B604" s="109" t="s">
        <v>111</v>
      </c>
      <c r="C604" s="90"/>
      <c r="D604" s="90"/>
      <c r="E604" s="644"/>
      <c r="F604" s="188"/>
      <c r="G604" s="69"/>
      <c r="H604" s="69"/>
    </row>
    <row r="605" spans="1:8" ht="12" customHeight="1">
      <c r="A605" s="71"/>
      <c r="B605" s="72" t="s">
        <v>50</v>
      </c>
      <c r="C605" s="78"/>
      <c r="D605" s="78"/>
      <c r="E605" s="644"/>
      <c r="F605" s="188"/>
      <c r="G605" s="69"/>
      <c r="H605" s="69"/>
    </row>
    <row r="606" spans="1:8" ht="12" customHeight="1">
      <c r="A606" s="71"/>
      <c r="B606" s="7" t="s">
        <v>293</v>
      </c>
      <c r="C606" s="78"/>
      <c r="D606" s="78"/>
      <c r="E606" s="644"/>
      <c r="F606" s="188"/>
      <c r="G606" s="69"/>
      <c r="H606" s="69"/>
    </row>
    <row r="607" spans="1:8" ht="12" customHeight="1">
      <c r="A607" s="71"/>
      <c r="B607" s="86" t="s">
        <v>259</v>
      </c>
      <c r="C607" s="78"/>
      <c r="D607" s="78"/>
      <c r="E607" s="644"/>
      <c r="F607" s="188"/>
      <c r="G607" s="69"/>
      <c r="H607" s="69"/>
    </row>
    <row r="608" spans="1:8" ht="12" customHeight="1">
      <c r="A608" s="71"/>
      <c r="B608" s="10" t="s">
        <v>273</v>
      </c>
      <c r="C608" s="271">
        <v>5000</v>
      </c>
      <c r="D608" s="271">
        <v>5000</v>
      </c>
      <c r="E608" s="644">
        <f>SUM(D608/C608)</f>
        <v>1</v>
      </c>
      <c r="F608" s="188"/>
      <c r="G608" s="69"/>
      <c r="H608" s="69"/>
    </row>
    <row r="609" spans="1:8" ht="12" customHeight="1">
      <c r="A609" s="71"/>
      <c r="B609" s="10" t="s">
        <v>65</v>
      </c>
      <c r="C609" s="78"/>
      <c r="D609" s="78"/>
      <c r="E609" s="644"/>
      <c r="F609" s="188"/>
      <c r="G609" s="69"/>
      <c r="H609" s="69"/>
    </row>
    <row r="610" spans="1:8" ht="12" customHeight="1" thickBot="1">
      <c r="A610" s="71"/>
      <c r="B610" s="75" t="s">
        <v>260</v>
      </c>
      <c r="C610" s="78"/>
      <c r="D610" s="78"/>
      <c r="E610" s="649"/>
      <c r="F610" s="219"/>
      <c r="G610" s="69"/>
      <c r="H610" s="69"/>
    </row>
    <row r="611" spans="1:8" ht="12" customHeight="1" thickBot="1">
      <c r="A611" s="53"/>
      <c r="B611" s="58" t="s">
        <v>252</v>
      </c>
      <c r="C611" s="83">
        <f>SUM(C605:C610)</f>
        <v>5000</v>
      </c>
      <c r="D611" s="83">
        <f>SUM(D605:D610)</f>
        <v>5000</v>
      </c>
      <c r="E611" s="652">
        <f>SUM(D611/C611)</f>
        <v>1</v>
      </c>
      <c r="F611" s="62"/>
      <c r="G611" s="69"/>
      <c r="H611" s="69"/>
    </row>
    <row r="612" spans="1:6" s="51" customFormat="1" ht="12" customHeight="1">
      <c r="A612" s="15">
        <v>3412</v>
      </c>
      <c r="B612" s="99" t="s">
        <v>126</v>
      </c>
      <c r="C612" s="100"/>
      <c r="D612" s="100"/>
      <c r="E612" s="656"/>
      <c r="F612" s="31"/>
    </row>
    <row r="613" spans="1:8" ht="12" customHeight="1">
      <c r="A613" s="71"/>
      <c r="B613" s="72" t="s">
        <v>50</v>
      </c>
      <c r="C613" s="78"/>
      <c r="D613" s="78"/>
      <c r="E613" s="644"/>
      <c r="F613" s="188"/>
      <c r="G613" s="69"/>
      <c r="H613" s="69"/>
    </row>
    <row r="614" spans="1:8" ht="12" customHeight="1">
      <c r="A614" s="71"/>
      <c r="B614" s="7" t="s">
        <v>293</v>
      </c>
      <c r="C614" s="78"/>
      <c r="D614" s="78"/>
      <c r="E614" s="644"/>
      <c r="F614" s="188"/>
      <c r="G614" s="69"/>
      <c r="H614" s="69"/>
    </row>
    <row r="615" spans="1:8" ht="12" customHeight="1">
      <c r="A615" s="71"/>
      <c r="B615" s="86" t="s">
        <v>259</v>
      </c>
      <c r="C615" s="271">
        <v>3500</v>
      </c>
      <c r="D615" s="271">
        <v>3500</v>
      </c>
      <c r="E615" s="644">
        <f>SUM(D615/C615)</f>
        <v>1</v>
      </c>
      <c r="F615" s="188"/>
      <c r="G615" s="69"/>
      <c r="H615" s="69"/>
    </row>
    <row r="616" spans="1:8" ht="12" customHeight="1">
      <c r="A616" s="71"/>
      <c r="B616" s="10" t="s">
        <v>273</v>
      </c>
      <c r="C616" s="78"/>
      <c r="D616" s="78"/>
      <c r="E616" s="644"/>
      <c r="F616" s="194"/>
      <c r="G616" s="69"/>
      <c r="H616" s="69"/>
    </row>
    <row r="617" spans="1:8" ht="12" customHeight="1">
      <c r="A617" s="71"/>
      <c r="B617" s="10" t="s">
        <v>65</v>
      </c>
      <c r="C617" s="78"/>
      <c r="D617" s="78"/>
      <c r="E617" s="644"/>
      <c r="F617" s="5"/>
      <c r="G617" s="69"/>
      <c r="H617" s="69"/>
    </row>
    <row r="618" spans="1:8" ht="12" customHeight="1" thickBot="1">
      <c r="A618" s="71"/>
      <c r="B618" s="75" t="s">
        <v>260</v>
      </c>
      <c r="C618" s="78"/>
      <c r="D618" s="78"/>
      <c r="E618" s="649"/>
      <c r="F618" s="191"/>
      <c r="G618" s="69"/>
      <c r="H618" s="69"/>
    </row>
    <row r="619" spans="1:8" ht="12" customHeight="1" thickBot="1">
      <c r="A619" s="53"/>
      <c r="B619" s="58" t="s">
        <v>252</v>
      </c>
      <c r="C619" s="83">
        <f>SUM(C613:C618)</f>
        <v>3500</v>
      </c>
      <c r="D619" s="83">
        <f>SUM(D613:D618)</f>
        <v>3500</v>
      </c>
      <c r="E619" s="652">
        <f>SUM(D619/C619)</f>
        <v>1</v>
      </c>
      <c r="F619" s="126"/>
      <c r="G619" s="69"/>
      <c r="H619" s="69"/>
    </row>
    <row r="620" spans="1:8" ht="12" customHeight="1">
      <c r="A620" s="15">
        <v>3413</v>
      </c>
      <c r="B620" s="104" t="s">
        <v>127</v>
      </c>
      <c r="C620" s="90"/>
      <c r="D620" s="90"/>
      <c r="E620" s="656"/>
      <c r="F620" s="31"/>
      <c r="G620" s="69"/>
      <c r="H620" s="69"/>
    </row>
    <row r="621" spans="1:8" ht="12" customHeight="1">
      <c r="A621" s="71"/>
      <c r="B621" s="72" t="s">
        <v>50</v>
      </c>
      <c r="C621" s="78"/>
      <c r="D621" s="78"/>
      <c r="E621" s="644"/>
      <c r="F621" s="188"/>
      <c r="G621" s="69"/>
      <c r="H621" s="69"/>
    </row>
    <row r="622" spans="1:8" ht="12" customHeight="1">
      <c r="A622" s="71"/>
      <c r="B622" s="7" t="s">
        <v>293</v>
      </c>
      <c r="C622" s="78"/>
      <c r="D622" s="78"/>
      <c r="E622" s="644"/>
      <c r="F622" s="188"/>
      <c r="G622" s="69"/>
      <c r="H622" s="69"/>
    </row>
    <row r="623" spans="1:8" ht="12" customHeight="1">
      <c r="A623" s="71"/>
      <c r="B623" s="86" t="s">
        <v>259</v>
      </c>
      <c r="C623" s="271">
        <v>11000</v>
      </c>
      <c r="D623" s="271">
        <v>11000</v>
      </c>
      <c r="E623" s="644">
        <f>SUM(D623/C623)</f>
        <v>1</v>
      </c>
      <c r="F623" s="188"/>
      <c r="G623" s="69"/>
      <c r="H623" s="69"/>
    </row>
    <row r="624" spans="1:8" ht="12" customHeight="1">
      <c r="A624" s="71"/>
      <c r="B624" s="10" t="s">
        <v>273</v>
      </c>
      <c r="C624" s="78"/>
      <c r="D624" s="78"/>
      <c r="E624" s="644"/>
      <c r="F624" s="188"/>
      <c r="G624" s="69"/>
      <c r="H624" s="69"/>
    </row>
    <row r="625" spans="1:8" ht="12" customHeight="1">
      <c r="A625" s="71"/>
      <c r="B625" s="10" t="s">
        <v>65</v>
      </c>
      <c r="C625" s="78"/>
      <c r="D625" s="78"/>
      <c r="E625" s="644"/>
      <c r="F625" s="194"/>
      <c r="G625" s="69"/>
      <c r="H625" s="69"/>
    </row>
    <row r="626" spans="1:8" ht="12" customHeight="1" thickBot="1">
      <c r="A626" s="71"/>
      <c r="B626" s="75" t="s">
        <v>260</v>
      </c>
      <c r="C626" s="78"/>
      <c r="D626" s="78"/>
      <c r="E626" s="649"/>
      <c r="F626" s="30"/>
      <c r="G626" s="69"/>
      <c r="H626" s="69"/>
    </row>
    <row r="627" spans="1:8" ht="12" customHeight="1" thickBot="1">
      <c r="A627" s="53"/>
      <c r="B627" s="58" t="s">
        <v>252</v>
      </c>
      <c r="C627" s="83">
        <f>SUM(C621:C626)</f>
        <v>11000</v>
      </c>
      <c r="D627" s="83">
        <f>SUM(D621:D626)</f>
        <v>11000</v>
      </c>
      <c r="E627" s="652">
        <f>SUM(D627/C627)</f>
        <v>1</v>
      </c>
      <c r="F627" s="126"/>
      <c r="G627" s="69"/>
      <c r="H627" s="69"/>
    </row>
    <row r="628" spans="1:8" ht="12" customHeight="1">
      <c r="A628" s="15">
        <v>3414</v>
      </c>
      <c r="B628" s="104" t="s">
        <v>189</v>
      </c>
      <c r="C628" s="90"/>
      <c r="D628" s="90"/>
      <c r="E628" s="656"/>
      <c r="F628" s="31"/>
      <c r="G628" s="69"/>
      <c r="H628" s="69"/>
    </row>
    <row r="629" spans="1:8" ht="12" customHeight="1">
      <c r="A629" s="71"/>
      <c r="B629" s="72" t="s">
        <v>50</v>
      </c>
      <c r="C629" s="78"/>
      <c r="D629" s="78"/>
      <c r="E629" s="644"/>
      <c r="F629" s="188"/>
      <c r="G629" s="69"/>
      <c r="H629" s="69"/>
    </row>
    <row r="630" spans="1:8" ht="12" customHeight="1">
      <c r="A630" s="71"/>
      <c r="B630" s="7" t="s">
        <v>293</v>
      </c>
      <c r="C630" s="78"/>
      <c r="D630" s="78"/>
      <c r="E630" s="644"/>
      <c r="F630" s="188"/>
      <c r="G630" s="69"/>
      <c r="H630" s="69"/>
    </row>
    <row r="631" spans="1:8" ht="12" customHeight="1">
      <c r="A631" s="71"/>
      <c r="B631" s="86" t="s">
        <v>259</v>
      </c>
      <c r="C631" s="78"/>
      <c r="D631" s="78"/>
      <c r="E631" s="644"/>
      <c r="F631" s="188"/>
      <c r="G631" s="69"/>
      <c r="H631" s="69"/>
    </row>
    <row r="632" spans="1:8" ht="12" customHeight="1">
      <c r="A632" s="71"/>
      <c r="B632" s="10" t="s">
        <v>273</v>
      </c>
      <c r="C632" s="271">
        <v>7000</v>
      </c>
      <c r="D632" s="271">
        <v>7000</v>
      </c>
      <c r="E632" s="644">
        <f>SUM(D632/C632)</f>
        <v>1</v>
      </c>
      <c r="F632" s="188"/>
      <c r="G632" s="69"/>
      <c r="H632" s="69"/>
    </row>
    <row r="633" spans="1:8" ht="12" customHeight="1">
      <c r="A633" s="71"/>
      <c r="B633" s="10" t="s">
        <v>65</v>
      </c>
      <c r="C633" s="78"/>
      <c r="D633" s="78"/>
      <c r="E633" s="644"/>
      <c r="F633" s="194"/>
      <c r="G633" s="69"/>
      <c r="H633" s="69"/>
    </row>
    <row r="634" spans="1:8" ht="12" customHeight="1" thickBot="1">
      <c r="A634" s="71"/>
      <c r="B634" s="75" t="s">
        <v>260</v>
      </c>
      <c r="C634" s="78"/>
      <c r="D634" s="78"/>
      <c r="E634" s="649"/>
      <c r="F634" s="30"/>
      <c r="G634" s="69"/>
      <c r="H634" s="69"/>
    </row>
    <row r="635" spans="1:8" ht="12" customHeight="1" thickBot="1">
      <c r="A635" s="53"/>
      <c r="B635" s="58" t="s">
        <v>252</v>
      </c>
      <c r="C635" s="83">
        <f>SUM(C629:C634)</f>
        <v>7000</v>
      </c>
      <c r="D635" s="83">
        <f>SUM(D629:D634)</f>
        <v>7000</v>
      </c>
      <c r="E635" s="652">
        <f>SUM(D635/C635)</f>
        <v>1</v>
      </c>
      <c r="F635" s="126"/>
      <c r="G635" s="69"/>
      <c r="H635" s="69"/>
    </row>
    <row r="636" spans="1:8" ht="12" customHeight="1">
      <c r="A636" s="15">
        <v>3415</v>
      </c>
      <c r="B636" s="104" t="s">
        <v>224</v>
      </c>
      <c r="C636" s="90"/>
      <c r="D636" s="90"/>
      <c r="E636" s="656"/>
      <c r="F636" s="31" t="s">
        <v>221</v>
      </c>
      <c r="G636" s="69"/>
      <c r="H636" s="69"/>
    </row>
    <row r="637" spans="1:8" ht="12" customHeight="1">
      <c r="A637" s="71"/>
      <c r="B637" s="72" t="s">
        <v>50</v>
      </c>
      <c r="C637" s="78"/>
      <c r="D637" s="78"/>
      <c r="E637" s="644"/>
      <c r="F637" s="188"/>
      <c r="G637" s="69"/>
      <c r="H637" s="69"/>
    </row>
    <row r="638" spans="1:8" ht="12" customHeight="1">
      <c r="A638" s="71"/>
      <c r="B638" s="7" t="s">
        <v>293</v>
      </c>
      <c r="C638" s="78"/>
      <c r="D638" s="78"/>
      <c r="E638" s="644"/>
      <c r="F638" s="188"/>
      <c r="G638" s="69"/>
      <c r="H638" s="69"/>
    </row>
    <row r="639" spans="1:8" ht="12" customHeight="1">
      <c r="A639" s="71"/>
      <c r="B639" s="86" t="s">
        <v>259</v>
      </c>
      <c r="C639" s="78"/>
      <c r="D639" s="78"/>
      <c r="E639" s="644"/>
      <c r="F639" s="188"/>
      <c r="G639" s="69"/>
      <c r="H639" s="69"/>
    </row>
    <row r="640" spans="1:8" ht="12" customHeight="1">
      <c r="A640" s="71"/>
      <c r="B640" s="10" t="s">
        <v>273</v>
      </c>
      <c r="C640" s="78">
        <v>2600</v>
      </c>
      <c r="D640" s="78">
        <v>2600</v>
      </c>
      <c r="E640" s="644">
        <f>SUM(D640/C640)</f>
        <v>1</v>
      </c>
      <c r="F640" s="188"/>
      <c r="G640" s="69"/>
      <c r="H640" s="69"/>
    </row>
    <row r="641" spans="1:8" ht="12" customHeight="1">
      <c r="A641" s="71"/>
      <c r="B641" s="10" t="s">
        <v>65</v>
      </c>
      <c r="C641" s="78"/>
      <c r="D641" s="78"/>
      <c r="E641" s="644"/>
      <c r="F641" s="194"/>
      <c r="G641" s="69"/>
      <c r="H641" s="69"/>
    </row>
    <row r="642" spans="1:8" ht="12" customHeight="1" thickBot="1">
      <c r="A642" s="71"/>
      <c r="B642" s="75" t="s">
        <v>260</v>
      </c>
      <c r="C642" s="78"/>
      <c r="D642" s="78"/>
      <c r="E642" s="649"/>
      <c r="F642" s="30"/>
      <c r="G642" s="69"/>
      <c r="H642" s="69"/>
    </row>
    <row r="643" spans="1:8" ht="12" customHeight="1" thickBot="1">
      <c r="A643" s="53"/>
      <c r="B643" s="58" t="s">
        <v>252</v>
      </c>
      <c r="C643" s="83">
        <f>SUM(C637:C642)</f>
        <v>2600</v>
      </c>
      <c r="D643" s="83">
        <f>SUM(D637:D642)</f>
        <v>2600</v>
      </c>
      <c r="E643" s="652">
        <f>SUM(D643/C643)</f>
        <v>1</v>
      </c>
      <c r="F643" s="126"/>
      <c r="G643" s="69"/>
      <c r="H643" s="69"/>
    </row>
    <row r="644" spans="1:8" ht="12" customHeight="1">
      <c r="A644" s="15">
        <v>3416</v>
      </c>
      <c r="B644" s="104" t="s">
        <v>198</v>
      </c>
      <c r="C644" s="90"/>
      <c r="D644" s="90"/>
      <c r="E644" s="656"/>
      <c r="F644" s="31" t="s">
        <v>221</v>
      </c>
      <c r="G644" s="69"/>
      <c r="H644" s="69"/>
    </row>
    <row r="645" spans="1:8" ht="12" customHeight="1">
      <c r="A645" s="71"/>
      <c r="B645" s="72" t="s">
        <v>50</v>
      </c>
      <c r="C645" s="78"/>
      <c r="D645" s="78"/>
      <c r="E645" s="644"/>
      <c r="F645" s="188"/>
      <c r="G645" s="69"/>
      <c r="H645" s="69"/>
    </row>
    <row r="646" spans="1:8" ht="12" customHeight="1">
      <c r="A646" s="71"/>
      <c r="B646" s="7" t="s">
        <v>293</v>
      </c>
      <c r="C646" s="78"/>
      <c r="D646" s="78"/>
      <c r="E646" s="644"/>
      <c r="F646" s="188"/>
      <c r="G646" s="69"/>
      <c r="H646" s="69"/>
    </row>
    <row r="647" spans="1:8" ht="12" customHeight="1">
      <c r="A647" s="71"/>
      <c r="B647" s="86" t="s">
        <v>259</v>
      </c>
      <c r="C647" s="78"/>
      <c r="D647" s="78"/>
      <c r="E647" s="644"/>
      <c r="F647" s="188"/>
      <c r="G647" s="69"/>
      <c r="H647" s="69"/>
    </row>
    <row r="648" spans="1:8" ht="12" customHeight="1">
      <c r="A648" s="71"/>
      <c r="B648" s="10" t="s">
        <v>273</v>
      </c>
      <c r="C648" s="78">
        <v>20000</v>
      </c>
      <c r="D648" s="78">
        <v>20000</v>
      </c>
      <c r="E648" s="644">
        <f>SUM(D648/C648)</f>
        <v>1</v>
      </c>
      <c r="F648" s="188"/>
      <c r="G648" s="69"/>
      <c r="H648" s="69"/>
    </row>
    <row r="649" spans="1:8" ht="12" customHeight="1">
      <c r="A649" s="71"/>
      <c r="B649" s="10" t="s">
        <v>65</v>
      </c>
      <c r="C649" s="78"/>
      <c r="D649" s="78"/>
      <c r="E649" s="644"/>
      <c r="F649" s="194"/>
      <c r="G649" s="69"/>
      <c r="H649" s="69"/>
    </row>
    <row r="650" spans="1:8" ht="12" customHeight="1" thickBot="1">
      <c r="A650" s="71"/>
      <c r="B650" s="75" t="s">
        <v>260</v>
      </c>
      <c r="C650" s="78"/>
      <c r="D650" s="78"/>
      <c r="E650" s="649"/>
      <c r="F650" s="30"/>
      <c r="G650" s="69"/>
      <c r="H650" s="69"/>
    </row>
    <row r="651" spans="1:8" ht="12" customHeight="1" thickBot="1">
      <c r="A651" s="53"/>
      <c r="B651" s="58" t="s">
        <v>252</v>
      </c>
      <c r="C651" s="83">
        <f>SUM(C645:C650)</f>
        <v>20000</v>
      </c>
      <c r="D651" s="83">
        <f>SUM(D645:D650)</f>
        <v>20000</v>
      </c>
      <c r="E651" s="652">
        <f>SUM(D651/C651)</f>
        <v>1</v>
      </c>
      <c r="F651" s="126"/>
      <c r="G651" s="69"/>
      <c r="H651" s="69"/>
    </row>
    <row r="652" spans="1:8" ht="12" customHeight="1">
      <c r="A652" s="15">
        <v>3420</v>
      </c>
      <c r="B652" s="109" t="s">
        <v>153</v>
      </c>
      <c r="C652" s="90">
        <f>SUM(C660+C668+C676+C684+C692)</f>
        <v>43000</v>
      </c>
      <c r="D652" s="90">
        <f>SUM(D660+D668+D676+D684+D692)</f>
        <v>49497</v>
      </c>
      <c r="E652" s="664">
        <f>SUM(D652/C652)</f>
        <v>1.1510930232558139</v>
      </c>
      <c r="F652" s="31"/>
      <c r="G652" s="69"/>
      <c r="H652" s="69"/>
    </row>
    <row r="653" spans="1:8" ht="12" customHeight="1">
      <c r="A653" s="15">
        <v>3421</v>
      </c>
      <c r="B653" s="104" t="s">
        <v>80</v>
      </c>
      <c r="C653" s="90"/>
      <c r="D653" s="90"/>
      <c r="E653" s="644"/>
      <c r="F653" s="4" t="s">
        <v>221</v>
      </c>
      <c r="G653" s="69"/>
      <c r="H653" s="69"/>
    </row>
    <row r="654" spans="1:8" ht="12" customHeight="1">
      <c r="A654" s="71"/>
      <c r="B654" s="72" t="s">
        <v>50</v>
      </c>
      <c r="C654" s="78"/>
      <c r="D654" s="78"/>
      <c r="E654" s="644"/>
      <c r="F654" s="5"/>
      <c r="G654" s="69"/>
      <c r="H654" s="69"/>
    </row>
    <row r="655" spans="1:8" ht="12" customHeight="1">
      <c r="A655" s="71"/>
      <c r="B655" s="7" t="s">
        <v>293</v>
      </c>
      <c r="C655" s="78"/>
      <c r="D655" s="78"/>
      <c r="E655" s="644"/>
      <c r="F655" s="5"/>
      <c r="G655" s="69"/>
      <c r="H655" s="69"/>
    </row>
    <row r="656" spans="1:8" ht="12" customHeight="1">
      <c r="A656" s="71"/>
      <c r="B656" s="86" t="s">
        <v>259</v>
      </c>
      <c r="C656" s="78"/>
      <c r="D656" s="78"/>
      <c r="E656" s="644"/>
      <c r="F656" s="5"/>
      <c r="G656" s="69"/>
      <c r="H656" s="69"/>
    </row>
    <row r="657" spans="1:8" ht="12" customHeight="1">
      <c r="A657" s="71"/>
      <c r="B657" s="10" t="s">
        <v>273</v>
      </c>
      <c r="C657" s="78">
        <v>18462</v>
      </c>
      <c r="D657" s="78">
        <v>18462</v>
      </c>
      <c r="E657" s="644">
        <f>SUM(D657/C657)</f>
        <v>1</v>
      </c>
      <c r="F657" s="2"/>
      <c r="G657" s="69"/>
      <c r="H657" s="69"/>
    </row>
    <row r="658" spans="1:8" ht="12" customHeight="1">
      <c r="A658" s="71"/>
      <c r="B658" s="10" t="s">
        <v>65</v>
      </c>
      <c r="C658" s="78"/>
      <c r="D658" s="78"/>
      <c r="E658" s="644"/>
      <c r="F658" s="5"/>
      <c r="G658" s="69"/>
      <c r="H658" s="69"/>
    </row>
    <row r="659" spans="1:8" ht="12" customHeight="1" thickBot="1">
      <c r="A659" s="71"/>
      <c r="B659" s="75" t="s">
        <v>260</v>
      </c>
      <c r="C659" s="78"/>
      <c r="D659" s="78"/>
      <c r="E659" s="649"/>
      <c r="F659" s="30"/>
      <c r="G659" s="69"/>
      <c r="H659" s="69"/>
    </row>
    <row r="660" spans="1:8" ht="12" customHeight="1" thickBot="1">
      <c r="A660" s="53"/>
      <c r="B660" s="58" t="s">
        <v>252</v>
      </c>
      <c r="C660" s="83">
        <f>SUM(C654:C659)</f>
        <v>18462</v>
      </c>
      <c r="D660" s="83">
        <f>SUM(D654:D659)</f>
        <v>18462</v>
      </c>
      <c r="E660" s="652">
        <f>SUM(D660/C660)</f>
        <v>1</v>
      </c>
      <c r="F660" s="190"/>
      <c r="G660" s="69"/>
      <c r="H660" s="69"/>
    </row>
    <row r="661" spans="1:8" ht="12" customHeight="1">
      <c r="A661" s="15">
        <v>3422</v>
      </c>
      <c r="B661" s="104" t="s">
        <v>129</v>
      </c>
      <c r="C661" s="90"/>
      <c r="D661" s="90"/>
      <c r="E661" s="656"/>
      <c r="F661" s="4"/>
      <c r="G661" s="69"/>
      <c r="H661" s="69"/>
    </row>
    <row r="662" spans="1:8" ht="12" customHeight="1">
      <c r="A662" s="71"/>
      <c r="B662" s="72" t="s">
        <v>50</v>
      </c>
      <c r="C662" s="78"/>
      <c r="D662" s="78"/>
      <c r="E662" s="644"/>
      <c r="F662" s="5"/>
      <c r="G662" s="69"/>
      <c r="H662" s="69"/>
    </row>
    <row r="663" spans="1:8" ht="12" customHeight="1">
      <c r="A663" s="71"/>
      <c r="B663" s="7" t="s">
        <v>293</v>
      </c>
      <c r="C663" s="78"/>
      <c r="D663" s="78"/>
      <c r="E663" s="644"/>
      <c r="F663" s="5"/>
      <c r="G663" s="69"/>
      <c r="H663" s="69"/>
    </row>
    <row r="664" spans="1:8" ht="12" customHeight="1">
      <c r="A664" s="71"/>
      <c r="B664" s="86" t="s">
        <v>259</v>
      </c>
      <c r="C664" s="78">
        <v>8000</v>
      </c>
      <c r="D664" s="78">
        <v>14497</v>
      </c>
      <c r="E664" s="644">
        <f>SUM(D664/C664)</f>
        <v>1.812125</v>
      </c>
      <c r="F664" s="5"/>
      <c r="G664" s="69"/>
      <c r="H664" s="69"/>
    </row>
    <row r="665" spans="1:8" ht="12" customHeight="1">
      <c r="A665" s="71"/>
      <c r="B665" s="10" t="s">
        <v>273</v>
      </c>
      <c r="C665" s="78"/>
      <c r="D665" s="78"/>
      <c r="E665" s="644"/>
      <c r="F665" s="2"/>
      <c r="G665" s="69"/>
      <c r="H665" s="69"/>
    </row>
    <row r="666" spans="1:8" ht="12" customHeight="1">
      <c r="A666" s="71"/>
      <c r="B666" s="10" t="s">
        <v>65</v>
      </c>
      <c r="C666" s="78"/>
      <c r="D666" s="78"/>
      <c r="E666" s="644"/>
      <c r="F666" s="5"/>
      <c r="G666" s="69"/>
      <c r="H666" s="69"/>
    </row>
    <row r="667" spans="1:8" ht="12" customHeight="1" thickBot="1">
      <c r="A667" s="71"/>
      <c r="B667" s="75" t="s">
        <v>260</v>
      </c>
      <c r="C667" s="78"/>
      <c r="D667" s="78"/>
      <c r="E667" s="649"/>
      <c r="F667" s="30"/>
      <c r="G667" s="69"/>
      <c r="H667" s="69"/>
    </row>
    <row r="668" spans="1:8" ht="12" customHeight="1" thickBot="1">
      <c r="A668" s="53"/>
      <c r="B668" s="58" t="s">
        <v>252</v>
      </c>
      <c r="C668" s="83">
        <f>SUM(C662:C667)</f>
        <v>8000</v>
      </c>
      <c r="D668" s="83">
        <f>SUM(D662:D667)</f>
        <v>14497</v>
      </c>
      <c r="E668" s="652">
        <f>SUM(D668/C668)</f>
        <v>1.812125</v>
      </c>
      <c r="F668" s="190"/>
      <c r="G668" s="69"/>
      <c r="H668" s="69"/>
    </row>
    <row r="669" spans="1:8" ht="12" customHeight="1">
      <c r="A669" s="15">
        <v>3423</v>
      </c>
      <c r="B669" s="104" t="s">
        <v>128</v>
      </c>
      <c r="C669" s="90"/>
      <c r="D669" s="90"/>
      <c r="E669" s="656"/>
      <c r="F669" s="188"/>
      <c r="G669" s="69"/>
      <c r="H669" s="69"/>
    </row>
    <row r="670" spans="1:8" ht="12" customHeight="1">
      <c r="A670" s="71"/>
      <c r="B670" s="72" t="s">
        <v>50</v>
      </c>
      <c r="C670" s="78"/>
      <c r="D670" s="78"/>
      <c r="E670" s="644"/>
      <c r="F670" s="188"/>
      <c r="G670" s="69"/>
      <c r="H670" s="69"/>
    </row>
    <row r="671" spans="1:8" ht="12" customHeight="1">
      <c r="A671" s="71"/>
      <c r="B671" s="7" t="s">
        <v>293</v>
      </c>
      <c r="C671" s="78"/>
      <c r="D671" s="78"/>
      <c r="E671" s="644"/>
      <c r="F671" s="188"/>
      <c r="G671" s="69"/>
      <c r="H671" s="69"/>
    </row>
    <row r="672" spans="1:8" ht="12" customHeight="1">
      <c r="A672" s="71"/>
      <c r="B672" s="86" t="s">
        <v>259</v>
      </c>
      <c r="C672" s="78">
        <v>8000</v>
      </c>
      <c r="D672" s="78">
        <v>8000</v>
      </c>
      <c r="E672" s="644">
        <f>SUM(D672/C672)</f>
        <v>1</v>
      </c>
      <c r="F672" s="188"/>
      <c r="G672" s="69"/>
      <c r="H672" s="69"/>
    </row>
    <row r="673" spans="1:8" ht="12" customHeight="1">
      <c r="A673" s="71"/>
      <c r="B673" s="10" t="s">
        <v>273</v>
      </c>
      <c r="C673" s="78">
        <v>2000</v>
      </c>
      <c r="D673" s="78">
        <v>2000</v>
      </c>
      <c r="E673" s="644">
        <f>SUM(D673/C673)</f>
        <v>1</v>
      </c>
      <c r="F673" s="188"/>
      <c r="G673" s="69"/>
      <c r="H673" s="69"/>
    </row>
    <row r="674" spans="1:8" ht="12" customHeight="1">
      <c r="A674" s="71"/>
      <c r="B674" s="10" t="s">
        <v>65</v>
      </c>
      <c r="C674" s="78"/>
      <c r="D674" s="78"/>
      <c r="E674" s="644"/>
      <c r="F674" s="194"/>
      <c r="G674" s="69"/>
      <c r="H674" s="69"/>
    </row>
    <row r="675" spans="1:8" ht="12" customHeight="1" thickBot="1">
      <c r="A675" s="71"/>
      <c r="B675" s="75" t="s">
        <v>260</v>
      </c>
      <c r="C675" s="78"/>
      <c r="D675" s="78"/>
      <c r="E675" s="649"/>
      <c r="F675" s="30"/>
      <c r="G675" s="69"/>
      <c r="H675" s="69"/>
    </row>
    <row r="676" spans="1:8" ht="12.75" customHeight="1" thickBot="1">
      <c r="A676" s="53"/>
      <c r="B676" s="58" t="s">
        <v>252</v>
      </c>
      <c r="C676" s="83">
        <f>SUM(C670:C675)</f>
        <v>10000</v>
      </c>
      <c r="D676" s="83">
        <f>SUM(D670:D675)</f>
        <v>10000</v>
      </c>
      <c r="E676" s="652">
        <f>SUM(D676/C676)</f>
        <v>1</v>
      </c>
      <c r="F676" s="190"/>
      <c r="G676" s="69"/>
      <c r="H676" s="69"/>
    </row>
    <row r="677" spans="1:8" ht="12.75" customHeight="1">
      <c r="A677" s="15">
        <v>3424</v>
      </c>
      <c r="B677" s="104" t="s">
        <v>287</v>
      </c>
      <c r="C677" s="90"/>
      <c r="D677" s="90"/>
      <c r="E677" s="656"/>
      <c r="F677" s="188"/>
      <c r="G677" s="69"/>
      <c r="H677" s="69"/>
    </row>
    <row r="678" spans="1:8" ht="12.75" customHeight="1">
      <c r="A678" s="71"/>
      <c r="B678" s="72" t="s">
        <v>50</v>
      </c>
      <c r="C678" s="78"/>
      <c r="D678" s="78"/>
      <c r="E678" s="644"/>
      <c r="F678" s="188"/>
      <c r="G678" s="69"/>
      <c r="H678" s="69"/>
    </row>
    <row r="679" spans="1:8" ht="12.75" customHeight="1">
      <c r="A679" s="71"/>
      <c r="B679" s="7" t="s">
        <v>293</v>
      </c>
      <c r="C679" s="78"/>
      <c r="D679" s="78"/>
      <c r="E679" s="644"/>
      <c r="F679" s="188"/>
      <c r="G679" s="69"/>
      <c r="H679" s="69"/>
    </row>
    <row r="680" spans="1:8" ht="12.75" customHeight="1">
      <c r="A680" s="71"/>
      <c r="B680" s="86" t="s">
        <v>259</v>
      </c>
      <c r="C680" s="78">
        <v>4000</v>
      </c>
      <c r="D680" s="78">
        <v>4000</v>
      </c>
      <c r="E680" s="644">
        <f>SUM(D680/C680)</f>
        <v>1</v>
      </c>
      <c r="F680" s="188"/>
      <c r="G680" s="69"/>
      <c r="H680" s="69"/>
    </row>
    <row r="681" spans="1:8" ht="12.75" customHeight="1">
      <c r="A681" s="71"/>
      <c r="B681" s="10" t="s">
        <v>273</v>
      </c>
      <c r="C681" s="78"/>
      <c r="D681" s="78"/>
      <c r="E681" s="644"/>
      <c r="F681" s="188"/>
      <c r="G681" s="69"/>
      <c r="H681" s="69"/>
    </row>
    <row r="682" spans="1:8" ht="12.75" customHeight="1">
      <c r="A682" s="71"/>
      <c r="B682" s="10" t="s">
        <v>65</v>
      </c>
      <c r="C682" s="78"/>
      <c r="D682" s="78"/>
      <c r="E682" s="644"/>
      <c r="F682" s="194"/>
      <c r="G682" s="69"/>
      <c r="H682" s="69"/>
    </row>
    <row r="683" spans="1:8" ht="12.75" customHeight="1" thickBot="1">
      <c r="A683" s="71"/>
      <c r="B683" s="75" t="s">
        <v>260</v>
      </c>
      <c r="C683" s="78"/>
      <c r="D683" s="78"/>
      <c r="E683" s="649"/>
      <c r="F683" s="30"/>
      <c r="G683" s="69"/>
      <c r="H683" s="69"/>
    </row>
    <row r="684" spans="1:8" ht="12.75" customHeight="1" thickBot="1">
      <c r="A684" s="53"/>
      <c r="B684" s="58" t="s">
        <v>252</v>
      </c>
      <c r="C684" s="83">
        <f>SUM(C678:C683)</f>
        <v>4000</v>
      </c>
      <c r="D684" s="83">
        <f>SUM(D678:D683)</f>
        <v>4000</v>
      </c>
      <c r="E684" s="652">
        <f>SUM(D684/C684)</f>
        <v>1</v>
      </c>
      <c r="F684" s="190"/>
      <c r="G684" s="69"/>
      <c r="H684" s="69"/>
    </row>
    <row r="685" spans="1:8" ht="12.75" customHeight="1">
      <c r="A685" s="15">
        <v>3425</v>
      </c>
      <c r="B685" s="104" t="s">
        <v>663</v>
      </c>
      <c r="C685" s="90"/>
      <c r="D685" s="90"/>
      <c r="E685" s="656"/>
      <c r="F685" s="188"/>
      <c r="G685" s="69"/>
      <c r="H685" s="69"/>
    </row>
    <row r="686" spans="1:8" ht="12.75" customHeight="1">
      <c r="A686" s="71"/>
      <c r="B686" s="72" t="s">
        <v>50</v>
      </c>
      <c r="C686" s="78"/>
      <c r="D686" s="78"/>
      <c r="E686" s="644"/>
      <c r="F686" s="188"/>
      <c r="G686" s="69"/>
      <c r="H686" s="69"/>
    </row>
    <row r="687" spans="1:8" ht="12.75" customHeight="1">
      <c r="A687" s="71"/>
      <c r="B687" s="7" t="s">
        <v>293</v>
      </c>
      <c r="C687" s="78"/>
      <c r="D687" s="78"/>
      <c r="E687" s="644"/>
      <c r="F687" s="188"/>
      <c r="G687" s="69"/>
      <c r="H687" s="69"/>
    </row>
    <row r="688" spans="1:8" ht="12.75" customHeight="1">
      <c r="A688" s="71"/>
      <c r="B688" s="86" t="s">
        <v>259</v>
      </c>
      <c r="C688" s="78">
        <v>2538</v>
      </c>
      <c r="D688" s="78">
        <v>2538</v>
      </c>
      <c r="E688" s="644">
        <f>SUM(D688/C688)</f>
        <v>1</v>
      </c>
      <c r="F688" s="188"/>
      <c r="G688" s="69"/>
      <c r="H688" s="69"/>
    </row>
    <row r="689" spans="1:8" ht="12.75" customHeight="1">
      <c r="A689" s="71"/>
      <c r="B689" s="10" t="s">
        <v>273</v>
      </c>
      <c r="C689" s="78"/>
      <c r="D689" s="78"/>
      <c r="E689" s="644"/>
      <c r="F689" s="188"/>
      <c r="G689" s="69"/>
      <c r="H689" s="69"/>
    </row>
    <row r="690" spans="1:8" ht="12.75" customHeight="1">
      <c r="A690" s="71"/>
      <c r="B690" s="10" t="s">
        <v>65</v>
      </c>
      <c r="C690" s="78"/>
      <c r="D690" s="78"/>
      <c r="E690" s="644"/>
      <c r="F690" s="194"/>
      <c r="G690" s="69"/>
      <c r="H690" s="69"/>
    </row>
    <row r="691" spans="1:8" ht="12.75" customHeight="1" thickBot="1">
      <c r="A691" s="71"/>
      <c r="B691" s="75" t="s">
        <v>260</v>
      </c>
      <c r="C691" s="78"/>
      <c r="D691" s="78"/>
      <c r="E691" s="649"/>
      <c r="F691" s="30"/>
      <c r="G691" s="69"/>
      <c r="H691" s="69"/>
    </row>
    <row r="692" spans="1:8" ht="12.75" customHeight="1" thickBot="1">
      <c r="A692" s="53"/>
      <c r="B692" s="58" t="s">
        <v>252</v>
      </c>
      <c r="C692" s="83">
        <f>SUM(C686:C691)</f>
        <v>2538</v>
      </c>
      <c r="D692" s="83">
        <f>SUM(D686:D691)</f>
        <v>2538</v>
      </c>
      <c r="E692" s="652">
        <f>SUM(D692/C692)</f>
        <v>1</v>
      </c>
      <c r="F692" s="190"/>
      <c r="G692" s="69"/>
      <c r="H692" s="69"/>
    </row>
    <row r="693" spans="1:8" ht="12" customHeight="1">
      <c r="A693" s="87">
        <v>3900</v>
      </c>
      <c r="B693" s="104" t="s">
        <v>132</v>
      </c>
      <c r="C693" s="90"/>
      <c r="D693" s="90"/>
      <c r="E693" s="656"/>
      <c r="F693" s="4"/>
      <c r="G693" s="69"/>
      <c r="H693" s="69"/>
    </row>
    <row r="694" spans="1:8" ht="12" customHeight="1">
      <c r="A694" s="87"/>
      <c r="B694" s="213" t="s">
        <v>14</v>
      </c>
      <c r="C694" s="90"/>
      <c r="D694" s="90"/>
      <c r="E694" s="644"/>
      <c r="F694" s="4"/>
      <c r="G694" s="69"/>
      <c r="H694" s="69"/>
    </row>
    <row r="695" spans="1:8" ht="12" customHeight="1">
      <c r="A695" s="85"/>
      <c r="B695" s="72" t="s">
        <v>50</v>
      </c>
      <c r="C695" s="78">
        <f>SUM(C11+C20+C29+C38+C57+C66+C74+C82+C99+C107+C115+C123+C132+C140+C148+C156+C173+C181+C189+C197+C205+C213+C229+C296+C304+C313+C322+C331+C349+C358+C367+C376+C394+C403+C430+C448+C457+C466+C475+C483+C491+C499+C507+C515+C523+C531+C539+C547+C555+C563+C571+C605+C613+C621+C629+C637+C645+C654+C662+C670+C47+C579)</f>
        <v>35172</v>
      </c>
      <c r="D695" s="78">
        <f>SUM(D11+D20+D29+D38+D57+D66+D74+D82+D99+D107+D115+D123+D132+D140+D148+D156+D173+D181+D189+D197+D205+D213+D229+D296+D304+D313+D322+D331+D349+D358+D367+D376+D394+D403+D430+D448+D457+D466+D475+D483+D491+D499+D507+D515+D523+D531+D539+D547+D555+D563+D571+D605+D613+D621+D629+D637+D645+D654+D662+D670+D47+D579+D165+D287)</f>
        <v>37670</v>
      </c>
      <c r="E695" s="644">
        <f aca="true" t="shared" si="0" ref="E695:E708">SUM(D695/C695)</f>
        <v>1.0710224041851473</v>
      </c>
      <c r="F695" s="5"/>
      <c r="G695" s="69"/>
      <c r="H695" s="69"/>
    </row>
    <row r="696" spans="1:8" ht="12" customHeight="1">
      <c r="A696" s="85"/>
      <c r="B696" s="10" t="s">
        <v>38</v>
      </c>
      <c r="C696" s="78">
        <f>SUM(C12+C21+C30+C39+C58+C67+C75+C83+C100+C108+C116+C124+C133+C141+C149+C157+C174+C182+C190+C198+C206+C214+C230+C297+C305+C314+C323+C332+C350+C359+C368+C377+C395+C404+C431+C449+C458+C467+C476+C484+C492+C500+C508+C516+C524+C532+C540+C548+C556+C564+C572+C606+C614+C622+C630+C638+C646+C655+C663+C671+C48+C580)</f>
        <v>14220</v>
      </c>
      <c r="D696" s="78">
        <f>SUM(D12+D21+D30+D39+D58+D67+D75+D83+D100+D108+D116+D124+D133+D141+D149+D157+D174+D182+D190+D198+D206+D214+D230+D297+D305+D314+D323+D332+D350+D359+D368+D377+D395+D404+D431+D449+D458+D467+D476+D484+D492+D500+D508+D516+D524+D532+D540+D548+D556+D564+D572+D606+D614+D622+D630+D638+D646+D655+D663+D671+D48+D580+D166+D288)</f>
        <v>10205</v>
      </c>
      <c r="E696" s="644">
        <f t="shared" si="0"/>
        <v>0.7176511954992968</v>
      </c>
      <c r="F696" s="5"/>
      <c r="G696" s="69"/>
      <c r="H696" s="69"/>
    </row>
    <row r="697" spans="1:8" ht="12" customHeight="1">
      <c r="A697" s="85"/>
      <c r="B697" s="10" t="s">
        <v>285</v>
      </c>
      <c r="C697" s="78">
        <f>SUM(C13+C22+C31+C40+C59+C68+C76+C84+C101+C109+C117+C125+C134+C142+C150+C158+C175+C183+C191+C199+C207+C215+C231+C298+C306+C315+C324+C333+C351+C360+C369+C378+C396+C405+C432+C450+C459+C468+C477+C485+C493+C501+C509+C517+C525+C533+C541+C549+C557+C565+C573+C607+C615+C623+C631+C639+C647+C656+C664+C672+C281+C289+C240+C248+C680+C92+C49+C223+C256+C264+C272+C167+C589+C597+C688)</f>
        <v>3226145</v>
      </c>
      <c r="D697" s="78">
        <f>SUM(D13+D22+D31+D40+D59+D68+D76+D84+D101+D109+D117+D125+D134+D142+D150+D158+D175+D183+D191+D199+D207+D215+D231+D298+D306+D315+D324+D333+D351+D360+D369+D378+D396+D405+D432+D450+D459+D468+D477+D485+D493+D501+D509+D517+D525+D533+D541+D549+D557+D565+D573+D607+D615+D623+D631+D639+D647+D656+D664+D672+D281+D289+D240+D248+D680+D92+D49+D223+D256+D264+D272+D167+D589+D597+D688)</f>
        <v>3393738</v>
      </c>
      <c r="E697" s="644">
        <f t="shared" si="0"/>
        <v>1.051948378017727</v>
      </c>
      <c r="F697" s="2"/>
      <c r="G697" s="69"/>
      <c r="H697" s="69"/>
    </row>
    <row r="698" spans="1:8" ht="12" customHeight="1">
      <c r="A698" s="85"/>
      <c r="B698" s="10" t="s">
        <v>273</v>
      </c>
      <c r="C698" s="78">
        <f>SUM(C14+C23+C32+C41+C60+C69+C77+C85+C102+C110+C118+C126+C135+C143+C151+C159+C176+C184+C192+C200+C208+C216+C232+C299+C307+C316+C325+C334+C352+C361+C370+C379+C397+C406+C433+C451+C460+C469+C478+C486+C494+C502+C510+C518+C526+C534+C542+C550+C558+C566+C574+C608+C616+C624+C632+C640+C648+C657+C665+C673)</f>
        <v>170362</v>
      </c>
      <c r="D698" s="78">
        <f>SUM(D14+D23+D32+D41+D60+D69+D77+D85+D102+D110+D118+D126+D135+D143+D151+D159+D176+D184+D192+D200+D208+D216+D232+D299+D307+D316+D325+D334+D352+D361+D370+D379+D397+D406+D433+D451+D460+D469+D478+D486+D494+D502+D510+D518+D526+D534+D542+D550+D558+D566+D574+D608+D616+D624+D632+D640+D648+D657+D665+D673)</f>
        <v>143177</v>
      </c>
      <c r="E698" s="644">
        <f t="shared" si="0"/>
        <v>0.8404280297249387</v>
      </c>
      <c r="F698" s="5"/>
      <c r="G698" s="69"/>
      <c r="H698" s="69"/>
    </row>
    <row r="699" spans="1:8" ht="12" customHeight="1">
      <c r="A699" s="85"/>
      <c r="B699" s="7" t="s">
        <v>65</v>
      </c>
      <c r="C699" s="73">
        <f>SUM(C15+C24+C33+C42+C61+C70+C78+C86+C103+C111+C119+C127+C136+C144+C152+C160+C177+C185+C193+C201+C209+C217+C233+C300+C308+C317+C326+C335+C353+C362+C371+C380+C398+C407+C434+C452+C461+C470+C479+C487+C495+C503+C511+C519+C527+C535+C543+C551+C559+C567+C575+C609+C617+C625+C633+C641+C649+C658+C666+C674)</f>
        <v>3500</v>
      </c>
      <c r="D699" s="73">
        <f>SUM(D15+D24+D33+D42+D61+D70+D78+D86+D103+D111+D119+D127+D136+D144+D152+D160+D177+D185+D193+D201+D209+D217+D233+D300+D308+D317+D326+D335+D353+D362+D371+D380+D398+D407+D434+D452+D461+D470+D479+D487+D495+D503+D511+D519+D527+D535+D543+D551+D559+D567+D575+D609+D617+D625+D633+D641+D649+D658+D666+D674)</f>
        <v>3500</v>
      </c>
      <c r="E699" s="644">
        <f t="shared" si="0"/>
        <v>1</v>
      </c>
      <c r="F699" s="5"/>
      <c r="G699" s="69"/>
      <c r="H699" s="69"/>
    </row>
    <row r="700" spans="1:8" ht="12" customHeight="1" thickBot="1">
      <c r="A700" s="85"/>
      <c r="B700" s="571" t="s">
        <v>552</v>
      </c>
      <c r="C700" s="113">
        <f>SUM(C309+C318+C327+C336+C354+C363+C372+C381+C399+C408+C435+C453+C462+C471)</f>
        <v>172860</v>
      </c>
      <c r="D700" s="113">
        <f>SUM(D309+D318+D327+D336+D354+D363+D372+D381+D399+D408+D435+D453+D462+D471+D345+D390+D417+D444+D426)</f>
        <v>286143</v>
      </c>
      <c r="E700" s="649">
        <f t="shared" si="0"/>
        <v>1.6553453661922943</v>
      </c>
      <c r="F700" s="30"/>
      <c r="G700" s="69"/>
      <c r="H700" s="69"/>
    </row>
    <row r="701" spans="1:8" ht="12" customHeight="1" thickBot="1">
      <c r="A701" s="85"/>
      <c r="B701" s="167" t="s">
        <v>15</v>
      </c>
      <c r="C701" s="302">
        <f>SUM(C695:C700)</f>
        <v>3622259</v>
      </c>
      <c r="D701" s="302">
        <f>SUM(D695:D700)</f>
        <v>3874433</v>
      </c>
      <c r="E701" s="652">
        <f t="shared" si="0"/>
        <v>1.069617882100645</v>
      </c>
      <c r="F701" s="30"/>
      <c r="G701" s="69"/>
      <c r="H701" s="69"/>
    </row>
    <row r="702" spans="1:8" ht="12" customHeight="1">
      <c r="A702" s="85"/>
      <c r="B702" s="276" t="s">
        <v>16</v>
      </c>
      <c r="C702" s="78"/>
      <c r="D702" s="78"/>
      <c r="E702" s="656"/>
      <c r="F702" s="4"/>
      <c r="G702" s="69"/>
      <c r="H702" s="69"/>
    </row>
    <row r="703" spans="1:8" ht="12" customHeight="1">
      <c r="A703" s="85"/>
      <c r="B703" s="10" t="s">
        <v>17</v>
      </c>
      <c r="C703" s="78"/>
      <c r="D703" s="78"/>
      <c r="E703" s="644"/>
      <c r="F703" s="5"/>
      <c r="G703" s="69"/>
      <c r="H703" s="69"/>
    </row>
    <row r="704" spans="1:8" ht="12" customHeight="1">
      <c r="A704" s="85"/>
      <c r="B704" s="10" t="s">
        <v>18</v>
      </c>
      <c r="C704" s="73"/>
      <c r="D704" s="73"/>
      <c r="E704" s="644"/>
      <c r="F704" s="5"/>
      <c r="G704" s="69"/>
      <c r="H704" s="69"/>
    </row>
    <row r="705" spans="1:8" ht="12" customHeight="1" thickBot="1">
      <c r="A705" s="85"/>
      <c r="B705" s="284" t="s">
        <v>19</v>
      </c>
      <c r="C705" s="177">
        <f>SUM(C64)</f>
        <v>500000</v>
      </c>
      <c r="D705" s="177">
        <f>SUM(D64)</f>
        <v>500000</v>
      </c>
      <c r="E705" s="649">
        <f t="shared" si="0"/>
        <v>1</v>
      </c>
      <c r="F705" s="30"/>
      <c r="G705" s="69"/>
      <c r="H705" s="69"/>
    </row>
    <row r="706" spans="1:8" ht="12" customHeight="1" thickBot="1">
      <c r="A706" s="85"/>
      <c r="B706" s="167" t="s">
        <v>21</v>
      </c>
      <c r="C706" s="302">
        <f>SUM(C703:C705)</f>
        <v>500000</v>
      </c>
      <c r="D706" s="302">
        <f>SUM(D703:D705)</f>
        <v>500000</v>
      </c>
      <c r="E706" s="652">
        <f t="shared" si="0"/>
        <v>1</v>
      </c>
      <c r="F706" s="30"/>
      <c r="G706" s="69"/>
      <c r="H706" s="69"/>
    </row>
    <row r="707" spans="1:8" ht="12" customHeight="1" thickBot="1">
      <c r="A707" s="85"/>
      <c r="B707" s="237" t="s">
        <v>187</v>
      </c>
      <c r="C707" s="113"/>
      <c r="D707" s="113"/>
      <c r="E707" s="654"/>
      <c r="F707" s="30"/>
      <c r="G707" s="69"/>
      <c r="H707" s="69"/>
    </row>
    <row r="708" spans="1:8" ht="12" customHeight="1" thickBot="1">
      <c r="A708" s="81"/>
      <c r="B708" s="58" t="s">
        <v>252</v>
      </c>
      <c r="C708" s="83">
        <f>SUM(C706+C701)</f>
        <v>4122259</v>
      </c>
      <c r="D708" s="83">
        <f>SUM(D706+D701)</f>
        <v>4374433</v>
      </c>
      <c r="E708" s="652">
        <f t="shared" si="0"/>
        <v>1.061173739932401</v>
      </c>
      <c r="F708" s="190"/>
      <c r="G708" s="69"/>
      <c r="H708" s="69"/>
    </row>
    <row r="709" ht="12.75">
      <c r="F709"/>
    </row>
    <row r="710" ht="12.75">
      <c r="F710"/>
    </row>
    <row r="711" ht="12.75">
      <c r="F711"/>
    </row>
    <row r="712" ht="12.75">
      <c r="F712"/>
    </row>
    <row r="713" ht="12.75">
      <c r="F713"/>
    </row>
    <row r="714" ht="12.75">
      <c r="F714"/>
    </row>
    <row r="715" ht="12.75">
      <c r="F715"/>
    </row>
    <row r="716" ht="12.75">
      <c r="F716"/>
    </row>
    <row r="717" ht="12.75">
      <c r="F717"/>
    </row>
    <row r="718" ht="12.75">
      <c r="F718"/>
    </row>
    <row r="719" ht="12.75">
      <c r="F719"/>
    </row>
    <row r="720" ht="12.75">
      <c r="F720"/>
    </row>
    <row r="721" ht="12.75">
      <c r="F721"/>
    </row>
    <row r="722" ht="12.75">
      <c r="F722"/>
    </row>
    <row r="723" ht="12.75">
      <c r="F723"/>
    </row>
    <row r="724" ht="12.75">
      <c r="F724"/>
    </row>
    <row r="725" ht="12.75">
      <c r="F725"/>
    </row>
    <row r="726" ht="12.75">
      <c r="F726"/>
    </row>
    <row r="727" ht="12.75">
      <c r="F727"/>
    </row>
    <row r="728" ht="12.75">
      <c r="F728"/>
    </row>
    <row r="729" ht="12.75">
      <c r="F729"/>
    </row>
    <row r="730" ht="12.75">
      <c r="F730"/>
    </row>
    <row r="731" ht="12.75">
      <c r="F731"/>
    </row>
    <row r="732" ht="12.75">
      <c r="F732"/>
    </row>
    <row r="733" ht="12.75">
      <c r="F733"/>
    </row>
    <row r="734" ht="12.75">
      <c r="F734"/>
    </row>
    <row r="735" ht="12.75">
      <c r="F735"/>
    </row>
    <row r="736" ht="12.75">
      <c r="F736"/>
    </row>
    <row r="737" ht="12.75">
      <c r="F737"/>
    </row>
    <row r="738" ht="12.75">
      <c r="F738"/>
    </row>
  </sheetData>
  <sheetProtection/>
  <mergeCells count="3">
    <mergeCell ref="E5:E7"/>
    <mergeCell ref="A2:F2"/>
    <mergeCell ref="A1:F1"/>
  </mergeCells>
  <printOptions horizontalCentered="1"/>
  <pageMargins left="0" right="0" top="0.3937007874015748" bottom="0.3937007874015748" header="0.1968503937007874" footer="0.1968503937007874"/>
  <pageSetup firstPageNumber="31" useFirstPageNumber="1" horizontalDpi="600" verticalDpi="600" orientation="landscape" paperSize="9" scale="78" r:id="rId1"/>
  <headerFooter alignWithMargins="0">
    <oddFooter>&amp;C&amp;P. oldal</oddFooter>
  </headerFooter>
  <rowBreaks count="14" manualBreakCount="14">
    <brk id="53" max="255" man="1"/>
    <brk id="105" max="255" man="1"/>
    <brk id="154" max="255" man="1"/>
    <brk id="203" max="255" man="1"/>
    <brk id="252" max="255" man="1"/>
    <brk id="302" max="255" man="1"/>
    <brk id="347" max="255" man="1"/>
    <brk id="392" max="255" man="1"/>
    <brk id="446" max="255" man="1"/>
    <brk id="497" max="255" man="1"/>
    <brk id="545" max="255" man="1"/>
    <brk id="593" max="255" man="1"/>
    <brk id="643" max="255" man="1"/>
    <brk id="69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92"/>
  <sheetViews>
    <sheetView showZeros="0" zoomScalePageLayoutView="0" workbookViewId="0" topLeftCell="A27">
      <selection activeCell="A48" sqref="A48:F48"/>
    </sheetView>
  </sheetViews>
  <sheetFormatPr defaultColWidth="9.00390625" defaultRowHeight="12.75" customHeight="1"/>
  <cols>
    <col min="1" max="1" width="5.75390625" style="68" customWidth="1"/>
    <col min="2" max="2" width="66.125" style="69" customWidth="1"/>
    <col min="3" max="4" width="12.125" style="114" customWidth="1"/>
    <col min="5" max="5" width="11.375" style="114" customWidth="1"/>
    <col min="6" max="6" width="56.75390625" style="69" customWidth="1"/>
    <col min="7" max="16384" width="9.125" style="69" customWidth="1"/>
  </cols>
  <sheetData>
    <row r="1" spans="1:7" s="21" customFormat="1" ht="12.75" customHeight="1">
      <c r="A1" s="743" t="s">
        <v>138</v>
      </c>
      <c r="B1" s="740"/>
      <c r="C1" s="740"/>
      <c r="D1" s="740"/>
      <c r="E1" s="740"/>
      <c r="F1" s="740"/>
      <c r="G1" s="212"/>
    </row>
    <row r="2" spans="1:7" s="21" customFormat="1" ht="12.75" customHeight="1">
      <c r="A2" s="739" t="s">
        <v>389</v>
      </c>
      <c r="B2" s="740"/>
      <c r="C2" s="740"/>
      <c r="D2" s="740"/>
      <c r="E2" s="740"/>
      <c r="F2" s="740"/>
      <c r="G2" s="151"/>
    </row>
    <row r="3" spans="1:6" s="21" customFormat="1" ht="12.75" customHeight="1">
      <c r="A3" s="151"/>
      <c r="B3" s="151"/>
      <c r="C3" s="742"/>
      <c r="D3" s="742"/>
      <c r="E3" s="742"/>
      <c r="F3" s="735"/>
    </row>
    <row r="4" spans="3:6" ht="10.5" customHeight="1">
      <c r="C4" s="153"/>
      <c r="D4" s="153"/>
      <c r="E4" s="153"/>
      <c r="F4" s="205" t="s">
        <v>216</v>
      </c>
    </row>
    <row r="5" spans="1:6" ht="12.75" customHeight="1">
      <c r="A5" s="52"/>
      <c r="B5" s="129"/>
      <c r="C5" s="207" t="s">
        <v>81</v>
      </c>
      <c r="D5" s="207" t="s">
        <v>81</v>
      </c>
      <c r="E5" s="728" t="s">
        <v>682</v>
      </c>
      <c r="F5" s="187"/>
    </row>
    <row r="6" spans="1:6" ht="12">
      <c r="A6" s="87" t="s">
        <v>254</v>
      </c>
      <c r="B6" s="130" t="s">
        <v>133</v>
      </c>
      <c r="C6" s="15" t="s">
        <v>667</v>
      </c>
      <c r="D6" s="15" t="s">
        <v>676</v>
      </c>
      <c r="E6" s="715"/>
      <c r="F6" s="3" t="s">
        <v>135</v>
      </c>
    </row>
    <row r="7" spans="1:6" ht="12.75" thickBot="1">
      <c r="A7" s="241"/>
      <c r="B7" s="131"/>
      <c r="C7" s="15" t="s">
        <v>668</v>
      </c>
      <c r="D7" s="53" t="s">
        <v>677</v>
      </c>
      <c r="E7" s="721"/>
      <c r="F7" s="53" t="s">
        <v>136</v>
      </c>
    </row>
    <row r="8" spans="1:6" ht="12.75" customHeight="1">
      <c r="A8" s="95" t="s">
        <v>171</v>
      </c>
      <c r="B8" s="132" t="s">
        <v>172</v>
      </c>
      <c r="C8" s="206" t="s">
        <v>173</v>
      </c>
      <c r="D8" s="206" t="s">
        <v>174</v>
      </c>
      <c r="E8" s="206" t="s">
        <v>175</v>
      </c>
      <c r="F8" s="201" t="s">
        <v>326</v>
      </c>
    </row>
    <row r="9" spans="1:6" ht="16.5" customHeight="1">
      <c r="A9" s="22"/>
      <c r="B9" s="369" t="s">
        <v>390</v>
      </c>
      <c r="C9" s="5"/>
      <c r="D9" s="5"/>
      <c r="E9" s="5"/>
      <c r="F9" s="216"/>
    </row>
    <row r="10" spans="1:6" ht="12">
      <c r="A10" s="87"/>
      <c r="B10" s="133" t="s">
        <v>58</v>
      </c>
      <c r="C10" s="84"/>
      <c r="D10" s="84"/>
      <c r="E10" s="105"/>
      <c r="F10" s="59"/>
    </row>
    <row r="11" spans="1:6" ht="12">
      <c r="A11" s="71">
        <v>4011</v>
      </c>
      <c r="B11" s="134" t="s">
        <v>218</v>
      </c>
      <c r="C11" s="79">
        <v>91473</v>
      </c>
      <c r="D11" s="660">
        <v>92780</v>
      </c>
      <c r="E11" s="653">
        <f aca="true" t="shared" si="0" ref="E11:E85">SUM(D11/C11)</f>
        <v>1.0142883692455698</v>
      </c>
      <c r="F11" s="661"/>
    </row>
    <row r="12" spans="1:6" ht="12">
      <c r="A12" s="71">
        <v>4012</v>
      </c>
      <c r="B12" s="134" t="s">
        <v>149</v>
      </c>
      <c r="C12" s="79"/>
      <c r="D12" s="79"/>
      <c r="E12" s="653"/>
      <c r="F12" s="59"/>
    </row>
    <row r="13" spans="1:6" s="65" customFormat="1" ht="12">
      <c r="A13" s="22">
        <v>4010</v>
      </c>
      <c r="B13" s="23" t="s">
        <v>202</v>
      </c>
      <c r="C13" s="136">
        <f>SUM(C11:C12)</f>
        <v>91473</v>
      </c>
      <c r="D13" s="136">
        <f>SUM(D11:D12)</f>
        <v>92780</v>
      </c>
      <c r="E13" s="651">
        <f t="shared" si="0"/>
        <v>1.0142883692455698</v>
      </c>
      <c r="F13" s="202"/>
    </row>
    <row r="14" spans="1:6" s="65" customFormat="1" ht="12">
      <c r="A14" s="15"/>
      <c r="B14" s="80" t="s">
        <v>7</v>
      </c>
      <c r="C14" s="224"/>
      <c r="D14" s="224"/>
      <c r="E14" s="653"/>
      <c r="F14" s="66"/>
    </row>
    <row r="15" spans="1:6" s="65" customFormat="1" ht="12">
      <c r="A15" s="85">
        <v>4021</v>
      </c>
      <c r="B15" s="221" t="s">
        <v>82</v>
      </c>
      <c r="C15" s="222">
        <v>10000</v>
      </c>
      <c r="D15" s="222">
        <v>10000</v>
      </c>
      <c r="E15" s="653">
        <f t="shared" si="0"/>
        <v>1</v>
      </c>
      <c r="F15" s="66"/>
    </row>
    <row r="16" spans="1:6" s="65" customFormat="1" ht="12">
      <c r="A16" s="22">
        <v>4020</v>
      </c>
      <c r="B16" s="242" t="s">
        <v>202</v>
      </c>
      <c r="C16" s="136">
        <f>SUM(C15:C15)</f>
        <v>10000</v>
      </c>
      <c r="D16" s="136">
        <f>SUM(D15:D15)</f>
        <v>10000</v>
      </c>
      <c r="E16" s="651">
        <f t="shared" si="0"/>
        <v>1</v>
      </c>
      <c r="F16" s="107"/>
    </row>
    <row r="17" spans="1:6" s="65" customFormat="1" ht="12">
      <c r="A17" s="15"/>
      <c r="B17" s="26" t="s">
        <v>77</v>
      </c>
      <c r="C17" s="160"/>
      <c r="D17" s="160"/>
      <c r="E17" s="653"/>
      <c r="F17" s="71"/>
    </row>
    <row r="18" spans="1:6" s="65" customFormat="1" ht="12.75">
      <c r="A18" s="71">
        <v>4033</v>
      </c>
      <c r="B18" s="134" t="s">
        <v>263</v>
      </c>
      <c r="C18" s="160">
        <v>5000</v>
      </c>
      <c r="D18" s="160">
        <v>17700</v>
      </c>
      <c r="E18" s="653">
        <f t="shared" si="0"/>
        <v>3.54</v>
      </c>
      <c r="F18" s="124" t="s">
        <v>164</v>
      </c>
    </row>
    <row r="19" spans="1:6" s="65" customFormat="1" ht="12.75">
      <c r="A19" s="71">
        <v>4034</v>
      </c>
      <c r="B19" s="134" t="s">
        <v>286</v>
      </c>
      <c r="C19" s="160">
        <v>40000</v>
      </c>
      <c r="D19" s="160">
        <v>35000</v>
      </c>
      <c r="E19" s="653">
        <f t="shared" si="0"/>
        <v>0.875</v>
      </c>
      <c r="F19" s="124"/>
    </row>
    <row r="20" spans="1:6" s="65" customFormat="1" ht="12">
      <c r="A20" s="22">
        <v>4030</v>
      </c>
      <c r="B20" s="23" t="s">
        <v>202</v>
      </c>
      <c r="C20" s="47">
        <f>SUM(C18:C19)</f>
        <v>45000</v>
      </c>
      <c r="D20" s="47">
        <f>SUM(D18:D19)</f>
        <v>52700</v>
      </c>
      <c r="E20" s="651">
        <f t="shared" si="0"/>
        <v>1.1711111111111112</v>
      </c>
      <c r="F20" s="203"/>
    </row>
    <row r="21" spans="1:6" s="65" customFormat="1" ht="12.75">
      <c r="A21" s="15"/>
      <c r="B21" s="243" t="s">
        <v>69</v>
      </c>
      <c r="C21" s="184"/>
      <c r="D21" s="184"/>
      <c r="E21" s="653"/>
      <c r="F21" s="66"/>
    </row>
    <row r="22" spans="1:6" s="65" customFormat="1" ht="12">
      <c r="A22" s="163">
        <v>4111</v>
      </c>
      <c r="B22" s="244" t="s">
        <v>87</v>
      </c>
      <c r="C22" s="160">
        <v>578494</v>
      </c>
      <c r="D22" s="160">
        <v>578494</v>
      </c>
      <c r="E22" s="653">
        <f t="shared" si="0"/>
        <v>1</v>
      </c>
      <c r="F22" s="66"/>
    </row>
    <row r="23" spans="1:6" s="65" customFormat="1" ht="12">
      <c r="A23" s="163">
        <v>4112</v>
      </c>
      <c r="B23" s="244" t="s">
        <v>83</v>
      </c>
      <c r="C23" s="160">
        <v>202000</v>
      </c>
      <c r="D23" s="160">
        <v>202000</v>
      </c>
      <c r="E23" s="653">
        <f t="shared" si="0"/>
        <v>1</v>
      </c>
      <c r="F23" s="66"/>
    </row>
    <row r="24" spans="1:6" s="65" customFormat="1" ht="12">
      <c r="A24" s="163">
        <v>4113</v>
      </c>
      <c r="B24" s="244" t="s">
        <v>84</v>
      </c>
      <c r="C24" s="160">
        <v>75900</v>
      </c>
      <c r="D24" s="160">
        <v>75900</v>
      </c>
      <c r="E24" s="653">
        <f t="shared" si="0"/>
        <v>1</v>
      </c>
      <c r="F24" s="66"/>
    </row>
    <row r="25" spans="1:6" s="65" customFormat="1" ht="12">
      <c r="A25" s="163">
        <v>4114</v>
      </c>
      <c r="B25" s="244" t="s">
        <v>85</v>
      </c>
      <c r="C25" s="160">
        <v>131897</v>
      </c>
      <c r="D25" s="160">
        <v>133772</v>
      </c>
      <c r="E25" s="653">
        <f t="shared" si="0"/>
        <v>1.0142156379599232</v>
      </c>
      <c r="F25" s="66"/>
    </row>
    <row r="26" spans="1:6" s="65" customFormat="1" ht="12">
      <c r="A26" s="163">
        <v>4115</v>
      </c>
      <c r="B26" s="244" t="s">
        <v>86</v>
      </c>
      <c r="C26" s="160">
        <v>248920</v>
      </c>
      <c r="D26" s="160">
        <v>248920</v>
      </c>
      <c r="E26" s="653">
        <f t="shared" si="0"/>
        <v>1</v>
      </c>
      <c r="F26" s="66"/>
    </row>
    <row r="27" spans="1:6" s="65" customFormat="1" ht="12">
      <c r="A27" s="163">
        <v>4116</v>
      </c>
      <c r="B27" s="244" t="s">
        <v>387</v>
      </c>
      <c r="C27" s="160">
        <v>94500</v>
      </c>
      <c r="D27" s="160">
        <v>94500</v>
      </c>
      <c r="E27" s="653">
        <f t="shared" si="0"/>
        <v>1</v>
      </c>
      <c r="F27" s="66"/>
    </row>
    <row r="28" spans="1:6" s="65" customFormat="1" ht="12">
      <c r="A28" s="163">
        <v>4117</v>
      </c>
      <c r="B28" s="244" t="s">
        <v>694</v>
      </c>
      <c r="C28" s="160"/>
      <c r="D28" s="160">
        <v>10995</v>
      </c>
      <c r="E28" s="653"/>
      <c r="F28" s="66"/>
    </row>
    <row r="29" spans="1:6" s="65" customFormat="1" ht="12">
      <c r="A29" s="163"/>
      <c r="B29" s="637" t="s">
        <v>635</v>
      </c>
      <c r="C29" s="160"/>
      <c r="D29" s="160"/>
      <c r="E29" s="653"/>
      <c r="F29" s="66"/>
    </row>
    <row r="30" spans="1:6" s="51" customFormat="1" ht="12">
      <c r="A30" s="71">
        <v>4121</v>
      </c>
      <c r="B30" s="208" t="s">
        <v>88</v>
      </c>
      <c r="C30" s="79">
        <v>50000</v>
      </c>
      <c r="D30" s="79">
        <v>54494</v>
      </c>
      <c r="E30" s="653">
        <f t="shared" si="0"/>
        <v>1.08988</v>
      </c>
      <c r="F30" s="59"/>
    </row>
    <row r="31" spans="1:6" s="51" customFormat="1" ht="12">
      <c r="A31" s="71">
        <v>4122</v>
      </c>
      <c r="B31" s="152" t="s">
        <v>234</v>
      </c>
      <c r="C31" s="160">
        <v>70000</v>
      </c>
      <c r="D31" s="160">
        <v>71036</v>
      </c>
      <c r="E31" s="653">
        <f t="shared" si="0"/>
        <v>1.0148</v>
      </c>
      <c r="F31" s="59"/>
    </row>
    <row r="32" spans="1:6" s="51" customFormat="1" ht="12">
      <c r="A32" s="76"/>
      <c r="B32" s="245" t="s">
        <v>139</v>
      </c>
      <c r="C32" s="78">
        <f>SUM(C22:C31)</f>
        <v>1451711</v>
      </c>
      <c r="D32" s="78">
        <f>SUM(D22:D31)</f>
        <v>1470111</v>
      </c>
      <c r="E32" s="656">
        <f t="shared" si="0"/>
        <v>1.0126746990275612</v>
      </c>
      <c r="F32" s="72"/>
    </row>
    <row r="33" spans="1:6" s="51" customFormat="1" ht="12">
      <c r="A33" s="71">
        <v>4131</v>
      </c>
      <c r="B33" s="208" t="s">
        <v>266</v>
      </c>
      <c r="C33" s="160">
        <v>45000</v>
      </c>
      <c r="D33" s="160">
        <v>35000</v>
      </c>
      <c r="E33" s="653">
        <f t="shared" si="0"/>
        <v>0.7777777777777778</v>
      </c>
      <c r="F33" s="59"/>
    </row>
    <row r="34" spans="1:6" s="51" customFormat="1" ht="12" customHeight="1">
      <c r="A34" s="71">
        <v>4132</v>
      </c>
      <c r="B34" s="208" t="s">
        <v>73</v>
      </c>
      <c r="C34" s="160">
        <v>30000</v>
      </c>
      <c r="D34" s="160">
        <v>31176</v>
      </c>
      <c r="E34" s="653">
        <f t="shared" si="0"/>
        <v>1.0392</v>
      </c>
      <c r="F34" s="59"/>
    </row>
    <row r="35" spans="1:6" s="51" customFormat="1" ht="12.75" customHeight="1">
      <c r="A35" s="71">
        <v>4133</v>
      </c>
      <c r="B35" s="208" t="s">
        <v>267</v>
      </c>
      <c r="C35" s="160">
        <v>150000</v>
      </c>
      <c r="D35" s="160">
        <v>177923</v>
      </c>
      <c r="E35" s="653">
        <f t="shared" si="0"/>
        <v>1.1861533333333334</v>
      </c>
      <c r="F35" s="59"/>
    </row>
    <row r="36" spans="1:6" s="51" customFormat="1" ht="12.75">
      <c r="A36" s="71">
        <v>4134</v>
      </c>
      <c r="B36" s="208" t="s">
        <v>147</v>
      </c>
      <c r="C36" s="160">
        <v>150000</v>
      </c>
      <c r="D36" s="160">
        <v>150000</v>
      </c>
      <c r="E36" s="653">
        <f t="shared" si="0"/>
        <v>1</v>
      </c>
      <c r="F36" s="124" t="s">
        <v>164</v>
      </c>
    </row>
    <row r="37" spans="1:6" s="51" customFormat="1" ht="12">
      <c r="A37" s="71">
        <v>4135</v>
      </c>
      <c r="B37" s="208" t="s">
        <v>268</v>
      </c>
      <c r="C37" s="160">
        <v>95000</v>
      </c>
      <c r="D37" s="160">
        <v>95000</v>
      </c>
      <c r="E37" s="653">
        <f t="shared" si="0"/>
        <v>1</v>
      </c>
      <c r="F37" s="71" t="s">
        <v>167</v>
      </c>
    </row>
    <row r="38" spans="1:6" s="51" customFormat="1" ht="12">
      <c r="A38" s="71">
        <v>4136</v>
      </c>
      <c r="B38" s="208" t="s">
        <v>710</v>
      </c>
      <c r="C38" s="160"/>
      <c r="D38" s="160">
        <v>8817</v>
      </c>
      <c r="E38" s="653"/>
      <c r="F38" s="71"/>
    </row>
    <row r="39" spans="1:6" s="51" customFormat="1" ht="12">
      <c r="A39" s="71">
        <v>4137</v>
      </c>
      <c r="B39" s="208" t="s">
        <v>661</v>
      </c>
      <c r="C39" s="160">
        <v>149771</v>
      </c>
      <c r="D39" s="160">
        <v>149771</v>
      </c>
      <c r="E39" s="653">
        <f t="shared" si="0"/>
        <v>1</v>
      </c>
      <c r="F39" s="71"/>
    </row>
    <row r="40" spans="1:6" s="51" customFormat="1" ht="12">
      <c r="A40" s="22">
        <v>4100</v>
      </c>
      <c r="B40" s="23" t="s">
        <v>202</v>
      </c>
      <c r="C40" s="47">
        <f>SUM(C32:C39)</f>
        <v>2071482</v>
      </c>
      <c r="D40" s="47">
        <f>SUM(D32:D39)</f>
        <v>2117798</v>
      </c>
      <c r="E40" s="651">
        <f t="shared" si="0"/>
        <v>1.0223588715711747</v>
      </c>
      <c r="F40" s="216"/>
    </row>
    <row r="41" spans="1:6" s="51" customFormat="1" ht="12">
      <c r="A41" s="52"/>
      <c r="B41" s="24" t="s">
        <v>79</v>
      </c>
      <c r="C41" s="160"/>
      <c r="D41" s="160"/>
      <c r="E41" s="653"/>
      <c r="F41" s="59"/>
    </row>
    <row r="42" spans="1:6" s="51" customFormat="1" ht="12">
      <c r="A42" s="163">
        <v>4211</v>
      </c>
      <c r="B42" s="223" t="s">
        <v>89</v>
      </c>
      <c r="C42" s="160">
        <v>700</v>
      </c>
      <c r="D42" s="160">
        <v>2565</v>
      </c>
      <c r="E42" s="653">
        <f t="shared" si="0"/>
        <v>3.664285714285714</v>
      </c>
      <c r="F42" s="59"/>
    </row>
    <row r="43" spans="1:6" s="51" customFormat="1" ht="12">
      <c r="A43" s="163">
        <v>4213</v>
      </c>
      <c r="B43" s="223" t="s">
        <v>91</v>
      </c>
      <c r="C43" s="160">
        <v>5500</v>
      </c>
      <c r="D43" s="160">
        <v>5400</v>
      </c>
      <c r="E43" s="653">
        <f t="shared" si="0"/>
        <v>0.9818181818181818</v>
      </c>
      <c r="F43" s="59"/>
    </row>
    <row r="44" spans="1:6" s="51" customFormat="1" ht="12">
      <c r="A44" s="163">
        <v>4215</v>
      </c>
      <c r="B44" s="223" t="s">
        <v>695</v>
      </c>
      <c r="C44" s="160"/>
      <c r="D44" s="160">
        <v>485</v>
      </c>
      <c r="E44" s="653"/>
      <c r="F44" s="59"/>
    </row>
    <row r="45" spans="1:6" s="51" customFormat="1" ht="12">
      <c r="A45" s="163">
        <v>4219</v>
      </c>
      <c r="B45" s="223" t="s">
        <v>92</v>
      </c>
      <c r="C45" s="160">
        <v>7500</v>
      </c>
      <c r="D45" s="160">
        <v>7615</v>
      </c>
      <c r="E45" s="653">
        <f t="shared" si="0"/>
        <v>1.0153333333333334</v>
      </c>
      <c r="F45" s="59"/>
    </row>
    <row r="46" spans="1:6" s="51" customFormat="1" ht="12">
      <c r="A46" s="163">
        <v>4221</v>
      </c>
      <c r="B46" s="223" t="s">
        <v>90</v>
      </c>
      <c r="C46" s="160">
        <v>950</v>
      </c>
      <c r="D46" s="160">
        <v>2876</v>
      </c>
      <c r="E46" s="653">
        <f t="shared" si="0"/>
        <v>3.0273684210526315</v>
      </c>
      <c r="F46" s="59"/>
    </row>
    <row r="47" spans="1:6" s="51" customFormat="1" ht="12">
      <c r="A47" s="163">
        <v>4223</v>
      </c>
      <c r="B47" s="223" t="s">
        <v>97</v>
      </c>
      <c r="C47" s="160">
        <v>240</v>
      </c>
      <c r="D47" s="160">
        <v>210</v>
      </c>
      <c r="E47" s="653">
        <f t="shared" si="0"/>
        <v>0.875</v>
      </c>
      <c r="F47" s="59"/>
    </row>
    <row r="48" spans="1:6" s="51" customFormat="1" ht="12">
      <c r="A48" s="248">
        <v>4225</v>
      </c>
      <c r="B48" s="230" t="s">
        <v>98</v>
      </c>
      <c r="C48" s="171">
        <v>450</v>
      </c>
      <c r="D48" s="171">
        <v>1989</v>
      </c>
      <c r="E48" s="656">
        <f t="shared" si="0"/>
        <v>4.42</v>
      </c>
      <c r="F48" s="72"/>
    </row>
    <row r="49" spans="1:6" s="51" customFormat="1" ht="12">
      <c r="A49" s="163">
        <v>4227</v>
      </c>
      <c r="B49" s="223" t="s">
        <v>99</v>
      </c>
      <c r="C49" s="160">
        <v>3800</v>
      </c>
      <c r="D49" s="160">
        <v>3674</v>
      </c>
      <c r="E49" s="653">
        <f t="shared" si="0"/>
        <v>0.966842105263158</v>
      </c>
      <c r="F49" s="59"/>
    </row>
    <row r="50" spans="1:6" s="51" customFormat="1" ht="12">
      <c r="A50" s="163">
        <v>4231</v>
      </c>
      <c r="B50" s="223" t="s">
        <v>100</v>
      </c>
      <c r="C50" s="160">
        <v>13790</v>
      </c>
      <c r="D50" s="160">
        <v>15920</v>
      </c>
      <c r="E50" s="653">
        <f t="shared" si="0"/>
        <v>1.1544597534445251</v>
      </c>
      <c r="F50" s="59"/>
    </row>
    <row r="51" spans="1:6" s="51" customFormat="1" ht="12">
      <c r="A51" s="163">
        <v>4233</v>
      </c>
      <c r="B51" s="223" t="s">
        <v>101</v>
      </c>
      <c r="C51" s="160"/>
      <c r="D51" s="160">
        <v>5957</v>
      </c>
      <c r="E51" s="653"/>
      <c r="F51" s="59"/>
    </row>
    <row r="52" spans="1:6" s="51" customFormat="1" ht="12">
      <c r="A52" s="163">
        <v>4237</v>
      </c>
      <c r="B52" s="223" t="s">
        <v>104</v>
      </c>
      <c r="C52" s="160">
        <v>6300</v>
      </c>
      <c r="D52" s="160">
        <v>6388</v>
      </c>
      <c r="E52" s="653">
        <f t="shared" si="0"/>
        <v>1.013968253968254</v>
      </c>
      <c r="F52" s="59"/>
    </row>
    <row r="53" spans="1:6" s="51" customFormat="1" ht="12">
      <c r="A53" s="163">
        <v>4238</v>
      </c>
      <c r="B53" s="223" t="s">
        <v>711</v>
      </c>
      <c r="C53" s="160"/>
      <c r="D53" s="160">
        <v>53340</v>
      </c>
      <c r="E53" s="653"/>
      <c r="F53" s="59"/>
    </row>
    <row r="54" spans="1:6" s="51" customFormat="1" ht="12">
      <c r="A54" s="163">
        <v>4239</v>
      </c>
      <c r="B54" s="223" t="s">
        <v>102</v>
      </c>
      <c r="C54" s="160">
        <v>6300</v>
      </c>
      <c r="D54" s="160">
        <v>5578</v>
      </c>
      <c r="E54" s="653">
        <f t="shared" si="0"/>
        <v>0.8853968253968254</v>
      </c>
      <c r="F54" s="59"/>
    </row>
    <row r="55" spans="1:6" s="51" customFormat="1" ht="12">
      <c r="A55" s="163">
        <v>4241</v>
      </c>
      <c r="B55" s="223" t="s">
        <v>103</v>
      </c>
      <c r="C55" s="160">
        <v>2300</v>
      </c>
      <c r="D55" s="160">
        <v>2470</v>
      </c>
      <c r="E55" s="653">
        <f t="shared" si="0"/>
        <v>1.0739130434782609</v>
      </c>
      <c r="F55" s="59"/>
    </row>
    <row r="56" spans="1:6" s="51" customFormat="1" ht="12">
      <c r="A56" s="163">
        <v>4243</v>
      </c>
      <c r="B56" s="223" t="s">
        <v>105</v>
      </c>
      <c r="C56" s="160">
        <v>5500</v>
      </c>
      <c r="D56" s="160">
        <v>5517</v>
      </c>
      <c r="E56" s="653">
        <f t="shared" si="0"/>
        <v>1.003090909090909</v>
      </c>
      <c r="F56" s="59"/>
    </row>
    <row r="57" spans="1:6" s="51" customFormat="1" ht="12">
      <c r="A57" s="163">
        <v>4251</v>
      </c>
      <c r="B57" s="223" t="s">
        <v>106</v>
      </c>
      <c r="C57" s="160">
        <v>1550</v>
      </c>
      <c r="D57" s="160">
        <v>730</v>
      </c>
      <c r="E57" s="653">
        <f t="shared" si="0"/>
        <v>0.47096774193548385</v>
      </c>
      <c r="F57" s="59"/>
    </row>
    <row r="58" spans="1:6" s="51" customFormat="1" ht="12">
      <c r="A58" s="163">
        <v>4253</v>
      </c>
      <c r="B58" s="223" t="s">
        <v>107</v>
      </c>
      <c r="C58" s="160">
        <v>12700</v>
      </c>
      <c r="D58" s="160">
        <v>12700</v>
      </c>
      <c r="E58" s="653">
        <f t="shared" si="0"/>
        <v>1</v>
      </c>
      <c r="F58" s="59"/>
    </row>
    <row r="59" spans="1:6" s="51" customFormat="1" ht="12">
      <c r="A59" s="163">
        <v>4255</v>
      </c>
      <c r="B59" s="223" t="s">
        <v>108</v>
      </c>
      <c r="C59" s="160">
        <v>1800</v>
      </c>
      <c r="D59" s="160">
        <v>275</v>
      </c>
      <c r="E59" s="653">
        <f t="shared" si="0"/>
        <v>0.1527777777777778</v>
      </c>
      <c r="F59" s="59"/>
    </row>
    <row r="60" spans="1:6" s="51" customFormat="1" ht="12">
      <c r="A60" s="163">
        <v>4261</v>
      </c>
      <c r="B60" s="223" t="s">
        <v>109</v>
      </c>
      <c r="C60" s="160">
        <v>4800</v>
      </c>
      <c r="D60" s="160">
        <v>3513</v>
      </c>
      <c r="E60" s="653">
        <f t="shared" si="0"/>
        <v>0.731875</v>
      </c>
      <c r="F60" s="59"/>
    </row>
    <row r="61" spans="1:6" s="51" customFormat="1" ht="12">
      <c r="A61" s="672">
        <v>4262</v>
      </c>
      <c r="B61" s="673" t="s">
        <v>690</v>
      </c>
      <c r="C61" s="160"/>
      <c r="D61" s="160">
        <v>25810</v>
      </c>
      <c r="E61" s="653"/>
      <c r="F61" s="59"/>
    </row>
    <row r="62" spans="1:6" s="51" customFormat="1" ht="12">
      <c r="A62" s="672">
        <v>4271</v>
      </c>
      <c r="B62" s="673" t="s">
        <v>696</v>
      </c>
      <c r="C62" s="160"/>
      <c r="D62" s="160">
        <v>11</v>
      </c>
      <c r="E62" s="653"/>
      <c r="F62" s="59"/>
    </row>
    <row r="63" spans="1:6" s="51" customFormat="1" ht="12">
      <c r="A63" s="672">
        <v>4281</v>
      </c>
      <c r="B63" s="673" t="s">
        <v>692</v>
      </c>
      <c r="C63" s="160"/>
      <c r="D63" s="160">
        <v>10937</v>
      </c>
      <c r="E63" s="653"/>
      <c r="F63" s="59"/>
    </row>
    <row r="64" spans="1:6" s="51" customFormat="1" ht="12">
      <c r="A64" s="670">
        <v>4285</v>
      </c>
      <c r="B64" s="671" t="s">
        <v>687</v>
      </c>
      <c r="C64" s="171"/>
      <c r="D64" s="171">
        <v>9080</v>
      </c>
      <c r="E64" s="653"/>
      <c r="F64" s="72"/>
    </row>
    <row r="65" spans="1:6" s="51" customFormat="1" ht="12">
      <c r="A65" s="240">
        <v>4200</v>
      </c>
      <c r="B65" s="204" t="s">
        <v>202</v>
      </c>
      <c r="C65" s="90">
        <f>SUM(C42:C60)</f>
        <v>74180</v>
      </c>
      <c r="D65" s="90">
        <f>SUM(D42:D64)</f>
        <v>183040</v>
      </c>
      <c r="E65" s="651">
        <f t="shared" si="0"/>
        <v>2.4675114586141818</v>
      </c>
      <c r="F65" s="246"/>
    </row>
    <row r="66" spans="1:6" s="65" customFormat="1" ht="12">
      <c r="A66" s="15"/>
      <c r="B66" s="24" t="s">
        <v>56</v>
      </c>
      <c r="C66" s="160"/>
      <c r="D66" s="160"/>
      <c r="E66" s="653"/>
      <c r="F66" s="66"/>
    </row>
    <row r="67" spans="1:6" s="51" customFormat="1" ht="12">
      <c r="A67" s="71">
        <v>4310</v>
      </c>
      <c r="B67" s="134" t="s">
        <v>197</v>
      </c>
      <c r="C67" s="160">
        <v>20000</v>
      </c>
      <c r="D67" s="160">
        <v>30000</v>
      </c>
      <c r="E67" s="653">
        <f t="shared" si="0"/>
        <v>1.5</v>
      </c>
      <c r="F67" s="59"/>
    </row>
    <row r="68" spans="1:6" s="51" customFormat="1" ht="12">
      <c r="A68" s="71">
        <v>4321</v>
      </c>
      <c r="B68" s="134" t="s">
        <v>604</v>
      </c>
      <c r="C68" s="160">
        <v>6600</v>
      </c>
      <c r="D68" s="160">
        <v>12308</v>
      </c>
      <c r="E68" s="653">
        <f t="shared" si="0"/>
        <v>1.8648484848484848</v>
      </c>
      <c r="F68" s="59"/>
    </row>
    <row r="69" spans="1:6" s="51" customFormat="1" ht="12">
      <c r="A69" s="71">
        <v>4322</v>
      </c>
      <c r="B69" s="134" t="s">
        <v>605</v>
      </c>
      <c r="C69" s="160">
        <v>19900</v>
      </c>
      <c r="D69" s="160">
        <v>23188</v>
      </c>
      <c r="E69" s="653">
        <f t="shared" si="0"/>
        <v>1.1652261306532663</v>
      </c>
      <c r="F69" s="59"/>
    </row>
    <row r="70" spans="1:6" s="51" customFormat="1" ht="12">
      <c r="A70" s="71">
        <v>4340</v>
      </c>
      <c r="B70" s="134" t="s">
        <v>94</v>
      </c>
      <c r="C70" s="160">
        <v>16649</v>
      </c>
      <c r="D70" s="160">
        <v>26737</v>
      </c>
      <c r="E70" s="653">
        <f t="shared" si="0"/>
        <v>1.6059222776142712</v>
      </c>
      <c r="F70" s="59"/>
    </row>
    <row r="71" spans="1:6" s="65" customFormat="1" ht="12">
      <c r="A71" s="216">
        <v>4300</v>
      </c>
      <c r="B71" s="23" t="s">
        <v>202</v>
      </c>
      <c r="C71" s="172">
        <f>SUM(C67:C70)</f>
        <v>63149</v>
      </c>
      <c r="D71" s="172">
        <f>SUM(D67:D70)</f>
        <v>92233</v>
      </c>
      <c r="E71" s="651">
        <f t="shared" si="0"/>
        <v>1.4605615290820124</v>
      </c>
      <c r="F71" s="107"/>
    </row>
    <row r="72" spans="1:6" s="65" customFormat="1" ht="12">
      <c r="A72" s="216"/>
      <c r="B72" s="24" t="s">
        <v>697</v>
      </c>
      <c r="C72" s="172"/>
      <c r="D72" s="172"/>
      <c r="E72" s="651"/>
      <c r="F72" s="107"/>
    </row>
    <row r="73" spans="1:6" s="65" customFormat="1" ht="12">
      <c r="A73" s="674">
        <v>4412</v>
      </c>
      <c r="B73" s="675" t="s">
        <v>698</v>
      </c>
      <c r="C73" s="172"/>
      <c r="D73" s="179">
        <v>26675</v>
      </c>
      <c r="E73" s="651"/>
      <c r="F73" s="107"/>
    </row>
    <row r="74" spans="1:6" s="65" customFormat="1" ht="12">
      <c r="A74" s="216">
        <v>4300</v>
      </c>
      <c r="B74" s="23" t="s">
        <v>202</v>
      </c>
      <c r="C74" s="172"/>
      <c r="D74" s="172">
        <f>SUM(D73)</f>
        <v>26675</v>
      </c>
      <c r="E74" s="651"/>
      <c r="F74" s="107"/>
    </row>
    <row r="75" spans="1:6" s="65" customFormat="1" ht="12.75">
      <c r="A75" s="22"/>
      <c r="B75" s="368" t="s">
        <v>391</v>
      </c>
      <c r="C75" s="5"/>
      <c r="D75" s="5"/>
      <c r="E75" s="644"/>
      <c r="F75" s="216"/>
    </row>
    <row r="76" spans="1:6" s="65" customFormat="1" ht="12">
      <c r="A76" s="367"/>
      <c r="B76" s="26" t="s">
        <v>77</v>
      </c>
      <c r="C76" s="247"/>
      <c r="D76" s="247"/>
      <c r="E76" s="653"/>
      <c r="F76" s="66"/>
    </row>
    <row r="77" spans="1:6" s="65" customFormat="1" ht="12">
      <c r="A77" s="71">
        <v>4501</v>
      </c>
      <c r="B77" s="134" t="s">
        <v>196</v>
      </c>
      <c r="C77" s="160">
        <v>135000</v>
      </c>
      <c r="D77" s="160">
        <v>114000</v>
      </c>
      <c r="E77" s="653">
        <f t="shared" si="0"/>
        <v>0.8444444444444444</v>
      </c>
      <c r="F77" s="71"/>
    </row>
    <row r="78" spans="1:6" s="65" customFormat="1" ht="12">
      <c r="A78" s="71">
        <v>4502</v>
      </c>
      <c r="B78" s="134" t="s">
        <v>712</v>
      </c>
      <c r="C78" s="160"/>
      <c r="D78" s="160">
        <v>42000</v>
      </c>
      <c r="E78" s="656"/>
      <c r="F78" s="71"/>
    </row>
    <row r="79" spans="1:6" s="65" customFormat="1" ht="12">
      <c r="A79" s="23">
        <v>4500</v>
      </c>
      <c r="B79" s="23" t="s">
        <v>202</v>
      </c>
      <c r="C79" s="172">
        <f>SUM(C77)</f>
        <v>135000</v>
      </c>
      <c r="D79" s="172">
        <f>SUM(D77:D78)</f>
        <v>156000</v>
      </c>
      <c r="E79" s="651">
        <f t="shared" si="0"/>
        <v>1.1555555555555554</v>
      </c>
      <c r="F79" s="107"/>
    </row>
    <row r="80" spans="1:6" s="65" customFormat="1" ht="12">
      <c r="A80" s="82"/>
      <c r="B80" s="275" t="s">
        <v>14</v>
      </c>
      <c r="C80" s="84"/>
      <c r="D80" s="84"/>
      <c r="E80" s="653"/>
      <c r="F80" s="66"/>
    </row>
    <row r="81" spans="1:6" s="51" customFormat="1" ht="12">
      <c r="A81" s="82"/>
      <c r="B81" s="36" t="s">
        <v>285</v>
      </c>
      <c r="C81" s="299">
        <f>SUM(C37)</f>
        <v>95000</v>
      </c>
      <c r="D81" s="299">
        <f>SUM(D37+D63)</f>
        <v>105937</v>
      </c>
      <c r="E81" s="653">
        <f t="shared" si="0"/>
        <v>1.1151263157894737</v>
      </c>
      <c r="F81" s="59"/>
    </row>
    <row r="82" spans="1:6" ht="12" customHeight="1">
      <c r="A82" s="85"/>
      <c r="B82" s="36" t="s">
        <v>273</v>
      </c>
      <c r="C82" s="184"/>
      <c r="D82" s="184"/>
      <c r="E82" s="653"/>
      <c r="F82" s="59"/>
    </row>
    <row r="83" spans="1:6" ht="12" customHeight="1">
      <c r="A83" s="85"/>
      <c r="B83" s="247" t="s">
        <v>15</v>
      </c>
      <c r="C83" s="247">
        <f>SUM(C81:C82)</f>
        <v>95000</v>
      </c>
      <c r="D83" s="247">
        <f>SUM(D81:D82)</f>
        <v>105937</v>
      </c>
      <c r="E83" s="655">
        <f t="shared" si="0"/>
        <v>1.1151263157894737</v>
      </c>
      <c r="F83" s="59"/>
    </row>
    <row r="84" spans="1:6" ht="12" customHeight="1">
      <c r="A84" s="85"/>
      <c r="B84" s="278" t="s">
        <v>16</v>
      </c>
      <c r="C84" s="184"/>
      <c r="D84" s="184"/>
      <c r="E84" s="653"/>
      <c r="F84" s="59"/>
    </row>
    <row r="85" spans="1:6" ht="12">
      <c r="A85" s="85"/>
      <c r="B85" s="36" t="s">
        <v>17</v>
      </c>
      <c r="C85" s="160">
        <f>SUM(C13+C16+C20+C40+C65+C71)-C81-C82+C79-C18-C36-C34</f>
        <v>2210284</v>
      </c>
      <c r="D85" s="160">
        <f>SUM(D13+D16+D20+D40+D65+D71+D74)-D81-D82+D79-D18-D36-D34</f>
        <v>2426413</v>
      </c>
      <c r="E85" s="653">
        <f t="shared" si="0"/>
        <v>1.0977833617761337</v>
      </c>
      <c r="F85" s="59"/>
    </row>
    <row r="86" spans="1:6" ht="12">
      <c r="A86" s="85"/>
      <c r="B86" s="159" t="s">
        <v>42</v>
      </c>
      <c r="C86" s="159">
        <v>333350</v>
      </c>
      <c r="D86" s="159">
        <v>333350</v>
      </c>
      <c r="E86" s="653">
        <f aca="true" t="shared" si="1" ref="E86:E91">SUM(D86/C86)</f>
        <v>1</v>
      </c>
      <c r="F86" s="59"/>
    </row>
    <row r="87" spans="1:6" ht="12">
      <c r="A87" s="85"/>
      <c r="B87" s="36" t="s">
        <v>18</v>
      </c>
      <c r="C87" s="159"/>
      <c r="D87" s="159"/>
      <c r="E87" s="653"/>
      <c r="F87" s="59"/>
    </row>
    <row r="88" spans="1:6" ht="12">
      <c r="A88" s="85"/>
      <c r="B88" s="36" t="s">
        <v>19</v>
      </c>
      <c r="C88" s="160">
        <f>SUM(C18+C36)</f>
        <v>155000</v>
      </c>
      <c r="D88" s="160">
        <f>SUM(D18+D36)</f>
        <v>167700</v>
      </c>
      <c r="E88" s="653">
        <f t="shared" si="1"/>
        <v>1.0819354838709678</v>
      </c>
      <c r="F88" s="59"/>
    </row>
    <row r="89" spans="1:6" ht="12">
      <c r="A89" s="85"/>
      <c r="B89" s="247" t="s">
        <v>21</v>
      </c>
      <c r="C89" s="247">
        <f>SUM(C85:C88)-C86</f>
        <v>2365284</v>
      </c>
      <c r="D89" s="247">
        <f>SUM(D85:D88)-D86</f>
        <v>2594113</v>
      </c>
      <c r="E89" s="655">
        <f t="shared" si="1"/>
        <v>1.0967448306419019</v>
      </c>
      <c r="F89" s="59"/>
    </row>
    <row r="90" spans="1:6" ht="12">
      <c r="A90" s="144"/>
      <c r="B90" s="246" t="s">
        <v>43</v>
      </c>
      <c r="C90" s="164">
        <f>SUM(C34)</f>
        <v>30000</v>
      </c>
      <c r="D90" s="164">
        <f>SUM(D34)</f>
        <v>31176</v>
      </c>
      <c r="E90" s="656">
        <f t="shared" si="1"/>
        <v>1.0392</v>
      </c>
      <c r="F90" s="72"/>
    </row>
    <row r="91" spans="1:6" ht="12" customHeight="1">
      <c r="A91" s="144"/>
      <c r="B91" s="246" t="s">
        <v>40</v>
      </c>
      <c r="C91" s="173">
        <f>SUM(C83+C89+C90)</f>
        <v>2490284</v>
      </c>
      <c r="D91" s="173">
        <f>SUM(D83+D89+D90)</f>
        <v>2731226</v>
      </c>
      <c r="E91" s="664">
        <f t="shared" si="1"/>
        <v>1.096752820160271</v>
      </c>
      <c r="F91" s="72"/>
    </row>
    <row r="92" spans="1:5" ht="12">
      <c r="A92" s="50"/>
      <c r="C92" s="110"/>
      <c r="D92" s="110"/>
      <c r="E92" s="110"/>
    </row>
    <row r="93" ht="12"/>
  </sheetData>
  <sheetProtection/>
  <mergeCells count="4">
    <mergeCell ref="C3:F3"/>
    <mergeCell ref="E5:E7"/>
    <mergeCell ref="A2:F2"/>
    <mergeCell ref="A1:F1"/>
  </mergeCells>
  <printOptions horizontalCentered="1"/>
  <pageMargins left="0" right="0" top="0.5905511811023623" bottom="0.5905511811023623" header="0.11811023622047245" footer="0"/>
  <pageSetup firstPageNumber="48" useFirstPageNumber="1" horizontalDpi="600" verticalDpi="600" orientation="landscape" paperSize="9" scale="88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romhanyi.ildiko</cp:lastModifiedBy>
  <cp:lastPrinted>2012-05-11T10:44:27Z</cp:lastPrinted>
  <dcterms:created xsi:type="dcterms:W3CDTF">2004-02-02T11:10:51Z</dcterms:created>
  <dcterms:modified xsi:type="dcterms:W3CDTF">2012-05-11T10:51:19Z</dcterms:modified>
  <cp:category/>
  <cp:version/>
  <cp:contentType/>
  <cp:contentStatus/>
</cp:coreProperties>
</file>