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5524" yWindow="65524" windowWidth="16608" windowHeight="9432" tabRatio="599" activeTab="5"/>
  </bookViews>
  <sheets>
    <sheet name="Bevételek" sheetId="37" r:id="rId1"/>
    <sheet name="Iparűzési eloszt." sheetId="50" r:id="rId2"/>
    <sheet name="Pótlék,bírság eloszt." sheetId="97" r:id="rId3"/>
    <sheet name="Kiadás csökkentés" sheetId="99" r:id="rId4"/>
    <sheet name="Idegenforg.eloszt" sheetId="95" r:id="rId5"/>
    <sheet name="Bevételek összesen" sheetId="93" r:id="rId6"/>
  </sheets>
  <externalReferences>
    <externalReference r:id="rId9"/>
    <externalReference r:id="rId10"/>
    <externalReference r:id="rId11"/>
  </externalReferences>
  <definedNames>
    <definedName name="\a" localSheetId="3">#REF!</definedName>
    <definedName name="\a">#REF!</definedName>
    <definedName name="ah" localSheetId="3">#REF!</definedName>
    <definedName name="ah">#REF!</definedName>
    <definedName name="fh" localSheetId="3">#REF!</definedName>
    <definedName name="fh">#REF!</definedName>
    <definedName name="FOGLALT" localSheetId="3">#REF!</definedName>
    <definedName name="FOGLALT">#REF!</definedName>
    <definedName name="k" localSheetId="3">#REF!</definedName>
    <definedName name="k">#REF!</definedName>
    <definedName name="k.0" localSheetId="3">#REF!</definedName>
    <definedName name="k.0">#REF!</definedName>
    <definedName name="k.1" localSheetId="3">#REF!</definedName>
    <definedName name="k.1">#REF!</definedName>
    <definedName name="k.2" localSheetId="3">#REF!</definedName>
    <definedName name="k.2">#REF!</definedName>
    <definedName name="k.3" localSheetId="3">#REF!</definedName>
    <definedName name="k.3">#REF!</definedName>
    <definedName name="k.4" localSheetId="3">#REF!</definedName>
    <definedName name="k.4">#REF!</definedName>
    <definedName name="k.5" localSheetId="3">#REF!</definedName>
    <definedName name="k.5">#REF!</definedName>
    <definedName name="Kezelo.AdatbazisKonyvtar" localSheetId="1">#REF!</definedName>
    <definedName name="Kezelo.AdatbazisKonyvtar" localSheetId="3">#REF!</definedName>
    <definedName name="Kezelo.AdatbazisKonyvtar">#REF!</definedName>
    <definedName name="Kezelo.Ev" localSheetId="1">#REF!</definedName>
    <definedName name="Kezelo.Ev" localSheetId="3">#REF!</definedName>
    <definedName name="Kezelo.Ev">#REF!</definedName>
    <definedName name="Kezelo.Kerulet" localSheetId="1">#REF!</definedName>
    <definedName name="Kezelo.Kerulet" localSheetId="3">#REF!</definedName>
    <definedName name="Kezelo.Kerulet">#REF!</definedName>
    <definedName name="korrekció">'[3]teljes modell'!$K$5:$K$28</definedName>
    <definedName name="korrekció1">'[3]teljes modell'!$O$5:$O$28</definedName>
    <definedName name="korrekció2">'[3]teljes modell'!$P$5:$P$28</definedName>
    <definedName name="korrekció3">'[3]teljes modell'!$Q$5:$Q$28</definedName>
    <definedName name="korrekció4">'[3]teljes modell'!$R$5:$R$28</definedName>
    <definedName name="korrekció5">'[3]teljes modell'!$S$5:$S$28</definedName>
    <definedName name="MUTAT_1_" localSheetId="3">#REF!</definedName>
    <definedName name="MUTAT_1_">#REF!</definedName>
    <definedName name="_xlnm.Print_Area" localSheetId="0">'Bevételek'!$A$1:$E$17</definedName>
    <definedName name="_xlnm.Print_Area" localSheetId="5">'Bevételek összesen'!$A$1:$H$35</definedName>
    <definedName name="_xlnm.Print_Area" localSheetId="4">'Idegenforg.eloszt'!$A$1:$F$30</definedName>
    <definedName name="_xlnm.Print_Area" localSheetId="1">'Iparűzési eloszt.'!$A$1:$C$32</definedName>
    <definedName name="_xlnm.Print_Area" localSheetId="3">'Kiadás csökkentés'!$A$1:$C$32</definedName>
    <definedName name="_xlnm.Print_Area" localSheetId="2">'Pótlék,bírság eloszt.'!$A$1:$C$32</definedName>
    <definedName name="Print_Area_MI" localSheetId="3">#REF!</definedName>
    <definedName name="Print_Area_MI">#REF!</definedName>
    <definedName name="Print_Titles_MI" localSheetId="3">#REF!,#REF!</definedName>
    <definedName name="Print_Titles_MI">#REF!,#REF!</definedName>
    <definedName name="TÜNJEL" localSheetId="3">#REF!</definedName>
    <definedName name="TÜNJEL">#REF!</definedName>
    <definedName name="UM.Adatterulet" localSheetId="1">'[2]UM'!$C$64:$C$87,'[2]UM'!$X$64:$X$87</definedName>
    <definedName name="UM.Adatterulet">'[1]UM'!$C$64:$C$87,'[1]UM'!$X$64:$X$87</definedName>
    <definedName name="_xlnm.Print_Titles" localSheetId="1">'Iparűzési eloszt.'!$A:$A</definedName>
  </definedNames>
  <calcPr calcId="145621"/>
</workbook>
</file>

<file path=xl/sharedStrings.xml><?xml version="1.0" encoding="utf-8"?>
<sst xmlns="http://schemas.openxmlformats.org/spreadsheetml/2006/main" count="236" uniqueCount="113">
  <si>
    <t>Megnevezés</t>
  </si>
  <si>
    <t>I. Kerület</t>
  </si>
  <si>
    <t>II. Kerület</t>
  </si>
  <si>
    <t>III. Kerület</t>
  </si>
  <si>
    <t>IV. Kerület</t>
  </si>
  <si>
    <t>V. Kerület</t>
  </si>
  <si>
    <t>VI. Kerület</t>
  </si>
  <si>
    <t>VII. Kerület</t>
  </si>
  <si>
    <t>VIII. Kerület</t>
  </si>
  <si>
    <t>IX. Kerület</t>
  </si>
  <si>
    <t>X. Kerület</t>
  </si>
  <si>
    <t>XI. Kerület</t>
  </si>
  <si>
    <t>XII. Kerület</t>
  </si>
  <si>
    <t>XIII. Kerület</t>
  </si>
  <si>
    <t>XIV. Kerület</t>
  </si>
  <si>
    <t>XV. Kerület</t>
  </si>
  <si>
    <t>XVI. Kerület</t>
  </si>
  <si>
    <t>XVII. Kerület</t>
  </si>
  <si>
    <t>XVIII. Kerület</t>
  </si>
  <si>
    <t>XIX. Kerület</t>
  </si>
  <si>
    <t>XX. Kerület</t>
  </si>
  <si>
    <t>XXI. Kerület</t>
  </si>
  <si>
    <t>XXII. Kerület</t>
  </si>
  <si>
    <t>XXIII. Kerület</t>
  </si>
  <si>
    <t>Összesen</t>
  </si>
  <si>
    <t>Megoszlás
(%)</t>
  </si>
  <si>
    <t>ezer Ft</t>
  </si>
  <si>
    <t>Jogcím</t>
  </si>
  <si>
    <t>Iparűzési adó</t>
  </si>
  <si>
    <t>Megosztandó bevételek alakulása</t>
  </si>
  <si>
    <t xml:space="preserve">Megosztandó források összesen </t>
  </si>
  <si>
    <t>Kerületek összesen</t>
  </si>
  <si>
    <t>1.</t>
  </si>
  <si>
    <t>2.</t>
  </si>
  <si>
    <t>3.</t>
  </si>
  <si>
    <t>4.</t>
  </si>
  <si>
    <t>1. számú táblázat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</si>
  <si>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</si>
  <si>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</si>
  <si>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</si>
  <si>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</si>
  <si>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</si>
  <si>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</si>
  <si>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</si>
  <si>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</si>
  <si>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</si>
  <si>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</si>
  <si>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</si>
  <si>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</si>
  <si>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</si>
  <si>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</si>
  <si>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</si>
  <si>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</si>
  <si>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</si>
  <si>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</si>
  <si>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</si>
  <si>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t>XX.</t>
  </si>
  <si>
    <t>XXI.</t>
  </si>
  <si>
    <t>XXII.</t>
  </si>
  <si>
    <t>XXIII.</t>
  </si>
  <si>
    <t>Ker. összesen</t>
  </si>
  <si>
    <t>2</t>
  </si>
  <si>
    <t>3</t>
  </si>
  <si>
    <t>4</t>
  </si>
  <si>
    <t>Önkormányzatok</t>
  </si>
  <si>
    <t>kerület</t>
  </si>
  <si>
    <t>Kerületek</t>
  </si>
  <si>
    <t>Idegenforgalmi bevételek összesen</t>
  </si>
  <si>
    <t>Forrásmegosztáshoz kapcsolódó, szabadon felhasználható bevételek</t>
  </si>
  <si>
    <t>2. számú táblázat</t>
  </si>
  <si>
    <t>3. számú táblázat</t>
  </si>
  <si>
    <t>4. számú táblázat</t>
  </si>
  <si>
    <t>Megoszlás
(%)                                          100 %-ra átszámítva</t>
  </si>
  <si>
    <t xml:space="preserve">Iparűzési adóból történő részesedés a                              törvényben rögzített arányban                                  </t>
  </si>
  <si>
    <t>Főváros                                                   ( 51,0 % )</t>
  </si>
  <si>
    <t>Kerületek                            ( 49,0 %)</t>
  </si>
  <si>
    <t>Iparűzési adóból történő részesedés a törvényben rögzített arányban</t>
  </si>
  <si>
    <t>Idegenforgalmi bevételekből történő részesedés a törvényben rögzített arányban</t>
  </si>
  <si>
    <t>Iparűzési adóból                                                                    történő részesedés</t>
  </si>
  <si>
    <t>Idegenforgalmi bevételekből                                                                   történő részesedés</t>
  </si>
  <si>
    <t>Az önkormányzatok részesedése a megosztott bevételekből  összesen</t>
  </si>
  <si>
    <t>5.</t>
  </si>
  <si>
    <t>6.</t>
  </si>
  <si>
    <t>Üdülőhelyi feladatokhoz kapcsolódó                                                      központi hozzájárulásból történő részesedés a törvényben rögzített arányban</t>
  </si>
  <si>
    <t xml:space="preserve">Idegenforgalmi bevételből történő részesedés a                              törvényben rögzített arányban                                                 összesen                                  </t>
  </si>
  <si>
    <t xml:space="preserve">Idegenforgalmi adóból történő részesedés a                              törvényben rögzített arányban                                  </t>
  </si>
  <si>
    <t>5</t>
  </si>
  <si>
    <t>6</t>
  </si>
  <si>
    <t>Ebből :                                                                                                                                                                            helyi közösségi közlekedési feladat ellátására biztosítandó fedezet (4 % pont)</t>
  </si>
  <si>
    <t>Fővárosi Önkormányzat</t>
  </si>
  <si>
    <t>Együtt :</t>
  </si>
  <si>
    <t>( 2014. évi  tervezett bevételek )</t>
  </si>
  <si>
    <t>2014. évre</t>
  </si>
  <si>
    <t>Pótlék, bírság</t>
  </si>
  <si>
    <t>Kiadás miatti csökkentések a bevételekből</t>
  </si>
  <si>
    <t>7</t>
  </si>
  <si>
    <t>Forrásmegosztáshoz kapcsolódó  bevétel mindösszesen</t>
  </si>
  <si>
    <t>7.</t>
  </si>
  <si>
    <t>8.</t>
  </si>
  <si>
    <t>9.</t>
  </si>
  <si>
    <t>10.</t>
  </si>
  <si>
    <t xml:space="preserve">Pótlék, bírságból történő részesedés </t>
  </si>
  <si>
    <t>5. számú táblázat</t>
  </si>
  <si>
    <t>6. számú táblázat</t>
  </si>
  <si>
    <t>Pótlék, bírságból történő részesedés a törvényben rögzített arányban</t>
  </si>
  <si>
    <t xml:space="preserve">Pótlék, bírságból történő részesedés                          a   törvényben rögzített arányban                                  </t>
  </si>
  <si>
    <t>Iparűzési adó összesen                                                ( 2 + 3 + 4 )</t>
  </si>
  <si>
    <t>Megosztott bevételek összesen
 ( 5 + 6 )</t>
  </si>
  <si>
    <r>
      <t xml:space="preserve">Idegenforgalmi adó         ( </t>
    </r>
    <r>
      <rPr>
        <b/>
        <sz val="10"/>
        <rFont val="Times New Roman CE"/>
        <family val="2"/>
      </rPr>
      <t xml:space="preserve">2014. évre tervezett </t>
    </r>
    <r>
      <rPr>
        <sz val="10"/>
        <rFont val="Times New Roman CE"/>
        <family val="1"/>
      </rPr>
      <t>)</t>
    </r>
  </si>
  <si>
    <r>
      <t xml:space="preserve">Üdülőhelyi feladatokhoz kapcsolódó központi  hozzájárulás                                                                                                                        ( </t>
    </r>
    <r>
      <rPr>
        <b/>
        <sz val="10"/>
        <rFont val="Times New Roman CE"/>
        <family val="2"/>
      </rPr>
      <t>a 2012. évi tényleges idegenforgalmi adóbevétel 1,5-szerese</t>
    </r>
    <r>
      <rPr>
        <sz val="10"/>
        <rFont val="Times New Roman CE"/>
        <family val="1"/>
      </rPr>
      <t xml:space="preserve"> )</t>
    </r>
  </si>
  <si>
    <r>
      <t xml:space="preserve">Kiadás miatti csökkentés a bevételekből                                            törvényben rögzített arányban                             - </t>
    </r>
    <r>
      <rPr>
        <b/>
        <i/>
        <sz val="10"/>
        <rFont val="Times New Roman CE"/>
        <family val="2"/>
      </rPr>
      <t xml:space="preserve"> egyszeri levonás                                  </t>
    </r>
  </si>
  <si>
    <r>
      <t>Kiadás miatti csökkentés a bevételekből             -</t>
    </r>
    <r>
      <rPr>
        <b/>
        <i/>
        <sz val="10"/>
        <rFont val="Times New Roman CE"/>
        <family val="2"/>
      </rPr>
      <t xml:space="preserve"> egyszeri levonás -</t>
    </r>
  </si>
  <si>
    <r>
      <t xml:space="preserve">Kiadás miatt visszatartott összeg (maximum összeg  a pótlék, bírság 50 %-a)                                        </t>
    </r>
    <r>
      <rPr>
        <b/>
        <i/>
        <sz val="10"/>
        <rFont val="Times New Roman CE"/>
        <family val="2"/>
      </rPr>
      <t xml:space="preserve">   - egyszeri levonás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</si>
</sst>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00"/>
    <numFmt numFmtId="166" formatCode="0.00000000"/>
    <numFmt numFmtId="167" formatCode="#,##0.0000000"/>
  </numFmts>
  <fonts count="13">
    <font>
      <sz val="10"/>
      <name val="Arial CE"/>
      <family val="2"/>
    </font>
    <font>
      <sz val="10"/>
      <name val="Arial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b/>
      <sz val="10"/>
      <name val="Arial"/>
      <family val="2"/>
    </font>
    <font>
      <b/>
      <sz val="16"/>
      <name val="Times New Roman CE"/>
      <family val="2"/>
    </font>
    <font>
      <i/>
      <sz val="10"/>
      <name val="Times New Roman CE"/>
      <family val="1"/>
    </font>
    <font>
      <b/>
      <i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/>
    </xf>
    <xf numFmtId="3" fontId="3" fillId="0" borderId="0" xfId="0" applyNumberFormat="1" applyFont="1"/>
    <xf numFmtId="3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3" fontId="6" fillId="0" borderId="0" xfId="0" applyNumberFormat="1" applyFont="1" applyAlignment="1">
      <alignment vertical="center"/>
    </xf>
    <xf numFmtId="3" fontId="6" fillId="0" borderId="0" xfId="0" applyNumberFormat="1" applyFont="1"/>
    <xf numFmtId="0" fontId="5" fillId="2" borderId="0" xfId="0" applyFont="1" applyFill="1" applyBorder="1"/>
    <xf numFmtId="0" fontId="2" fillId="2" borderId="0" xfId="0" applyFont="1" applyFill="1" applyBorder="1"/>
    <xf numFmtId="0" fontId="7" fillId="2" borderId="2" xfId="0" applyFont="1" applyFill="1" applyBorder="1" applyAlignment="1">
      <alignment horizontal="centerContinuous"/>
    </xf>
    <xf numFmtId="3" fontId="2" fillId="0" borderId="3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Border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164" fontId="3" fillId="0" borderId="7" xfId="0" applyNumberFormat="1" applyFont="1" applyBorder="1"/>
    <xf numFmtId="3" fontId="2" fillId="0" borderId="8" xfId="0" applyNumberFormat="1" applyFont="1" applyBorder="1"/>
    <xf numFmtId="3" fontId="2" fillId="0" borderId="4" xfId="0" applyNumberFormat="1" applyFont="1" applyBorder="1"/>
    <xf numFmtId="9" fontId="2" fillId="0" borderId="0" xfId="0" applyNumberFormat="1" applyFo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NumberFormat="1" applyFont="1"/>
    <xf numFmtId="0" fontId="8" fillId="0" borderId="0" xfId="0" applyFont="1"/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/>
    <xf numFmtId="0" fontId="2" fillId="0" borderId="0" xfId="0" applyFont="1" applyBorder="1"/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 quotePrefix="1">
      <alignment horizontal="center"/>
    </xf>
    <xf numFmtId="0" fontId="2" fillId="0" borderId="2" xfId="0" applyFont="1" applyFill="1" applyBorder="1"/>
    <xf numFmtId="0" fontId="2" fillId="0" borderId="11" xfId="0" applyFont="1" applyFill="1" applyBorder="1"/>
    <xf numFmtId="0" fontId="2" fillId="0" borderId="12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9" fillId="3" borderId="14" xfId="0" applyNumberFormat="1" applyFont="1" applyFill="1" applyBorder="1"/>
    <xf numFmtId="3" fontId="9" fillId="3" borderId="15" xfId="0" applyNumberFormat="1" applyFont="1" applyFill="1" applyBorder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10" fillId="0" borderId="0" xfId="0" applyFont="1" applyAlignment="1">
      <alignment horizontal="left"/>
    </xf>
    <xf numFmtId="0" fontId="5" fillId="2" borderId="0" xfId="0" applyFont="1" applyFill="1" applyBorder="1" applyAlignment="1">
      <alignment horizontal="center"/>
    </xf>
    <xf numFmtId="164" fontId="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166" fontId="3" fillId="0" borderId="7" xfId="0" applyNumberFormat="1" applyFont="1" applyBorder="1"/>
    <xf numFmtId="165" fontId="2" fillId="0" borderId="13" xfId="0" applyNumberFormat="1" applyFont="1" applyBorder="1"/>
    <xf numFmtId="3" fontId="8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12" fillId="0" borderId="29" xfId="0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/>
    </xf>
    <xf numFmtId="0" fontId="7" fillId="2" borderId="30" xfId="0" applyFont="1" applyFill="1" applyBorder="1" applyAlignment="1">
      <alignment horizontal="centerContinuous"/>
    </xf>
    <xf numFmtId="0" fontId="2" fillId="0" borderId="30" xfId="0" applyFont="1" applyFill="1" applyBorder="1"/>
    <xf numFmtId="0" fontId="2" fillId="0" borderId="31" xfId="0" applyFont="1" applyFill="1" applyBorder="1"/>
    <xf numFmtId="0" fontId="2" fillId="0" borderId="5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32" xfId="0" applyNumberFormat="1" applyFont="1" applyBorder="1"/>
    <xf numFmtId="167" fontId="2" fillId="0" borderId="20" xfId="0" applyNumberFormat="1" applyFont="1" applyBorder="1"/>
    <xf numFmtId="3" fontId="2" fillId="0" borderId="21" xfId="0" applyNumberFormat="1" applyFont="1" applyBorder="1"/>
    <xf numFmtId="3" fontId="3" fillId="0" borderId="7" xfId="0" applyNumberFormat="1" applyFont="1" applyBorder="1"/>
    <xf numFmtId="3" fontId="2" fillId="0" borderId="13" xfId="0" applyNumberFormat="1" applyFont="1" applyBorder="1"/>
    <xf numFmtId="3" fontId="2" fillId="0" borderId="22" xfId="0" applyNumberFormat="1" applyFont="1" applyFill="1" applyBorder="1"/>
    <xf numFmtId="0" fontId="5" fillId="3" borderId="0" xfId="0" applyFont="1" applyFill="1" applyAlignment="1">
      <alignment horizontal="right"/>
    </xf>
    <xf numFmtId="3" fontId="2" fillId="0" borderId="21" xfId="0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11" fontId="3" fillId="0" borderId="31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vertical="center"/>
    </xf>
    <xf numFmtId="0" fontId="12" fillId="0" borderId="29" xfId="0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/>
    </xf>
    <xf numFmtId="0" fontId="2" fillId="2" borderId="23" xfId="0" applyFont="1" applyFill="1" applyBorder="1" applyAlignment="1" quotePrefix="1">
      <alignment horizontal="center"/>
    </xf>
    <xf numFmtId="3" fontId="2" fillId="0" borderId="25" xfId="0" applyNumberFormat="1" applyFont="1" applyFill="1" applyBorder="1"/>
    <xf numFmtId="0" fontId="2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/>
    </xf>
    <xf numFmtId="3" fontId="2" fillId="0" borderId="23" xfId="0" applyNumberFormat="1" applyFont="1" applyFill="1" applyBorder="1"/>
    <xf numFmtId="3" fontId="2" fillId="0" borderId="23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posol\Local%20Settings\Temporary%20Internet%20Files\Content.Outlook\K8HUQWXN\Forr&#225;s%20(NINCS%20&#250;t%20&#233;s%20k&#246;zt&#233;r%20&#246;sszesen)_1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rameI\Local%20Settings\Temporary%20Internet%20Files\OLKD\Forr&#225;s%20(NINCS%20&#250;t%20&#233;s%20k&#246;zt&#233;r%20&#246;sszesen)_12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mo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Fájl kezelő"/>
      <sheetName val="Kézi inputadatok"/>
      <sheetName val="Nyomtatás"/>
      <sheetName val="Kataszter - import"/>
      <sheetName val="Kataszter - feldolgozás "/>
      <sheetName val="UM"/>
      <sheetName val="Forráselosztás - s. bevételek"/>
      <sheetName val="Átlagköltségek"/>
      <sheetName val="Forráselosztás - összesítő"/>
      <sheetName val="Forráselosztás - működési"/>
      <sheetName val="Diagram"/>
      <sheetName val="PRN1"/>
      <sheetName val="PRN1a"/>
      <sheetName val="PRN1b"/>
      <sheetName val="PRN2"/>
      <sheetName val="PRN3"/>
      <sheetName val="PRN4"/>
      <sheetName val="PRN5"/>
      <sheetName val="PRN6"/>
      <sheetName val="PRN6a"/>
      <sheetName val="PRN7"/>
      <sheetName val="PRN8"/>
      <sheetName val="PRN9"/>
      <sheetName val="PRN10"/>
      <sheetName val="PRN11"/>
      <sheetName val="PRN12"/>
      <sheetName val="PRN13"/>
      <sheetName val="PRN14"/>
      <sheetName val="PRN15"/>
      <sheetName val="PRN16"/>
      <sheetName val="PRN17"/>
      <sheetName val="PRN18"/>
      <sheetName val="PRN19"/>
      <sheetName val="PRN20"/>
      <sheetName val="PRN21"/>
      <sheetName val="PRN22"/>
      <sheetName val="PRN23"/>
      <sheetName val="PRN24"/>
      <sheetName val="PRN25"/>
      <sheetName val="PRN26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>
        <row r="64">
          <cell r="C64">
            <v>1726872</v>
          </cell>
          <cell r="X64">
            <v>888</v>
          </cell>
        </row>
        <row r="65">
          <cell r="C65">
            <v>27014</v>
          </cell>
        </row>
        <row r="66">
          <cell r="C66">
            <v>85880</v>
          </cell>
        </row>
        <row r="67">
          <cell r="C67">
            <v>128584</v>
          </cell>
        </row>
        <row r="68">
          <cell r="C68">
            <v>102893</v>
          </cell>
        </row>
        <row r="69">
          <cell r="C69">
            <v>30223</v>
          </cell>
        </row>
        <row r="70">
          <cell r="C70">
            <v>43246</v>
          </cell>
        </row>
        <row r="71">
          <cell r="C71">
            <v>61488</v>
          </cell>
        </row>
        <row r="72">
          <cell r="C72">
            <v>78054</v>
          </cell>
        </row>
        <row r="73">
          <cell r="C73">
            <v>60066</v>
          </cell>
        </row>
        <row r="74">
          <cell r="C74">
            <v>77796</v>
          </cell>
        </row>
        <row r="75">
          <cell r="C75">
            <v>133348</v>
          </cell>
        </row>
        <row r="76">
          <cell r="C76">
            <v>60746</v>
          </cell>
        </row>
        <row r="77">
          <cell r="C77">
            <v>106373</v>
          </cell>
        </row>
        <row r="78">
          <cell r="C78">
            <v>114677</v>
          </cell>
        </row>
        <row r="79">
          <cell r="C79">
            <v>85191</v>
          </cell>
        </row>
        <row r="80">
          <cell r="C80">
            <v>70878</v>
          </cell>
        </row>
        <row r="81">
          <cell r="C81">
            <v>80620</v>
          </cell>
        </row>
        <row r="82">
          <cell r="C82">
            <v>96760</v>
          </cell>
        </row>
        <row r="83">
          <cell r="C83">
            <v>63764</v>
          </cell>
        </row>
        <row r="84">
          <cell r="C84">
            <v>65119</v>
          </cell>
        </row>
        <row r="85">
          <cell r="C85">
            <v>80333</v>
          </cell>
        </row>
        <row r="86">
          <cell r="C86">
            <v>52303</v>
          </cell>
        </row>
        <row r="87">
          <cell r="C87">
            <v>21516</v>
          </cell>
        </row>
      </sheetData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Fájl kezelő"/>
      <sheetName val="Kézi inputadatok"/>
      <sheetName val="Nyomtatás"/>
      <sheetName val="Kataszter - import"/>
      <sheetName val="Kataszter - feldolgozás "/>
      <sheetName val="UM"/>
      <sheetName val="Forráselosztás - s. bevételek"/>
      <sheetName val="Átlagköltségek"/>
      <sheetName val="Forráselosztás - összesítő"/>
      <sheetName val="Forráselosztás - működési"/>
      <sheetName val="Diagram"/>
      <sheetName val="PRN1"/>
      <sheetName val="PRN1a"/>
      <sheetName val="PRN1b"/>
      <sheetName val="PRN2"/>
      <sheetName val="PRN3"/>
      <sheetName val="PRN4"/>
      <sheetName val="PRN5"/>
      <sheetName val="PRN6"/>
      <sheetName val="PRN6a"/>
      <sheetName val="PRN7"/>
      <sheetName val="PRN8"/>
      <sheetName val="PRN9"/>
      <sheetName val="PRN10"/>
      <sheetName val="PRN11"/>
      <sheetName val="PRN12"/>
      <sheetName val="PRN13"/>
      <sheetName val="PRN14"/>
      <sheetName val="PRN15"/>
      <sheetName val="PRN16"/>
      <sheetName val="PRN17"/>
      <sheetName val="PRN18"/>
      <sheetName val="PRN19"/>
      <sheetName val="PRN20"/>
      <sheetName val="PRN21"/>
      <sheetName val="PRN22"/>
      <sheetName val="PRN23"/>
      <sheetName val="PRN24"/>
      <sheetName val="PRN25"/>
      <sheetName val="PRN26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>
        <row r="64">
          <cell r="C64">
            <v>1726872</v>
          </cell>
          <cell r="X64">
            <v>888</v>
          </cell>
        </row>
        <row r="65">
          <cell r="C65">
            <v>27014</v>
          </cell>
        </row>
        <row r="66">
          <cell r="C66">
            <v>85880</v>
          </cell>
        </row>
        <row r="67">
          <cell r="C67">
            <v>128584</v>
          </cell>
        </row>
        <row r="68">
          <cell r="C68">
            <v>102893</v>
          </cell>
        </row>
        <row r="69">
          <cell r="C69">
            <v>30223</v>
          </cell>
        </row>
        <row r="70">
          <cell r="C70">
            <v>43246</v>
          </cell>
        </row>
        <row r="71">
          <cell r="C71">
            <v>61488</v>
          </cell>
        </row>
        <row r="72">
          <cell r="C72">
            <v>78054</v>
          </cell>
        </row>
        <row r="73">
          <cell r="C73">
            <v>60066</v>
          </cell>
        </row>
        <row r="74">
          <cell r="C74">
            <v>77796</v>
          </cell>
        </row>
        <row r="75">
          <cell r="C75">
            <v>133348</v>
          </cell>
        </row>
        <row r="76">
          <cell r="C76">
            <v>60746</v>
          </cell>
        </row>
        <row r="77">
          <cell r="C77">
            <v>106373</v>
          </cell>
        </row>
        <row r="78">
          <cell r="C78">
            <v>114677</v>
          </cell>
        </row>
        <row r="79">
          <cell r="C79">
            <v>85191</v>
          </cell>
        </row>
        <row r="80">
          <cell r="C80">
            <v>70878</v>
          </cell>
        </row>
        <row r="81">
          <cell r="C81">
            <v>80620</v>
          </cell>
        </row>
        <row r="82">
          <cell r="C82">
            <v>96760</v>
          </cell>
        </row>
        <row r="83">
          <cell r="C83">
            <v>63764</v>
          </cell>
        </row>
        <row r="84">
          <cell r="C84">
            <v>65119</v>
          </cell>
        </row>
        <row r="85">
          <cell r="C85">
            <v>80333</v>
          </cell>
        </row>
        <row r="86">
          <cell r="C86">
            <v>52303</v>
          </cell>
        </row>
        <row r="87">
          <cell r="C87">
            <v>21516</v>
          </cell>
        </row>
      </sheetData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Működtetés"/>
      <sheetName val="1a.Átlagköltségek"/>
      <sheetName val="1b.Tűzoltóság"/>
      <sheetName val="1c.Tömegközl."/>
      <sheetName val="1d.Színház"/>
      <sheetName val="2. Ig. kiad."/>
      <sheetName val="3. Ig. k. sz."/>
      <sheetName val="3.B Ig. segéd"/>
      <sheetName val="4. Telü. kiad."/>
      <sheetName val="5. Park k. sz."/>
      <sheetName val="6. Út k. sz."/>
      <sheetName val="6.a Út"/>
      <sheetName val="7. Tüegyéb k. sz."/>
      <sheetName val="8. Lakás komfort"/>
      <sheetName val="9 Lakás k. sz."/>
      <sheetName val="10. tábla előlap"/>
      <sheetName val="10. Felújítási kiad."/>
      <sheetName val="10a. Felújítás-jogc."/>
      <sheetName val="10b.Felújítási költségek"/>
      <sheetName val="11. Fejlesztési kiad"/>
      <sheetName val="11a.Fejlesztési szüks."/>
      <sheetName val="12. Kiadási szüks."/>
      <sheetName val="13. Társasági bevételek"/>
      <sheetName val="14. Bevételek"/>
      <sheetName val="15. Lakáshoz kpcs.bev."/>
      <sheetName val="16 Lakás fajl.mutatói"/>
      <sheetName val="17.Lakás korr.ter."/>
      <sheetName val="18. Lakbérkorrekció"/>
      <sheetName val="19. Építményadó korrekció"/>
      <sheetName val="20. Telekadó korrekció"/>
      <sheetName val="21. Komm. adó korrekció"/>
      <sheetName val="22. Bevételkorrekció"/>
      <sheetName val="23. Kiadási deficitek"/>
      <sheetName val="24.Deficitar.részesedés mo.bev "/>
      <sheetName val="25.Forrásváltozás - mf"/>
      <sheetName val="25b. tábla"/>
      <sheetName val="teljes modell"/>
      <sheetName val="23a.Forráselosztás - összesítő"/>
      <sheetName val="fejlesztés"/>
      <sheetName val="laknép"/>
      <sheetName val="felhalmozási kiadások"/>
      <sheetName val="ut"/>
      <sheetName val="zöldterület aránya"/>
      <sheetName val="tömegközlekedés"/>
      <sheetName val="fejl_jogcím megoszlás"/>
      <sheetName val="Főváros"/>
      <sheetName val="I."/>
      <sheetName val="II."/>
      <sheetName val="III."/>
      <sheetName val="IV."/>
      <sheetName val="V."/>
      <sheetName val="VI."/>
      <sheetName val="VII."/>
      <sheetName val="VIII."/>
      <sheetName val="IX."/>
      <sheetName val="X."/>
      <sheetName val="XI."/>
      <sheetName val="XII."/>
      <sheetName val="XIII."/>
      <sheetName val="XIV."/>
      <sheetName val="XV."/>
      <sheetName val="XVI."/>
      <sheetName val="XVII."/>
      <sheetName val="XVIII."/>
      <sheetName val="XIX."/>
      <sheetName val="XXI."/>
      <sheetName val="XX."/>
      <sheetName val="XXII."/>
      <sheetName val="XXII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K5">
            <v>0.01028277633351535</v>
          </cell>
          <cell r="O5">
            <v>0</v>
          </cell>
          <cell r="P5">
            <v>0</v>
          </cell>
          <cell r="Q5">
            <v>0.008169762286593944</v>
          </cell>
          <cell r="R5">
            <v>0.7945093836151705</v>
          </cell>
        </row>
        <row r="6">
          <cell r="K6">
            <v>0.0222</v>
          </cell>
          <cell r="O6">
            <v>0.021415505480593927</v>
          </cell>
          <cell r="P6">
            <v>0.02314286989355837</v>
          </cell>
          <cell r="Q6">
            <v>0.021253496907862525</v>
          </cell>
          <cell r="R6">
            <v>0.957364725579393</v>
          </cell>
        </row>
        <row r="7">
          <cell r="K7">
            <v>0.030617821455704367</v>
          </cell>
          <cell r="O7">
            <v>0.03196463317592066</v>
          </cell>
          <cell r="P7">
            <v>0.03454288517522937</v>
          </cell>
          <cell r="Q7">
            <v>0.03172282031731658</v>
          </cell>
          <cell r="R7">
            <v>1.0360900550423173</v>
          </cell>
        </row>
        <row r="8">
          <cell r="K8">
            <v>0.02503416233277784</v>
          </cell>
          <cell r="O8">
            <v>0.02510294433774521</v>
          </cell>
          <cell r="P8">
            <v>0.027127735802459484</v>
          </cell>
          <cell r="Q8">
            <v>0.02491304024292012</v>
          </cell>
          <cell r="R8">
            <v>0.9951617278721913</v>
          </cell>
        </row>
        <row r="9">
          <cell r="K9">
            <v>0.004563</v>
          </cell>
          <cell r="O9">
            <v>0.004889360801037282</v>
          </cell>
          <cell r="P9">
            <v>0.005283734301000118</v>
          </cell>
          <cell r="Q9">
            <v>0.004852372724073014</v>
          </cell>
          <cell r="R9">
            <v>1.0634172088698255</v>
          </cell>
        </row>
        <row r="10">
          <cell r="K10">
            <v>0.018873</v>
          </cell>
          <cell r="O10">
            <v>0</v>
          </cell>
          <cell r="P10">
            <v>0</v>
          </cell>
          <cell r="Q10">
            <v>0.016985700000000003</v>
          </cell>
          <cell r="R10">
            <v>0.9000000000000001</v>
          </cell>
        </row>
        <row r="11">
          <cell r="K11">
            <v>0.026046</v>
          </cell>
          <cell r="O11">
            <v>0</v>
          </cell>
          <cell r="P11">
            <v>0</v>
          </cell>
          <cell r="Q11">
            <v>0.0234414</v>
          </cell>
          <cell r="R11">
            <v>0.9</v>
          </cell>
        </row>
        <row r="12">
          <cell r="K12">
            <v>0.028338977312167956</v>
          </cell>
          <cell r="O12">
            <v>0.026945393599906674</v>
          </cell>
          <cell r="P12">
            <v>0.02911879613948137</v>
          </cell>
          <cell r="Q12">
            <v>0.0267415513528599</v>
          </cell>
          <cell r="R12">
            <v>0.9436314888250337</v>
          </cell>
        </row>
        <row r="13">
          <cell r="K13">
            <v>0.02645815494202798</v>
          </cell>
          <cell r="O13">
            <v>0.02401843801582409</v>
          </cell>
          <cell r="P13">
            <v>0.02595575372014508</v>
          </cell>
          <cell r="Q13">
            <v>0.023836738225188406</v>
          </cell>
          <cell r="R13">
            <v>0.9009221647320715</v>
          </cell>
        </row>
        <row r="14">
          <cell r="K14">
            <v>0.02592787228645308</v>
          </cell>
          <cell r="O14">
            <v>0.025126337357933543</v>
          </cell>
          <cell r="P14">
            <v>0.027153015692449777</v>
          </cell>
          <cell r="Q14">
            <v>0.024936256294611676</v>
          </cell>
          <cell r="R14">
            <v>0.9617548258150165</v>
          </cell>
        </row>
        <row r="15">
          <cell r="K15">
            <v>0.02753555515799399</v>
          </cell>
          <cell r="O15">
            <v>0</v>
          </cell>
          <cell r="P15">
            <v>0</v>
          </cell>
          <cell r="Q15">
            <v>0.033042666189592784</v>
          </cell>
          <cell r="R15">
            <v>1.2</v>
          </cell>
        </row>
        <row r="16">
          <cell r="K16">
            <v>0.014241060398963369</v>
          </cell>
          <cell r="O16">
            <v>0.014050645233748611</v>
          </cell>
          <cell r="P16">
            <v>0.015183963547339625</v>
          </cell>
          <cell r="Q16">
            <v>0.013944351922935208</v>
          </cell>
          <cell r="R16">
            <v>0.979165282098673</v>
          </cell>
        </row>
        <row r="17">
          <cell r="K17">
            <v>0.03587605067521245</v>
          </cell>
          <cell r="O17">
            <v>0.03415519889694887</v>
          </cell>
          <cell r="P17">
            <v>0.03691014087792496</v>
          </cell>
          <cell r="Q17">
            <v>0.03389681438066154</v>
          </cell>
          <cell r="R17">
            <v>0.9448312660591037</v>
          </cell>
        </row>
        <row r="18">
          <cell r="K18">
            <v>0.03247076159967777</v>
          </cell>
          <cell r="O18">
            <v>0.033439851015802054</v>
          </cell>
          <cell r="P18">
            <v>0.03613709337937233</v>
          </cell>
          <cell r="Q18">
            <v>0.03318687811538044</v>
          </cell>
          <cell r="R18">
            <v>1.0220541952335906</v>
          </cell>
        </row>
        <row r="19">
          <cell r="K19">
            <v>0.025002</v>
          </cell>
          <cell r="O19">
            <v>0.024841267341079477</v>
          </cell>
          <cell r="P19">
            <v>0.02684495206459909</v>
          </cell>
          <cell r="Q19">
            <v>0.02465334283607938</v>
          </cell>
          <cell r="R19">
            <v>0.9860548290568507</v>
          </cell>
        </row>
        <row r="20">
          <cell r="K20">
            <v>0.01954811346294843</v>
          </cell>
          <cell r="O20">
            <v>0.02165499337039385</v>
          </cell>
          <cell r="P20">
            <v>0.023401674761822852</v>
          </cell>
          <cell r="Q20">
            <v>0.021491173068714554</v>
          </cell>
          <cell r="R20">
            <v>1.0993988299407516</v>
          </cell>
        </row>
        <row r="21">
          <cell r="K21">
            <v>0.029904</v>
          </cell>
          <cell r="O21">
            <v>0.032229490320985515</v>
          </cell>
          <cell r="P21">
            <v>0.03482910557073531</v>
          </cell>
          <cell r="Q21">
            <v>0.03198567381469315</v>
          </cell>
          <cell r="R21">
            <v>1.0696118851890433</v>
          </cell>
        </row>
        <row r="22">
          <cell r="K22">
            <v>0.031859872057177684</v>
          </cell>
          <cell r="O22">
            <v>0.0298985967659549</v>
          </cell>
          <cell r="P22">
            <v>0.032310203258170744</v>
          </cell>
          <cell r="Q22">
            <v>0.029672413499203926</v>
          </cell>
          <cell r="R22">
            <v>0.9313412635792131</v>
          </cell>
        </row>
        <row r="23">
          <cell r="K23">
            <v>0.01739843799981636</v>
          </cell>
          <cell r="O23">
            <v>0.018753380540339544</v>
          </cell>
          <cell r="P23">
            <v>0.020266019230914315</v>
          </cell>
          <cell r="Q23">
            <v>0.018611510976813135</v>
          </cell>
          <cell r="R23">
            <v>1.0697230968095859</v>
          </cell>
        </row>
        <row r="24">
          <cell r="K24">
            <v>0.019187875699849956</v>
          </cell>
          <cell r="O24">
            <v>0.020321155842199325</v>
          </cell>
          <cell r="P24">
            <v>0.021960250537579173</v>
          </cell>
          <cell r="Q24">
            <v>0.020167426038472283</v>
          </cell>
          <cell r="R24">
            <v>1.0510504838547599</v>
          </cell>
        </row>
        <row r="25">
          <cell r="K25">
            <v>0.031154007745901276</v>
          </cell>
          <cell r="O25">
            <v>0.028260612116402503</v>
          </cell>
          <cell r="P25">
            <v>0.030540099551462176</v>
          </cell>
          <cell r="Q25">
            <v>0.028046820224465</v>
          </cell>
          <cell r="R25">
            <v>0.9002636339189757</v>
          </cell>
        </row>
        <row r="26">
          <cell r="K26">
            <v>0.018836914542073823</v>
          </cell>
          <cell r="O26">
            <v>0.01761526221665649</v>
          </cell>
          <cell r="P26">
            <v>0.019036100828458694</v>
          </cell>
          <cell r="Q26">
            <v>0.017482002532798177</v>
          </cell>
          <cell r="R26">
            <v>0.928071446825894</v>
          </cell>
        </row>
        <row r="27">
          <cell r="K27">
            <v>0.007468517078432717</v>
          </cell>
          <cell r="O27">
            <v>0.007201854926044381</v>
          </cell>
          <cell r="P27">
            <v>0.007782753094329724</v>
          </cell>
          <cell r="Q27">
            <v>0.007147372801462061</v>
          </cell>
          <cell r="R27">
            <v>0.9570002620870958</v>
          </cell>
        </row>
        <row r="28">
          <cell r="K28">
            <v>0.5288249310806945</v>
          </cell>
          <cell r="O28">
            <v>0.4418849213555169</v>
          </cell>
          <cell r="P28">
            <v>0.47752714742703256</v>
          </cell>
          <cell r="Q28">
            <v>0.5201815847526978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80" zoomScaleNormal="80" workbookViewId="0" topLeftCell="A1">
      <selection activeCell="B10" sqref="B10"/>
    </sheetView>
  </sheetViews>
  <sheetFormatPr defaultColWidth="9.125" defaultRowHeight="12.75"/>
  <cols>
    <col min="1" max="1" width="5.50390625" style="7" customWidth="1"/>
    <col min="2" max="2" width="76.375" style="8" customWidth="1"/>
    <col min="3" max="4" width="17.50390625" style="8" customWidth="1"/>
    <col min="5" max="5" width="18.875" style="8" customWidth="1"/>
    <col min="6" max="6" width="20.50390625" style="8" customWidth="1"/>
    <col min="7" max="7" width="19.50390625" style="8" customWidth="1"/>
    <col min="8" max="8" width="19.375" style="8" customWidth="1"/>
    <col min="9" max="9" width="19.50390625" style="30" customWidth="1"/>
    <col min="10" max="10" width="20.00390625" style="8" customWidth="1"/>
    <col min="11" max="11" width="21.625" style="8" customWidth="1"/>
    <col min="12" max="16384" width="9.125" style="8" customWidth="1"/>
  </cols>
  <sheetData>
    <row r="1" spans="1:5" ht="20.4">
      <c r="A1" s="50"/>
      <c r="B1" s="31"/>
      <c r="D1" s="18"/>
      <c r="E1" s="55" t="s">
        <v>36</v>
      </c>
    </row>
    <row r="2" ht="20.25" customHeight="1"/>
    <row r="3" spans="1:5" ht="12.75">
      <c r="A3" s="115" t="s">
        <v>29</v>
      </c>
      <c r="B3" s="116"/>
      <c r="C3" s="116"/>
      <c r="D3" s="116"/>
      <c r="E3" s="116"/>
    </row>
    <row r="4" spans="1:5" ht="21" customHeight="1">
      <c r="A4" s="117" t="s">
        <v>91</v>
      </c>
      <c r="B4" s="118"/>
      <c r="C4" s="118"/>
      <c r="D4" s="118"/>
      <c r="E4" s="118"/>
    </row>
    <row r="5" spans="1:9" s="20" customFormat="1" ht="33" customHeight="1" thickBot="1">
      <c r="A5" s="7"/>
      <c r="B5" s="8"/>
      <c r="C5" s="8"/>
      <c r="D5" s="18"/>
      <c r="E5" s="19" t="s">
        <v>26</v>
      </c>
      <c r="H5" s="37"/>
      <c r="I5" s="34"/>
    </row>
    <row r="6" spans="1:10" s="20" customFormat="1" ht="36" customHeight="1" thickBot="1">
      <c r="A6" s="59"/>
      <c r="B6" s="60" t="s">
        <v>27</v>
      </c>
      <c r="C6" s="61" t="s">
        <v>74</v>
      </c>
      <c r="D6" s="61" t="s">
        <v>75</v>
      </c>
      <c r="E6" s="62" t="s">
        <v>24</v>
      </c>
      <c r="F6" s="53"/>
      <c r="G6" s="35"/>
      <c r="H6" s="38" t="s">
        <v>66</v>
      </c>
      <c r="I6" s="34"/>
      <c r="J6" s="35"/>
    </row>
    <row r="7" spans="1:12" ht="27.75" customHeight="1">
      <c r="A7" s="63" t="s">
        <v>32</v>
      </c>
      <c r="B7" s="107" t="s">
        <v>28</v>
      </c>
      <c r="C7" s="108">
        <f>G7-H7</f>
        <v>96390000</v>
      </c>
      <c r="D7" s="108">
        <f>H7</f>
        <v>92610000</v>
      </c>
      <c r="E7" s="109">
        <f aca="true" t="shared" si="0" ref="E7:E8">SUM(C7:D7)</f>
        <v>189000000</v>
      </c>
      <c r="F7" s="9">
        <f aca="true" t="shared" si="1" ref="F7:F10">SUM(C7:D7)</f>
        <v>189000000</v>
      </c>
      <c r="G7" s="9">
        <v>189000000</v>
      </c>
      <c r="H7" s="36">
        <f>ROUND(G7*$J7/100,8)</f>
        <v>92610000</v>
      </c>
      <c r="I7" s="52">
        <v>51</v>
      </c>
      <c r="J7" s="52">
        <v>49</v>
      </c>
      <c r="K7" s="52">
        <f>SUM(I7:J7)</f>
        <v>100</v>
      </c>
      <c r="L7" s="33"/>
    </row>
    <row r="8" spans="1:12" ht="27.75" customHeight="1">
      <c r="A8" s="106" t="s">
        <v>33</v>
      </c>
      <c r="B8" s="110" t="s">
        <v>93</v>
      </c>
      <c r="C8" s="65">
        <f>G8-H8</f>
        <v>510000</v>
      </c>
      <c r="D8" s="65">
        <f>H8</f>
        <v>490000</v>
      </c>
      <c r="E8" s="66">
        <f t="shared" si="0"/>
        <v>1000000</v>
      </c>
      <c r="F8" s="9">
        <f t="shared" si="1"/>
        <v>1000000</v>
      </c>
      <c r="G8" s="9">
        <v>1000000</v>
      </c>
      <c r="H8" s="36">
        <f>ROUND(G8*$J7/100,8)</f>
        <v>490000</v>
      </c>
      <c r="I8" s="52"/>
      <c r="J8" s="52"/>
      <c r="K8" s="52"/>
      <c r="L8" s="33"/>
    </row>
    <row r="9" spans="1:12" ht="27.75" customHeight="1" thickBot="1">
      <c r="A9" s="105" t="s">
        <v>34</v>
      </c>
      <c r="B9" s="111" t="s">
        <v>112</v>
      </c>
      <c r="C9" s="70">
        <f>G9-H9</f>
        <v>-255000</v>
      </c>
      <c r="D9" s="70">
        <f>H9</f>
        <v>-245000</v>
      </c>
      <c r="E9" s="71">
        <f aca="true" t="shared" si="2" ref="E9">SUM(C9:D9)</f>
        <v>-500000</v>
      </c>
      <c r="F9" s="9">
        <f t="shared" si="1"/>
        <v>-500000</v>
      </c>
      <c r="G9" s="9">
        <v>-500000</v>
      </c>
      <c r="H9" s="36">
        <f>ROUND(G9*$J7/100,8)</f>
        <v>-245000</v>
      </c>
      <c r="I9" s="52"/>
      <c r="J9" s="52"/>
      <c r="K9" s="52"/>
      <c r="L9" s="33"/>
    </row>
    <row r="10" spans="1:12" ht="27.75" customHeight="1" thickBot="1">
      <c r="A10" s="104" t="s">
        <v>35</v>
      </c>
      <c r="B10" s="100" t="s">
        <v>30</v>
      </c>
      <c r="C10" s="67">
        <f>SUM(C7:C9)</f>
        <v>96645000</v>
      </c>
      <c r="D10" s="67">
        <f aca="true" t="shared" si="3" ref="D10:G10">SUM(D7:D9)</f>
        <v>92855000</v>
      </c>
      <c r="E10" s="97">
        <f t="shared" si="3"/>
        <v>189500000</v>
      </c>
      <c r="F10" s="9">
        <f t="shared" si="1"/>
        <v>189500000</v>
      </c>
      <c r="G10" s="101">
        <f t="shared" si="3"/>
        <v>189500000</v>
      </c>
      <c r="H10" s="36">
        <f>ROUND(G10*$J7/100,8)</f>
        <v>92855000</v>
      </c>
      <c r="I10" s="32"/>
      <c r="J10" s="33"/>
      <c r="K10" s="33"/>
      <c r="L10" s="33"/>
    </row>
    <row r="11" spans="1:8" ht="27.75" customHeight="1">
      <c r="A11" s="63" t="s">
        <v>81</v>
      </c>
      <c r="B11" s="64" t="s">
        <v>108</v>
      </c>
      <c r="C11" s="65">
        <f>G11-H11</f>
        <v>4080</v>
      </c>
      <c r="D11" s="65">
        <f>H11</f>
        <v>3920</v>
      </c>
      <c r="E11" s="66">
        <v>8000</v>
      </c>
      <c r="F11" s="9">
        <f aca="true" t="shared" si="4" ref="F11:F16">SUM(C11:D11)</f>
        <v>8000</v>
      </c>
      <c r="G11" s="9">
        <v>8000</v>
      </c>
      <c r="H11" s="36">
        <f>ROUND(G11*$J$7/100,8)</f>
        <v>3920</v>
      </c>
    </row>
    <row r="12" spans="1:8" ht="41.25" customHeight="1" thickBot="1">
      <c r="A12" s="105" t="s">
        <v>82</v>
      </c>
      <c r="B12" s="74" t="s">
        <v>109</v>
      </c>
      <c r="C12" s="70">
        <f>G12-H12</f>
        <v>17106.42</v>
      </c>
      <c r="D12" s="70">
        <f>H12</f>
        <v>16435.58</v>
      </c>
      <c r="E12" s="71">
        <f aca="true" t="shared" si="5" ref="E12">SUM(C12:D12)</f>
        <v>33542</v>
      </c>
      <c r="F12" s="9">
        <f t="shared" si="4"/>
        <v>33542</v>
      </c>
      <c r="G12" s="9">
        <v>33542</v>
      </c>
      <c r="H12" s="36">
        <f>ROUND(G12*$J$7/100,8)</f>
        <v>16435.58</v>
      </c>
    </row>
    <row r="13" spans="1:8" ht="27.75" customHeight="1" thickBot="1">
      <c r="A13" s="63" t="s">
        <v>97</v>
      </c>
      <c r="B13" s="112" t="s">
        <v>67</v>
      </c>
      <c r="C13" s="72">
        <f>SUM(C11:C12)</f>
        <v>21186.42</v>
      </c>
      <c r="D13" s="72">
        <f aca="true" t="shared" si="6" ref="D13:E13">SUM(D11:D12)</f>
        <v>20355.58</v>
      </c>
      <c r="E13" s="73">
        <f t="shared" si="6"/>
        <v>41542</v>
      </c>
      <c r="F13" s="9">
        <f t="shared" si="4"/>
        <v>41542</v>
      </c>
      <c r="G13" s="10"/>
      <c r="H13" s="36">
        <f>ROUND(G13*$J$7/100,8)</f>
        <v>0</v>
      </c>
    </row>
    <row r="14" spans="1:8" ht="30.75" customHeight="1" thickBot="1">
      <c r="A14" s="104" t="s">
        <v>98</v>
      </c>
      <c r="B14" s="76" t="s">
        <v>96</v>
      </c>
      <c r="C14" s="67">
        <f>C10+C13</f>
        <v>96666186.42</v>
      </c>
      <c r="D14" s="67">
        <f>D10+D13</f>
        <v>92875355.58</v>
      </c>
      <c r="E14" s="68">
        <f>E10+E13</f>
        <v>189541542</v>
      </c>
      <c r="F14" s="9">
        <f t="shared" si="4"/>
        <v>189541542</v>
      </c>
      <c r="G14" s="9"/>
      <c r="H14" s="9"/>
    </row>
    <row r="15" spans="1:6" ht="48" customHeight="1" thickBot="1">
      <c r="A15" s="63" t="s">
        <v>99</v>
      </c>
      <c r="B15" s="74" t="s">
        <v>88</v>
      </c>
      <c r="C15" s="70">
        <f>ROUND(E14*4/100,0)</f>
        <v>7581662</v>
      </c>
      <c r="D15" s="75"/>
      <c r="E15" s="71">
        <f aca="true" t="shared" si="7" ref="E15">SUM(C15:D15)</f>
        <v>7581662</v>
      </c>
      <c r="F15" s="9">
        <f t="shared" si="4"/>
        <v>7581662</v>
      </c>
    </row>
    <row r="16" spans="1:6" ht="42" customHeight="1" thickBot="1">
      <c r="A16" s="104" t="s">
        <v>100</v>
      </c>
      <c r="B16" s="76" t="s">
        <v>68</v>
      </c>
      <c r="C16" s="77">
        <f>C14-C15</f>
        <v>89084524.42</v>
      </c>
      <c r="D16" s="77">
        <f aca="true" t="shared" si="8" ref="D16:E16">D14-D15</f>
        <v>92875355.58</v>
      </c>
      <c r="E16" s="73">
        <f t="shared" si="8"/>
        <v>181959880</v>
      </c>
      <c r="F16" s="9">
        <f t="shared" si="4"/>
        <v>181959880</v>
      </c>
    </row>
    <row r="18" spans="4:6" ht="12.75">
      <c r="D18" s="20"/>
      <c r="E18" s="20"/>
      <c r="F18" s="20"/>
    </row>
    <row r="19" spans="3:6" ht="12.75">
      <c r="C19" s="8">
        <f>ROUND(C16/E14*100,0)</f>
        <v>47</v>
      </c>
      <c r="D19" s="8">
        <f>ROUND(D16/E14*100,0)</f>
        <v>49</v>
      </c>
      <c r="E19" s="58">
        <f aca="true" t="shared" si="9" ref="E19:E20">SUM(C19:D19)</f>
        <v>96</v>
      </c>
      <c r="F19" s="20"/>
    </row>
    <row r="20" spans="3:6" ht="12.75">
      <c r="C20" s="8">
        <f>ROUND(C14/E14*100,0)</f>
        <v>51</v>
      </c>
      <c r="D20" s="8">
        <f>ROUND(D14/E14*100,0)</f>
        <v>49</v>
      </c>
      <c r="E20" s="58">
        <f t="shared" si="9"/>
        <v>100</v>
      </c>
      <c r="F20" s="20"/>
    </row>
  </sheetData>
  <mergeCells count="2">
    <mergeCell ref="A3:E3"/>
    <mergeCell ref="A4:E4"/>
  </mergeCells>
  <printOptions horizontalCentered="1" verticalCentered="1"/>
  <pageMargins left="0.29" right="0.66" top="0.5905511811023623" bottom="0.5118110236220472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 topLeftCell="A1">
      <selection activeCell="E21" sqref="E21"/>
    </sheetView>
  </sheetViews>
  <sheetFormatPr defaultColWidth="9.125" defaultRowHeight="12.75"/>
  <cols>
    <col min="1" max="1" width="23.375" style="1" customWidth="1"/>
    <col min="2" max="2" width="24.625" style="1" customWidth="1"/>
    <col min="3" max="3" width="29.625" style="2" customWidth="1"/>
    <col min="4" max="16384" width="9.125" style="1" customWidth="1"/>
  </cols>
  <sheetData>
    <row r="1" spans="1:3" ht="18" customHeight="1">
      <c r="A1" s="21"/>
      <c r="B1" s="21"/>
      <c r="C1" s="55" t="s">
        <v>69</v>
      </c>
    </row>
    <row r="2" spans="1:3" ht="18" customHeight="1">
      <c r="A2" s="21"/>
      <c r="B2" s="21"/>
      <c r="C2" s="22"/>
    </row>
    <row r="3" spans="1:3" ht="18" customHeight="1">
      <c r="A3" s="120" t="s">
        <v>76</v>
      </c>
      <c r="B3" s="120"/>
      <c r="C3" s="120"/>
    </row>
    <row r="4" spans="1:3" ht="18" customHeight="1">
      <c r="A4" s="121" t="s">
        <v>92</v>
      </c>
      <c r="B4" s="121"/>
      <c r="C4" s="121"/>
    </row>
    <row r="5" spans="1:3" ht="18" customHeight="1">
      <c r="A5" s="119"/>
      <c r="B5" s="119"/>
      <c r="C5" s="119"/>
    </row>
    <row r="6" spans="1:3" ht="18" customHeight="1" thickBot="1">
      <c r="A6" s="21"/>
      <c r="B6" s="21"/>
      <c r="C6" s="54" t="s">
        <v>26</v>
      </c>
    </row>
    <row r="7" spans="1:3" ht="106.5" customHeight="1" thickBot="1">
      <c r="A7" s="16" t="s">
        <v>0</v>
      </c>
      <c r="B7" s="23" t="s">
        <v>25</v>
      </c>
      <c r="C7" s="15" t="s">
        <v>73</v>
      </c>
    </row>
    <row r="8" spans="1:3" ht="18" customHeight="1" thickBot="1">
      <c r="A8" s="46" t="s">
        <v>32</v>
      </c>
      <c r="B8" s="16" t="s">
        <v>33</v>
      </c>
      <c r="C8" s="98" t="s">
        <v>34</v>
      </c>
    </row>
    <row r="9" spans="1:3" ht="18" customHeight="1">
      <c r="A9" s="47" t="s">
        <v>1</v>
      </c>
      <c r="B9" s="56">
        <v>1.5422975</v>
      </c>
      <c r="C9" s="25">
        <f>ROUND(C$35*B9/100,8)</f>
        <v>1428321.71475</v>
      </c>
    </row>
    <row r="10" spans="1:3" ht="18" customHeight="1">
      <c r="A10" s="48" t="s">
        <v>2</v>
      </c>
      <c r="B10" s="56">
        <v>5.07622909</v>
      </c>
      <c r="C10" s="25">
        <f aca="true" t="shared" si="0" ref="C10:C31">ROUND(C$35*B10/100,8)</f>
        <v>4701095.760249</v>
      </c>
    </row>
    <row r="11" spans="1:3" ht="18" customHeight="1">
      <c r="A11" s="48" t="s">
        <v>3</v>
      </c>
      <c r="B11" s="56">
        <v>7.22624018</v>
      </c>
      <c r="C11" s="25">
        <f t="shared" si="0"/>
        <v>6692221.030698</v>
      </c>
    </row>
    <row r="12" spans="1:3" ht="18" customHeight="1">
      <c r="A12" s="48" t="s">
        <v>4</v>
      </c>
      <c r="B12" s="56">
        <v>6.11004338</v>
      </c>
      <c r="C12" s="25">
        <f t="shared" si="0"/>
        <v>5658511.174218</v>
      </c>
    </row>
    <row r="13" spans="1:3" ht="18" customHeight="1">
      <c r="A13" s="48" t="s">
        <v>5</v>
      </c>
      <c r="B13" s="56">
        <v>1.40816157</v>
      </c>
      <c r="C13" s="25">
        <f t="shared" si="0"/>
        <v>1304098.429977</v>
      </c>
    </row>
    <row r="14" spans="1:3" ht="18" customHeight="1">
      <c r="A14" s="48" t="s">
        <v>6</v>
      </c>
      <c r="B14" s="56">
        <v>2.51692804</v>
      </c>
      <c r="C14" s="25">
        <f t="shared" si="0"/>
        <v>2330927.057844</v>
      </c>
    </row>
    <row r="15" spans="1:3" ht="18" customHeight="1">
      <c r="A15" s="48" t="s">
        <v>7</v>
      </c>
      <c r="B15" s="56">
        <v>3.31902329</v>
      </c>
      <c r="C15" s="25">
        <f t="shared" si="0"/>
        <v>3073747.468869</v>
      </c>
    </row>
    <row r="16" spans="1:3" ht="18" customHeight="1">
      <c r="A16" s="48" t="s">
        <v>8</v>
      </c>
      <c r="B16" s="56">
        <v>3.80946081</v>
      </c>
      <c r="C16" s="25">
        <f t="shared" si="0"/>
        <v>3527941.656141</v>
      </c>
    </row>
    <row r="17" spans="1:3" ht="18" customHeight="1">
      <c r="A17" s="48" t="s">
        <v>9</v>
      </c>
      <c r="B17" s="56">
        <v>3.61965731</v>
      </c>
      <c r="C17" s="25">
        <f t="shared" si="0"/>
        <v>3352164.634791</v>
      </c>
    </row>
    <row r="18" spans="1:3" ht="18" customHeight="1">
      <c r="A18" s="48" t="s">
        <v>10</v>
      </c>
      <c r="B18" s="56">
        <v>4.71307384</v>
      </c>
      <c r="C18" s="25">
        <f t="shared" si="0"/>
        <v>4364777.683224</v>
      </c>
    </row>
    <row r="19" spans="1:3" ht="18" customHeight="1">
      <c r="A19" s="48" t="s">
        <v>11</v>
      </c>
      <c r="B19" s="56">
        <v>7.2851182</v>
      </c>
      <c r="C19" s="25">
        <f t="shared" si="0"/>
        <v>6746747.96502</v>
      </c>
    </row>
    <row r="20" spans="1:3" ht="18" customHeight="1">
      <c r="A20" s="48" t="s">
        <v>12</v>
      </c>
      <c r="B20" s="56">
        <v>2.98544811</v>
      </c>
      <c r="C20" s="25">
        <f t="shared" si="0"/>
        <v>2764823.494671</v>
      </c>
    </row>
    <row r="21" spans="1:3" ht="18" customHeight="1">
      <c r="A21" s="48" t="s">
        <v>13</v>
      </c>
      <c r="B21" s="56">
        <v>6.06949128</v>
      </c>
      <c r="C21" s="25">
        <f t="shared" si="0"/>
        <v>5620955.874408</v>
      </c>
    </row>
    <row r="22" spans="1:3" ht="18" customHeight="1">
      <c r="A22" s="48" t="s">
        <v>14</v>
      </c>
      <c r="B22" s="56">
        <v>7.04585324</v>
      </c>
      <c r="C22" s="25">
        <f t="shared" si="0"/>
        <v>6525164.685564</v>
      </c>
    </row>
    <row r="23" spans="1:3" ht="18" customHeight="1">
      <c r="A23" s="48" t="s">
        <v>15</v>
      </c>
      <c r="B23" s="56">
        <v>5.12986946</v>
      </c>
      <c r="C23" s="25">
        <f t="shared" si="0"/>
        <v>4750772.106906</v>
      </c>
    </row>
    <row r="24" spans="1:3" ht="18" customHeight="1">
      <c r="A24" s="48" t="s">
        <v>16</v>
      </c>
      <c r="B24" s="56">
        <v>4.16786632</v>
      </c>
      <c r="C24" s="25">
        <f t="shared" si="0"/>
        <v>3859860.998952</v>
      </c>
    </row>
    <row r="25" spans="1:3" ht="18" customHeight="1">
      <c r="A25" s="48" t="s">
        <v>17</v>
      </c>
      <c r="B25" s="56">
        <v>4.7395694</v>
      </c>
      <c r="C25" s="25">
        <f t="shared" si="0"/>
        <v>4389315.22134</v>
      </c>
    </row>
    <row r="26" spans="1:3" ht="18" customHeight="1">
      <c r="A26" s="48" t="s">
        <v>18</v>
      </c>
      <c r="B26" s="56">
        <v>6.59426818</v>
      </c>
      <c r="C26" s="25">
        <f t="shared" si="0"/>
        <v>6106951.761498</v>
      </c>
    </row>
    <row r="27" spans="1:3" ht="18" customHeight="1">
      <c r="A27" s="48" t="s">
        <v>19</v>
      </c>
      <c r="B27" s="56">
        <v>3.47808963</v>
      </c>
      <c r="C27" s="25">
        <f t="shared" si="0"/>
        <v>3221058.806343</v>
      </c>
    </row>
    <row r="28" spans="1:3" ht="18" customHeight="1">
      <c r="A28" s="48" t="s">
        <v>20</v>
      </c>
      <c r="B28" s="56">
        <v>3.58665199</v>
      </c>
      <c r="C28" s="25">
        <f t="shared" si="0"/>
        <v>3321598.407939</v>
      </c>
    </row>
    <row r="29" spans="1:3" ht="18" customHeight="1">
      <c r="A29" s="48" t="s">
        <v>21</v>
      </c>
      <c r="B29" s="56">
        <v>4.8860044</v>
      </c>
      <c r="C29" s="25">
        <f t="shared" si="0"/>
        <v>4524928.67484</v>
      </c>
    </row>
    <row r="30" spans="1:3" ht="18" customHeight="1">
      <c r="A30" s="48" t="s">
        <v>22</v>
      </c>
      <c r="B30" s="56">
        <v>3.27164242</v>
      </c>
      <c r="C30" s="25">
        <f t="shared" si="0"/>
        <v>3029868.045162</v>
      </c>
    </row>
    <row r="31" spans="1:3" ht="18" customHeight="1" thickBot="1">
      <c r="A31" s="49" t="s">
        <v>23</v>
      </c>
      <c r="B31" s="56">
        <v>1.41901236</v>
      </c>
      <c r="C31" s="25">
        <f t="shared" si="0"/>
        <v>1314147.346596</v>
      </c>
    </row>
    <row r="32" spans="1:3" ht="18" customHeight="1" thickBot="1">
      <c r="A32" s="17" t="s">
        <v>31</v>
      </c>
      <c r="B32" s="57">
        <f aca="true" t="shared" si="1" ref="B32:C32">SUM(B9:B31)</f>
        <v>100</v>
      </c>
      <c r="C32" s="26">
        <f t="shared" si="1"/>
        <v>92610000.00000003</v>
      </c>
    </row>
    <row r="35" spans="1:3" ht="12.75">
      <c r="A35" s="3"/>
      <c r="C35" s="5">
        <f>Bevételek!D7</f>
        <v>92610000</v>
      </c>
    </row>
    <row r="36" spans="1:3" ht="12.75">
      <c r="A36" s="3"/>
      <c r="C36" s="27"/>
    </row>
    <row r="37" spans="1:3" ht="12.75">
      <c r="A37" s="3"/>
      <c r="C37" s="5"/>
    </row>
    <row r="38" ht="12.75">
      <c r="A38" s="3"/>
    </row>
  </sheetData>
  <mergeCells count="3">
    <mergeCell ref="A5:C5"/>
    <mergeCell ref="A3:C3"/>
    <mergeCell ref="A4:C4"/>
  </mergeCells>
  <printOptions horizontalCentered="1" verticalCentered="1"/>
  <pageMargins left="0.9055118110236221" right="0.7874015748031497" top="0.35433070866141736" bottom="0.2362204724409449" header="0.31496062992125984" footer="0.1968503937007874"/>
  <pageSetup horizontalDpi="300" verticalDpi="300" orientation="portrait" paperSize="9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 topLeftCell="A17">
      <selection activeCell="C7" sqref="C7"/>
    </sheetView>
  </sheetViews>
  <sheetFormatPr defaultColWidth="9.125" defaultRowHeight="12.75"/>
  <cols>
    <col min="1" max="1" width="23.375" style="1" customWidth="1"/>
    <col min="2" max="2" width="24.625" style="1" customWidth="1"/>
    <col min="3" max="3" width="29.625" style="2" customWidth="1"/>
    <col min="4" max="16384" width="9.125" style="1" customWidth="1"/>
  </cols>
  <sheetData>
    <row r="1" spans="1:3" ht="18" customHeight="1">
      <c r="A1" s="21"/>
      <c r="B1" s="21"/>
      <c r="C1" s="55" t="s">
        <v>70</v>
      </c>
    </row>
    <row r="2" spans="1:3" ht="18" customHeight="1">
      <c r="A2" s="21"/>
      <c r="B2" s="21"/>
      <c r="C2" s="22"/>
    </row>
    <row r="3" spans="1:3" ht="18" customHeight="1">
      <c r="A3" s="120" t="s">
        <v>104</v>
      </c>
      <c r="B3" s="120"/>
      <c r="C3" s="120"/>
    </row>
    <row r="4" spans="1:3" ht="18" customHeight="1">
      <c r="A4" s="121" t="s">
        <v>92</v>
      </c>
      <c r="B4" s="121"/>
      <c r="C4" s="121"/>
    </row>
    <row r="5" spans="1:3" ht="18" customHeight="1">
      <c r="A5" s="119"/>
      <c r="B5" s="119"/>
      <c r="C5" s="119"/>
    </row>
    <row r="6" spans="1:3" ht="18" customHeight="1" thickBot="1">
      <c r="A6" s="21"/>
      <c r="B6" s="21"/>
      <c r="C6" s="54" t="s">
        <v>26</v>
      </c>
    </row>
    <row r="7" spans="1:3" ht="106.5" customHeight="1" thickBot="1">
      <c r="A7" s="16" t="s">
        <v>0</v>
      </c>
      <c r="B7" s="23" t="s">
        <v>25</v>
      </c>
      <c r="C7" s="15" t="s">
        <v>105</v>
      </c>
    </row>
    <row r="8" spans="1:3" ht="18" customHeight="1" thickBot="1">
      <c r="A8" s="46" t="s">
        <v>32</v>
      </c>
      <c r="B8" s="16" t="s">
        <v>33</v>
      </c>
      <c r="C8" s="98" t="s">
        <v>34</v>
      </c>
    </row>
    <row r="9" spans="1:3" ht="18" customHeight="1">
      <c r="A9" s="47" t="s">
        <v>1</v>
      </c>
      <c r="B9" s="56">
        <v>1.5422975</v>
      </c>
      <c r="C9" s="25">
        <f>ROUND(C$35*B9/100,8)</f>
        <v>7557.25775</v>
      </c>
    </row>
    <row r="10" spans="1:3" ht="18" customHeight="1">
      <c r="A10" s="48" t="s">
        <v>2</v>
      </c>
      <c r="B10" s="56">
        <v>5.07622909</v>
      </c>
      <c r="C10" s="25">
        <f aca="true" t="shared" si="0" ref="C10:C31">ROUND(C$35*B10/100,8)</f>
        <v>24873.522541</v>
      </c>
    </row>
    <row r="11" spans="1:3" ht="18" customHeight="1">
      <c r="A11" s="48" t="s">
        <v>3</v>
      </c>
      <c r="B11" s="56">
        <v>7.22624018</v>
      </c>
      <c r="C11" s="25">
        <f t="shared" si="0"/>
        <v>35408.576882</v>
      </c>
    </row>
    <row r="12" spans="1:3" ht="18" customHeight="1">
      <c r="A12" s="48" t="s">
        <v>4</v>
      </c>
      <c r="B12" s="56">
        <v>6.11004338</v>
      </c>
      <c r="C12" s="25">
        <f t="shared" si="0"/>
        <v>29939.212562</v>
      </c>
    </row>
    <row r="13" spans="1:3" ht="18" customHeight="1">
      <c r="A13" s="48" t="s">
        <v>5</v>
      </c>
      <c r="B13" s="56">
        <v>1.40816157</v>
      </c>
      <c r="C13" s="25">
        <f t="shared" si="0"/>
        <v>6899.991693</v>
      </c>
    </row>
    <row r="14" spans="1:3" ht="18" customHeight="1">
      <c r="A14" s="48" t="s">
        <v>6</v>
      </c>
      <c r="B14" s="56">
        <v>2.51692804</v>
      </c>
      <c r="C14" s="25">
        <f t="shared" si="0"/>
        <v>12332.947396</v>
      </c>
    </row>
    <row r="15" spans="1:3" ht="18" customHeight="1">
      <c r="A15" s="48" t="s">
        <v>7</v>
      </c>
      <c r="B15" s="56">
        <v>3.31902329</v>
      </c>
      <c r="C15" s="25">
        <f t="shared" si="0"/>
        <v>16263.214121</v>
      </c>
    </row>
    <row r="16" spans="1:3" ht="18" customHeight="1">
      <c r="A16" s="48" t="s">
        <v>8</v>
      </c>
      <c r="B16" s="56">
        <v>3.80946081</v>
      </c>
      <c r="C16" s="25">
        <f t="shared" si="0"/>
        <v>18666.357969</v>
      </c>
    </row>
    <row r="17" spans="1:3" ht="18" customHeight="1">
      <c r="A17" s="48" t="s">
        <v>9</v>
      </c>
      <c r="B17" s="56">
        <v>3.61965731</v>
      </c>
      <c r="C17" s="25">
        <f t="shared" si="0"/>
        <v>17736.320819</v>
      </c>
    </row>
    <row r="18" spans="1:3" ht="18" customHeight="1">
      <c r="A18" s="48" t="s">
        <v>10</v>
      </c>
      <c r="B18" s="56">
        <v>4.71307384</v>
      </c>
      <c r="C18" s="25">
        <f t="shared" si="0"/>
        <v>23094.061816</v>
      </c>
    </row>
    <row r="19" spans="1:3" ht="18" customHeight="1">
      <c r="A19" s="48" t="s">
        <v>11</v>
      </c>
      <c r="B19" s="56">
        <v>7.2851182</v>
      </c>
      <c r="C19" s="25">
        <f t="shared" si="0"/>
        <v>35697.07918</v>
      </c>
    </row>
    <row r="20" spans="1:3" ht="18" customHeight="1">
      <c r="A20" s="48" t="s">
        <v>12</v>
      </c>
      <c r="B20" s="56">
        <v>2.98544811</v>
      </c>
      <c r="C20" s="25">
        <f t="shared" si="0"/>
        <v>14628.695739</v>
      </c>
    </row>
    <row r="21" spans="1:3" ht="18" customHeight="1">
      <c r="A21" s="48" t="s">
        <v>13</v>
      </c>
      <c r="B21" s="56">
        <v>6.06949128</v>
      </c>
      <c r="C21" s="25">
        <f t="shared" si="0"/>
        <v>29740.507272</v>
      </c>
    </row>
    <row r="22" spans="1:3" ht="18" customHeight="1">
      <c r="A22" s="48" t="s">
        <v>14</v>
      </c>
      <c r="B22" s="56">
        <v>7.04585324</v>
      </c>
      <c r="C22" s="25">
        <f t="shared" si="0"/>
        <v>34524.680876</v>
      </c>
    </row>
    <row r="23" spans="1:3" ht="18" customHeight="1">
      <c r="A23" s="48" t="s">
        <v>15</v>
      </c>
      <c r="B23" s="56">
        <v>5.12986946</v>
      </c>
      <c r="C23" s="25">
        <f t="shared" si="0"/>
        <v>25136.360354</v>
      </c>
    </row>
    <row r="24" spans="1:3" ht="18" customHeight="1">
      <c r="A24" s="48" t="s">
        <v>16</v>
      </c>
      <c r="B24" s="56">
        <v>4.16786632</v>
      </c>
      <c r="C24" s="25">
        <f t="shared" si="0"/>
        <v>20422.544968</v>
      </c>
    </row>
    <row r="25" spans="1:3" ht="18" customHeight="1">
      <c r="A25" s="48" t="s">
        <v>17</v>
      </c>
      <c r="B25" s="56">
        <v>4.7395694</v>
      </c>
      <c r="C25" s="25">
        <f t="shared" si="0"/>
        <v>23223.89006</v>
      </c>
    </row>
    <row r="26" spans="1:3" ht="18" customHeight="1">
      <c r="A26" s="48" t="s">
        <v>18</v>
      </c>
      <c r="B26" s="56">
        <v>6.59426818</v>
      </c>
      <c r="C26" s="25">
        <f t="shared" si="0"/>
        <v>32311.914082</v>
      </c>
    </row>
    <row r="27" spans="1:3" ht="18" customHeight="1">
      <c r="A27" s="48" t="s">
        <v>19</v>
      </c>
      <c r="B27" s="56">
        <v>3.47808963</v>
      </c>
      <c r="C27" s="25">
        <f t="shared" si="0"/>
        <v>17042.639187</v>
      </c>
    </row>
    <row r="28" spans="1:3" ht="18" customHeight="1">
      <c r="A28" s="48" t="s">
        <v>20</v>
      </c>
      <c r="B28" s="56">
        <v>3.58665199</v>
      </c>
      <c r="C28" s="25">
        <f t="shared" si="0"/>
        <v>17574.594751</v>
      </c>
    </row>
    <row r="29" spans="1:3" ht="18" customHeight="1">
      <c r="A29" s="48" t="s">
        <v>21</v>
      </c>
      <c r="B29" s="56">
        <v>4.8860044</v>
      </c>
      <c r="C29" s="25">
        <f t="shared" si="0"/>
        <v>23941.42156</v>
      </c>
    </row>
    <row r="30" spans="1:3" ht="18" customHeight="1">
      <c r="A30" s="48" t="s">
        <v>22</v>
      </c>
      <c r="B30" s="56">
        <v>3.27164242</v>
      </c>
      <c r="C30" s="25">
        <f t="shared" si="0"/>
        <v>16031.047858</v>
      </c>
    </row>
    <row r="31" spans="1:3" ht="18" customHeight="1" thickBot="1">
      <c r="A31" s="49" t="s">
        <v>23</v>
      </c>
      <c r="B31" s="56">
        <v>1.41901236</v>
      </c>
      <c r="C31" s="25">
        <f t="shared" si="0"/>
        <v>6953.160564</v>
      </c>
    </row>
    <row r="32" spans="1:3" ht="18" customHeight="1" thickBot="1">
      <c r="A32" s="17" t="s">
        <v>31</v>
      </c>
      <c r="B32" s="57">
        <f aca="true" t="shared" si="1" ref="B32:C32">SUM(B9:B31)</f>
        <v>100</v>
      </c>
      <c r="C32" s="26">
        <f t="shared" si="1"/>
        <v>489999.99999999994</v>
      </c>
    </row>
    <row r="35" spans="1:3" ht="12.75">
      <c r="A35" s="3"/>
      <c r="C35" s="5">
        <v>490000</v>
      </c>
    </row>
    <row r="36" spans="1:3" ht="12.75">
      <c r="A36" s="3"/>
      <c r="C36" s="27"/>
    </row>
    <row r="37" spans="1:3" ht="12.75">
      <c r="A37" s="3"/>
      <c r="C37" s="5"/>
    </row>
    <row r="38" ht="12.75">
      <c r="A38" s="3"/>
    </row>
  </sheetData>
  <mergeCells count="3">
    <mergeCell ref="A3:C3"/>
    <mergeCell ref="A4:C4"/>
    <mergeCell ref="A5:C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 topLeftCell="A1">
      <selection activeCell="J12" sqref="J12"/>
    </sheetView>
  </sheetViews>
  <sheetFormatPr defaultColWidth="9.125" defaultRowHeight="12.75"/>
  <cols>
    <col min="1" max="1" width="23.375" style="1" customWidth="1"/>
    <col min="2" max="2" width="24.625" style="1" customWidth="1"/>
    <col min="3" max="3" width="29.625" style="2" customWidth="1"/>
    <col min="4" max="16384" width="9.125" style="1" customWidth="1"/>
  </cols>
  <sheetData>
    <row r="1" spans="1:3" ht="18" customHeight="1">
      <c r="A1" s="21"/>
      <c r="B1" s="21"/>
      <c r="C1" s="55" t="s">
        <v>71</v>
      </c>
    </row>
    <row r="2" spans="1:3" ht="18" customHeight="1">
      <c r="A2" s="21"/>
      <c r="B2" s="21"/>
      <c r="C2" s="22"/>
    </row>
    <row r="3" spans="1:3" ht="18" customHeight="1">
      <c r="A3" s="120" t="s">
        <v>94</v>
      </c>
      <c r="B3" s="120"/>
      <c r="C3" s="120"/>
    </row>
    <row r="4" spans="1:3" ht="18" customHeight="1">
      <c r="A4" s="121" t="s">
        <v>92</v>
      </c>
      <c r="B4" s="121"/>
      <c r="C4" s="121"/>
    </row>
    <row r="5" spans="1:3" ht="18" customHeight="1">
      <c r="A5" s="119"/>
      <c r="B5" s="119"/>
      <c r="C5" s="119"/>
    </row>
    <row r="6" spans="1:3" ht="18" customHeight="1" thickBot="1">
      <c r="A6" s="21"/>
      <c r="B6" s="21"/>
      <c r="C6" s="54" t="s">
        <v>26</v>
      </c>
    </row>
    <row r="7" spans="1:3" ht="106.5" customHeight="1" thickBot="1">
      <c r="A7" s="16" t="s">
        <v>0</v>
      </c>
      <c r="B7" s="23" t="s">
        <v>25</v>
      </c>
      <c r="C7" s="15" t="s">
        <v>110</v>
      </c>
    </row>
    <row r="8" spans="1:3" ht="18" customHeight="1" thickBot="1">
      <c r="A8" s="46" t="s">
        <v>32</v>
      </c>
      <c r="B8" s="16" t="s">
        <v>33</v>
      </c>
      <c r="C8" s="98" t="s">
        <v>34</v>
      </c>
    </row>
    <row r="9" spans="1:3" ht="18" customHeight="1">
      <c r="A9" s="47" t="s">
        <v>1</v>
      </c>
      <c r="B9" s="56">
        <v>1.5422975</v>
      </c>
      <c r="C9" s="25">
        <f>ROUND(C$35*B9/100,8)</f>
        <v>-3778.628875</v>
      </c>
    </row>
    <row r="10" spans="1:3" ht="18" customHeight="1">
      <c r="A10" s="48" t="s">
        <v>2</v>
      </c>
      <c r="B10" s="56">
        <v>5.07622909</v>
      </c>
      <c r="C10" s="25">
        <f aca="true" t="shared" si="0" ref="C10:C31">ROUND(C$35*B10/100,8)</f>
        <v>-12436.7612705</v>
      </c>
    </row>
    <row r="11" spans="1:3" ht="18" customHeight="1">
      <c r="A11" s="48" t="s">
        <v>3</v>
      </c>
      <c r="B11" s="56">
        <v>7.22624018</v>
      </c>
      <c r="C11" s="25">
        <f t="shared" si="0"/>
        <v>-17704.288441</v>
      </c>
    </row>
    <row r="12" spans="1:3" ht="18" customHeight="1">
      <c r="A12" s="48" t="s">
        <v>4</v>
      </c>
      <c r="B12" s="56">
        <v>6.11004338</v>
      </c>
      <c r="C12" s="25">
        <f t="shared" si="0"/>
        <v>-14969.606281</v>
      </c>
    </row>
    <row r="13" spans="1:3" ht="18" customHeight="1">
      <c r="A13" s="48" t="s">
        <v>5</v>
      </c>
      <c r="B13" s="56">
        <v>1.40816157</v>
      </c>
      <c r="C13" s="25">
        <f t="shared" si="0"/>
        <v>-3449.9958465</v>
      </c>
    </row>
    <row r="14" spans="1:3" ht="18" customHeight="1">
      <c r="A14" s="48" t="s">
        <v>6</v>
      </c>
      <c r="B14" s="56">
        <v>2.51692804</v>
      </c>
      <c r="C14" s="25">
        <f t="shared" si="0"/>
        <v>-6166.473698</v>
      </c>
    </row>
    <row r="15" spans="1:3" ht="18" customHeight="1">
      <c r="A15" s="48" t="s">
        <v>7</v>
      </c>
      <c r="B15" s="56">
        <v>3.31902329</v>
      </c>
      <c r="C15" s="25">
        <f t="shared" si="0"/>
        <v>-8131.6070605</v>
      </c>
    </row>
    <row r="16" spans="1:3" ht="18" customHeight="1">
      <c r="A16" s="48" t="s">
        <v>8</v>
      </c>
      <c r="B16" s="56">
        <v>3.80946081</v>
      </c>
      <c r="C16" s="25">
        <f t="shared" si="0"/>
        <v>-9333.1789845</v>
      </c>
    </row>
    <row r="17" spans="1:3" ht="18" customHeight="1">
      <c r="A17" s="48" t="s">
        <v>9</v>
      </c>
      <c r="B17" s="56">
        <v>3.61965731</v>
      </c>
      <c r="C17" s="25">
        <f t="shared" si="0"/>
        <v>-8868.1604095</v>
      </c>
    </row>
    <row r="18" spans="1:3" ht="18" customHeight="1">
      <c r="A18" s="48" t="s">
        <v>10</v>
      </c>
      <c r="B18" s="56">
        <v>4.71307384</v>
      </c>
      <c r="C18" s="25">
        <f t="shared" si="0"/>
        <v>-11547.030908</v>
      </c>
    </row>
    <row r="19" spans="1:3" ht="18" customHeight="1">
      <c r="A19" s="48" t="s">
        <v>11</v>
      </c>
      <c r="B19" s="56">
        <v>7.2851182</v>
      </c>
      <c r="C19" s="25">
        <f t="shared" si="0"/>
        <v>-17848.53959</v>
      </c>
    </row>
    <row r="20" spans="1:3" ht="18" customHeight="1">
      <c r="A20" s="48" t="s">
        <v>12</v>
      </c>
      <c r="B20" s="56">
        <v>2.98544811</v>
      </c>
      <c r="C20" s="25">
        <f t="shared" si="0"/>
        <v>-7314.3478695</v>
      </c>
    </row>
    <row r="21" spans="1:3" ht="18" customHeight="1">
      <c r="A21" s="48" t="s">
        <v>13</v>
      </c>
      <c r="B21" s="56">
        <v>6.06949128</v>
      </c>
      <c r="C21" s="25">
        <f t="shared" si="0"/>
        <v>-14870.253636</v>
      </c>
    </row>
    <row r="22" spans="1:3" ht="18" customHeight="1">
      <c r="A22" s="48" t="s">
        <v>14</v>
      </c>
      <c r="B22" s="56">
        <v>7.04585324</v>
      </c>
      <c r="C22" s="25">
        <f t="shared" si="0"/>
        <v>-17262.340438</v>
      </c>
    </row>
    <row r="23" spans="1:3" ht="18" customHeight="1">
      <c r="A23" s="48" t="s">
        <v>15</v>
      </c>
      <c r="B23" s="56">
        <v>5.12986946</v>
      </c>
      <c r="C23" s="25">
        <f t="shared" si="0"/>
        <v>-12568.180177</v>
      </c>
    </row>
    <row r="24" spans="1:3" ht="18" customHeight="1">
      <c r="A24" s="48" t="s">
        <v>16</v>
      </c>
      <c r="B24" s="56">
        <v>4.16786632</v>
      </c>
      <c r="C24" s="25">
        <f t="shared" si="0"/>
        <v>-10211.272484</v>
      </c>
    </row>
    <row r="25" spans="1:3" ht="18" customHeight="1">
      <c r="A25" s="48" t="s">
        <v>17</v>
      </c>
      <c r="B25" s="56">
        <v>4.7395694</v>
      </c>
      <c r="C25" s="25">
        <f t="shared" si="0"/>
        <v>-11611.94503</v>
      </c>
    </row>
    <row r="26" spans="1:3" ht="18" customHeight="1">
      <c r="A26" s="48" t="s">
        <v>18</v>
      </c>
      <c r="B26" s="56">
        <v>6.59426818</v>
      </c>
      <c r="C26" s="25">
        <f t="shared" si="0"/>
        <v>-16155.957041</v>
      </c>
    </row>
    <row r="27" spans="1:3" ht="18" customHeight="1">
      <c r="A27" s="48" t="s">
        <v>19</v>
      </c>
      <c r="B27" s="56">
        <v>3.47808963</v>
      </c>
      <c r="C27" s="25">
        <f t="shared" si="0"/>
        <v>-8521.3195935</v>
      </c>
    </row>
    <row r="28" spans="1:3" ht="18" customHeight="1">
      <c r="A28" s="48" t="s">
        <v>20</v>
      </c>
      <c r="B28" s="56">
        <v>3.58665199</v>
      </c>
      <c r="C28" s="25">
        <f t="shared" si="0"/>
        <v>-8787.2973755</v>
      </c>
    </row>
    <row r="29" spans="1:3" ht="18" customHeight="1">
      <c r="A29" s="48" t="s">
        <v>21</v>
      </c>
      <c r="B29" s="56">
        <v>4.8860044</v>
      </c>
      <c r="C29" s="25">
        <f t="shared" si="0"/>
        <v>-11970.71078</v>
      </c>
    </row>
    <row r="30" spans="1:3" ht="18" customHeight="1">
      <c r="A30" s="48" t="s">
        <v>22</v>
      </c>
      <c r="B30" s="56">
        <v>3.27164242</v>
      </c>
      <c r="C30" s="25">
        <f t="shared" si="0"/>
        <v>-8015.523929</v>
      </c>
    </row>
    <row r="31" spans="1:3" ht="18" customHeight="1" thickBot="1">
      <c r="A31" s="49" t="s">
        <v>23</v>
      </c>
      <c r="B31" s="56">
        <v>1.41901236</v>
      </c>
      <c r="C31" s="25">
        <f t="shared" si="0"/>
        <v>-3476.580282</v>
      </c>
    </row>
    <row r="32" spans="1:3" ht="18" customHeight="1" thickBot="1">
      <c r="A32" s="17" t="s">
        <v>31</v>
      </c>
      <c r="B32" s="57">
        <f aca="true" t="shared" si="1" ref="B32:C32">SUM(B9:B31)</f>
        <v>100</v>
      </c>
      <c r="C32" s="26">
        <f t="shared" si="1"/>
        <v>-244999.99999999997</v>
      </c>
    </row>
    <row r="35" spans="1:3" ht="12.75">
      <c r="A35" s="3"/>
      <c r="C35" s="5">
        <f>Bevételek!D9</f>
        <v>-245000</v>
      </c>
    </row>
    <row r="36" spans="1:3" ht="12.75">
      <c r="A36" s="3"/>
      <c r="C36" s="27"/>
    </row>
    <row r="37" spans="1:3" ht="12.75">
      <c r="A37" s="3"/>
      <c r="C37" s="5"/>
    </row>
    <row r="38" ht="12.75">
      <c r="A38" s="3"/>
    </row>
  </sheetData>
  <mergeCells count="3">
    <mergeCell ref="A3:C3"/>
    <mergeCell ref="A4:C4"/>
    <mergeCell ref="A5:C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 topLeftCell="C13">
      <selection activeCell="E21" sqref="E21:E29"/>
    </sheetView>
  </sheetViews>
  <sheetFormatPr defaultColWidth="9.125" defaultRowHeight="12.75"/>
  <cols>
    <col min="1" max="3" width="19.625" style="1" customWidth="1"/>
    <col min="4" max="5" width="21.625" style="1" customWidth="1"/>
    <col min="6" max="6" width="21.625" style="2" customWidth="1"/>
    <col min="7" max="16384" width="9.125" style="1" customWidth="1"/>
  </cols>
  <sheetData>
    <row r="1" spans="1:6" ht="18" customHeight="1">
      <c r="A1" s="21"/>
      <c r="B1" s="21"/>
      <c r="C1" s="21"/>
      <c r="D1" s="21"/>
      <c r="E1" s="21"/>
      <c r="F1" s="55" t="s">
        <v>102</v>
      </c>
    </row>
    <row r="2" spans="1:6" ht="18" customHeight="1">
      <c r="A2" s="120" t="s">
        <v>77</v>
      </c>
      <c r="B2" s="120"/>
      <c r="C2" s="120"/>
      <c r="D2" s="120"/>
      <c r="E2" s="120"/>
      <c r="F2" s="120"/>
    </row>
    <row r="3" spans="1:7" ht="18" customHeight="1">
      <c r="A3" s="121" t="s">
        <v>92</v>
      </c>
      <c r="B3" s="121"/>
      <c r="C3" s="121"/>
      <c r="D3" s="121"/>
      <c r="E3" s="121"/>
      <c r="F3" s="121"/>
      <c r="G3" s="51"/>
    </row>
    <row r="4" spans="1:6" ht="18" customHeight="1" thickBot="1">
      <c r="A4" s="21"/>
      <c r="B4" s="21"/>
      <c r="C4" s="21"/>
      <c r="D4" s="21"/>
      <c r="E4" s="21"/>
      <c r="F4" s="54" t="s">
        <v>26</v>
      </c>
    </row>
    <row r="5" spans="1:6" ht="78" customHeight="1" thickBot="1">
      <c r="A5" s="16" t="s">
        <v>0</v>
      </c>
      <c r="B5" s="23" t="s">
        <v>25</v>
      </c>
      <c r="C5" s="23" t="s">
        <v>72</v>
      </c>
      <c r="D5" s="82" t="s">
        <v>85</v>
      </c>
      <c r="E5" s="83" t="s">
        <v>83</v>
      </c>
      <c r="F5" s="62" t="s">
        <v>84</v>
      </c>
    </row>
    <row r="6" spans="1:6" ht="12.75" customHeight="1" thickBot="1">
      <c r="A6" s="46" t="s">
        <v>32</v>
      </c>
      <c r="B6" s="6" t="s">
        <v>33</v>
      </c>
      <c r="C6" s="28" t="s">
        <v>34</v>
      </c>
      <c r="D6" s="28" t="s">
        <v>35</v>
      </c>
      <c r="E6" s="28" t="s">
        <v>81</v>
      </c>
      <c r="F6" s="29" t="s">
        <v>82</v>
      </c>
    </row>
    <row r="7" spans="1:6" ht="14.25" customHeight="1" thickTop="1">
      <c r="A7" s="47" t="s">
        <v>1</v>
      </c>
      <c r="B7" s="44"/>
      <c r="C7" s="24"/>
      <c r="D7" s="24"/>
      <c r="E7" s="24"/>
      <c r="F7" s="84">
        <f aca="true" t="shared" si="0" ref="F7:F29">ROUND(F$33*C7/100,8)</f>
        <v>0</v>
      </c>
    </row>
    <row r="8" spans="1:6" ht="14.25" customHeight="1">
      <c r="A8" s="48" t="s">
        <v>2</v>
      </c>
      <c r="B8" s="45"/>
      <c r="C8" s="24"/>
      <c r="D8" s="24"/>
      <c r="E8" s="24"/>
      <c r="F8" s="84">
        <f t="shared" si="0"/>
        <v>0</v>
      </c>
    </row>
    <row r="9" spans="1:6" ht="14.25" customHeight="1">
      <c r="A9" s="48" t="s">
        <v>3</v>
      </c>
      <c r="B9" s="45"/>
      <c r="C9" s="24"/>
      <c r="D9" s="24"/>
      <c r="E9" s="24"/>
      <c r="F9" s="84">
        <f t="shared" si="0"/>
        <v>0</v>
      </c>
    </row>
    <row r="10" spans="1:6" ht="14.25" customHeight="1">
      <c r="A10" s="48" t="s">
        <v>4</v>
      </c>
      <c r="B10" s="45"/>
      <c r="C10" s="24"/>
      <c r="D10" s="24"/>
      <c r="E10" s="24"/>
      <c r="F10" s="84">
        <f t="shared" si="0"/>
        <v>0</v>
      </c>
    </row>
    <row r="11" spans="1:6" ht="14.25" customHeight="1">
      <c r="A11" s="48" t="s">
        <v>5</v>
      </c>
      <c r="B11" s="45"/>
      <c r="C11" s="24"/>
      <c r="D11" s="24"/>
      <c r="E11" s="24"/>
      <c r="F11" s="84">
        <f t="shared" si="0"/>
        <v>0</v>
      </c>
    </row>
    <row r="12" spans="1:6" ht="14.25" customHeight="1">
      <c r="A12" s="48" t="s">
        <v>6</v>
      </c>
      <c r="B12" s="45"/>
      <c r="C12" s="24"/>
      <c r="D12" s="24"/>
      <c r="E12" s="24"/>
      <c r="F12" s="84">
        <f t="shared" si="0"/>
        <v>0</v>
      </c>
    </row>
    <row r="13" spans="1:6" ht="14.25" customHeight="1">
      <c r="A13" s="48" t="s">
        <v>7</v>
      </c>
      <c r="B13" s="45"/>
      <c r="C13" s="24"/>
      <c r="D13" s="24"/>
      <c r="E13" s="24"/>
      <c r="F13" s="84">
        <f t="shared" si="0"/>
        <v>0</v>
      </c>
    </row>
    <row r="14" spans="1:6" ht="14.25" customHeight="1">
      <c r="A14" s="48" t="s">
        <v>8</v>
      </c>
      <c r="B14" s="45"/>
      <c r="C14" s="24"/>
      <c r="D14" s="24"/>
      <c r="E14" s="24"/>
      <c r="F14" s="84">
        <f t="shared" si="0"/>
        <v>0</v>
      </c>
    </row>
    <row r="15" spans="1:6" ht="14.25" customHeight="1">
      <c r="A15" s="48" t="s">
        <v>9</v>
      </c>
      <c r="B15" s="45"/>
      <c r="C15" s="24"/>
      <c r="D15" s="24"/>
      <c r="E15" s="24"/>
      <c r="F15" s="84">
        <f t="shared" si="0"/>
        <v>0</v>
      </c>
    </row>
    <row r="16" spans="1:6" ht="14.25" customHeight="1">
      <c r="A16" s="48" t="s">
        <v>10</v>
      </c>
      <c r="B16" s="45"/>
      <c r="C16" s="24"/>
      <c r="D16" s="24"/>
      <c r="E16" s="24"/>
      <c r="F16" s="84">
        <f t="shared" si="0"/>
        <v>0</v>
      </c>
    </row>
    <row r="17" spans="1:6" ht="14.25" customHeight="1">
      <c r="A17" s="48" t="s">
        <v>11</v>
      </c>
      <c r="B17" s="45"/>
      <c r="C17" s="24"/>
      <c r="D17" s="24"/>
      <c r="E17" s="24"/>
      <c r="F17" s="84">
        <f t="shared" si="0"/>
        <v>0</v>
      </c>
    </row>
    <row r="18" spans="1:6" ht="14.25" customHeight="1">
      <c r="A18" s="48" t="s">
        <v>12</v>
      </c>
      <c r="B18" s="45"/>
      <c r="C18" s="24"/>
      <c r="D18" s="24"/>
      <c r="E18" s="24"/>
      <c r="F18" s="84">
        <f t="shared" si="0"/>
        <v>0</v>
      </c>
    </row>
    <row r="19" spans="1:6" ht="14.25" customHeight="1">
      <c r="A19" s="48" t="s">
        <v>13</v>
      </c>
      <c r="B19" s="45"/>
      <c r="C19" s="24"/>
      <c r="D19" s="24"/>
      <c r="E19" s="24"/>
      <c r="F19" s="84">
        <f t="shared" si="0"/>
        <v>0</v>
      </c>
    </row>
    <row r="20" spans="1:6" ht="14.25" customHeight="1">
      <c r="A20" s="48" t="s">
        <v>14</v>
      </c>
      <c r="B20" s="45"/>
      <c r="C20" s="24"/>
      <c r="D20" s="24"/>
      <c r="E20" s="24"/>
      <c r="F20" s="84">
        <f t="shared" si="0"/>
        <v>0</v>
      </c>
    </row>
    <row r="21" spans="1:8" ht="14.25" customHeight="1">
      <c r="A21" s="48" t="s">
        <v>15</v>
      </c>
      <c r="B21" s="56">
        <v>5.12986946</v>
      </c>
      <c r="C21" s="56">
        <f>ROUND(B21/B$30*100,10)</f>
        <v>13.7629732416</v>
      </c>
      <c r="D21" s="87">
        <f>ROUND(C21*D$33/100,8)</f>
        <v>539.50855107</v>
      </c>
      <c r="E21" s="87">
        <f>ROUND(C21*E$33/100,8)</f>
        <v>2262.0244775</v>
      </c>
      <c r="F21" s="84">
        <f t="shared" si="0"/>
        <v>2801.53302857</v>
      </c>
      <c r="H21" s="4">
        <f>D21+E21</f>
        <v>2801.53302857</v>
      </c>
    </row>
    <row r="22" spans="1:8" ht="14.25" customHeight="1">
      <c r="A22" s="48" t="s">
        <v>16</v>
      </c>
      <c r="B22" s="56">
        <v>4.16786632</v>
      </c>
      <c r="C22" s="56">
        <f aca="true" t="shared" si="1" ref="C22:C29">ROUND(B22/B$30*100,10)</f>
        <v>11.1820063033</v>
      </c>
      <c r="D22" s="87">
        <f aca="true" t="shared" si="2" ref="D22:D29">ROUND(C22*D$33/100,8)</f>
        <v>438.33464709</v>
      </c>
      <c r="E22" s="87">
        <f aca="true" t="shared" si="3" ref="E22:E29">ROUND(C22*E$33/100,8)</f>
        <v>1837.82759158</v>
      </c>
      <c r="F22" s="84">
        <f t="shared" si="0"/>
        <v>2276.16223867</v>
      </c>
      <c r="H22" s="4">
        <f aca="true" t="shared" si="4" ref="H22:H29">D22+E22</f>
        <v>2276.16223867</v>
      </c>
    </row>
    <row r="23" spans="1:8" ht="14.25" customHeight="1">
      <c r="A23" s="48" t="s">
        <v>17</v>
      </c>
      <c r="B23" s="56">
        <v>4.7395694</v>
      </c>
      <c r="C23" s="56">
        <f t="shared" si="1"/>
        <v>12.7158336752</v>
      </c>
      <c r="D23" s="87">
        <f t="shared" si="2"/>
        <v>498.46068007</v>
      </c>
      <c r="E23" s="87">
        <f t="shared" si="3"/>
        <v>2089.92101635</v>
      </c>
      <c r="F23" s="84">
        <f t="shared" si="0"/>
        <v>2588.38169642</v>
      </c>
      <c r="H23" s="4">
        <f t="shared" si="4"/>
        <v>2588.38169642</v>
      </c>
    </row>
    <row r="24" spans="1:8" ht="14.25" customHeight="1">
      <c r="A24" s="48" t="s">
        <v>18</v>
      </c>
      <c r="B24" s="56">
        <v>6.59426818</v>
      </c>
      <c r="C24" s="56">
        <f t="shared" si="1"/>
        <v>17.6918218323</v>
      </c>
      <c r="D24" s="87">
        <f t="shared" si="2"/>
        <v>693.51941583</v>
      </c>
      <c r="E24" s="87">
        <f t="shared" si="3"/>
        <v>2907.75353071</v>
      </c>
      <c r="F24" s="84">
        <f t="shared" si="0"/>
        <v>3601.27294653</v>
      </c>
      <c r="H24" s="4">
        <f t="shared" si="4"/>
        <v>3601.2729465400002</v>
      </c>
    </row>
    <row r="25" spans="1:8" ht="14.25" customHeight="1">
      <c r="A25" s="48" t="s">
        <v>19</v>
      </c>
      <c r="B25" s="56">
        <v>3.47808963</v>
      </c>
      <c r="C25" s="56">
        <f t="shared" si="1"/>
        <v>9.3313981736</v>
      </c>
      <c r="D25" s="87">
        <f t="shared" si="2"/>
        <v>365.79080841</v>
      </c>
      <c r="E25" s="87">
        <f t="shared" si="3"/>
        <v>1533.66941194</v>
      </c>
      <c r="F25" s="84">
        <f t="shared" si="0"/>
        <v>1899.46022035</v>
      </c>
      <c r="H25" s="4">
        <f t="shared" si="4"/>
        <v>1899.4602203499999</v>
      </c>
    </row>
    <row r="26" spans="1:8" ht="14.25" customHeight="1">
      <c r="A26" s="48" t="s">
        <v>20</v>
      </c>
      <c r="B26" s="56">
        <v>3.58665199</v>
      </c>
      <c r="C26" s="56">
        <f t="shared" si="1"/>
        <v>9.6226611126</v>
      </c>
      <c r="D26" s="87">
        <f t="shared" si="2"/>
        <v>377.20831561</v>
      </c>
      <c r="E26" s="87">
        <f t="shared" si="3"/>
        <v>1581.54016529</v>
      </c>
      <c r="F26" s="84">
        <f t="shared" si="0"/>
        <v>1958.7484809</v>
      </c>
      <c r="G26" s="1">
        <v>2</v>
      </c>
      <c r="H26" s="4">
        <f t="shared" si="4"/>
        <v>1958.7484809</v>
      </c>
    </row>
    <row r="27" spans="1:8" ht="14.25" customHeight="1">
      <c r="A27" s="48" t="s">
        <v>21</v>
      </c>
      <c r="B27" s="56">
        <v>4.8860044</v>
      </c>
      <c r="C27" s="56">
        <f t="shared" si="1"/>
        <v>13.1087054632</v>
      </c>
      <c r="D27" s="87">
        <f t="shared" si="2"/>
        <v>513.86125416</v>
      </c>
      <c r="E27" s="87">
        <f t="shared" si="3"/>
        <v>2154.49177337</v>
      </c>
      <c r="F27" s="84">
        <f t="shared" si="0"/>
        <v>2668.35302753</v>
      </c>
      <c r="H27" s="4">
        <f t="shared" si="4"/>
        <v>2668.35302753</v>
      </c>
    </row>
    <row r="28" spans="1:8" ht="14.25" customHeight="1">
      <c r="A28" s="48" t="s">
        <v>22</v>
      </c>
      <c r="B28" s="56">
        <v>3.27164242</v>
      </c>
      <c r="C28" s="56">
        <f t="shared" si="1"/>
        <v>8.7775190838</v>
      </c>
      <c r="D28" s="87">
        <f t="shared" si="2"/>
        <v>344.07874808</v>
      </c>
      <c r="E28" s="87">
        <f t="shared" si="3"/>
        <v>1442.63617103</v>
      </c>
      <c r="F28" s="84">
        <f t="shared" si="0"/>
        <v>1786.71491912</v>
      </c>
      <c r="H28" s="4">
        <f t="shared" si="4"/>
        <v>1786.71491911</v>
      </c>
    </row>
    <row r="29" spans="1:8" ht="14.25" customHeight="1" thickBot="1">
      <c r="A29" s="49" t="s">
        <v>23</v>
      </c>
      <c r="B29" s="56">
        <v>1.41901236</v>
      </c>
      <c r="C29" s="56">
        <f t="shared" si="1"/>
        <v>3.8070811143</v>
      </c>
      <c r="D29" s="87">
        <f t="shared" si="2"/>
        <v>149.23757968</v>
      </c>
      <c r="E29" s="87">
        <f t="shared" si="3"/>
        <v>625.71586221</v>
      </c>
      <c r="F29" s="84">
        <f t="shared" si="0"/>
        <v>774.95344189</v>
      </c>
      <c r="H29" s="4">
        <f t="shared" si="4"/>
        <v>774.95344189</v>
      </c>
    </row>
    <row r="30" spans="1:8" ht="18" customHeight="1" thickBot="1">
      <c r="A30" s="17" t="s">
        <v>31</v>
      </c>
      <c r="B30" s="85">
        <f aca="true" t="shared" si="5" ref="B30:H30">SUM(B7:B29)</f>
        <v>37.272974160000004</v>
      </c>
      <c r="C30" s="57">
        <f t="shared" si="5"/>
        <v>99.9999999999</v>
      </c>
      <c r="D30" s="88">
        <f>SUM(D21:D29)</f>
        <v>3920</v>
      </c>
      <c r="E30" s="88">
        <f>SUM(E21:E29)</f>
        <v>16435.57999998</v>
      </c>
      <c r="F30" s="86">
        <f t="shared" si="5"/>
        <v>20355.57999998</v>
      </c>
      <c r="H30" s="86">
        <f t="shared" si="5"/>
        <v>20355.57999998</v>
      </c>
    </row>
    <row r="31" spans="4:5" ht="12.75">
      <c r="D31" s="4"/>
      <c r="E31" s="4"/>
    </row>
    <row r="32" spans="4:5" ht="12.75">
      <c r="D32" s="4"/>
      <c r="E32" s="4"/>
    </row>
    <row r="33" spans="1:8" ht="12.75">
      <c r="A33" s="3"/>
      <c r="B33" s="4"/>
      <c r="D33" s="4">
        <f>Bevételek!D11</f>
        <v>3920</v>
      </c>
      <c r="E33" s="4">
        <f>Bevételek!D12</f>
        <v>16435.58</v>
      </c>
      <c r="F33" s="5">
        <f>Bevételek!D13</f>
        <v>20355.58</v>
      </c>
      <c r="H33" s="4">
        <f>SUM(D33:E33)</f>
        <v>20355.58</v>
      </c>
    </row>
    <row r="34" spans="1:6" ht="12.75">
      <c r="A34" s="3"/>
      <c r="B34" s="4"/>
      <c r="F34" s="27"/>
    </row>
    <row r="35" spans="1:6" ht="12.75">
      <c r="A35" s="3"/>
      <c r="B35" s="4"/>
      <c r="F35" s="5"/>
    </row>
    <row r="36" spans="1:2" ht="12.75">
      <c r="A36" s="3"/>
      <c r="B36" s="4"/>
    </row>
  </sheetData>
  <mergeCells count="2">
    <mergeCell ref="A2:F2"/>
    <mergeCell ref="A3:F3"/>
  </mergeCells>
  <printOptions horizontalCentered="1" verticalCentered="1"/>
  <pageMargins left="0.4330708661417323" right="0.8267716535433072" top="0.54" bottom="0.31496062992125984" header="0.56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 topLeftCell="A1">
      <selection activeCell="E9" sqref="E9"/>
    </sheetView>
  </sheetViews>
  <sheetFormatPr defaultColWidth="9.125" defaultRowHeight="12.75"/>
  <cols>
    <col min="1" max="1" width="8.625" style="1" customWidth="1"/>
    <col min="2" max="2" width="10.625" style="1" customWidth="1"/>
    <col min="3" max="8" width="14.50390625" style="1" customWidth="1"/>
    <col min="9" max="16384" width="9.125" style="1" customWidth="1"/>
  </cols>
  <sheetData>
    <row r="1" spans="1:8" ht="15.6">
      <c r="A1" s="11"/>
      <c r="B1" s="12"/>
      <c r="C1" s="11"/>
      <c r="D1" s="11"/>
      <c r="E1" s="11"/>
      <c r="F1" s="11"/>
      <c r="G1" s="11"/>
      <c r="H1" s="90" t="s">
        <v>103</v>
      </c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5.6">
      <c r="A3" s="121" t="s">
        <v>80</v>
      </c>
      <c r="B3" s="121"/>
      <c r="C3" s="121"/>
      <c r="D3" s="121"/>
      <c r="E3" s="121"/>
      <c r="F3" s="121"/>
      <c r="G3" s="121"/>
      <c r="H3" s="121"/>
    </row>
    <row r="4" spans="1:8" ht="15.6">
      <c r="A4" s="121" t="s">
        <v>92</v>
      </c>
      <c r="B4" s="121"/>
      <c r="C4" s="121"/>
      <c r="D4" s="121"/>
      <c r="E4" s="121"/>
      <c r="F4" s="121"/>
      <c r="G4" s="121"/>
      <c r="H4" s="121"/>
    </row>
    <row r="5" spans="1:8" ht="21" customHeight="1" thickBot="1">
      <c r="A5" s="12"/>
      <c r="B5" s="12"/>
      <c r="C5" s="12"/>
      <c r="D5" s="12"/>
      <c r="E5" s="12"/>
      <c r="F5" s="12"/>
      <c r="G5" s="12"/>
      <c r="H5" s="12"/>
    </row>
    <row r="6" spans="1:8" ht="24" customHeight="1">
      <c r="A6" s="122" t="s">
        <v>64</v>
      </c>
      <c r="B6" s="123"/>
      <c r="C6" s="128" t="s">
        <v>78</v>
      </c>
      <c r="D6" s="128" t="s">
        <v>101</v>
      </c>
      <c r="E6" s="131" t="s">
        <v>111</v>
      </c>
      <c r="F6" s="131" t="s">
        <v>106</v>
      </c>
      <c r="G6" s="131" t="s">
        <v>79</v>
      </c>
      <c r="H6" s="134" t="s">
        <v>107</v>
      </c>
    </row>
    <row r="7" spans="1:8" ht="24" customHeight="1">
      <c r="A7" s="124"/>
      <c r="B7" s="125"/>
      <c r="C7" s="129"/>
      <c r="D7" s="129"/>
      <c r="E7" s="132"/>
      <c r="F7" s="132"/>
      <c r="G7" s="132"/>
      <c r="H7" s="135"/>
    </row>
    <row r="8" spans="1:8" ht="24" customHeight="1">
      <c r="A8" s="126"/>
      <c r="B8" s="127"/>
      <c r="C8" s="130"/>
      <c r="D8" s="130"/>
      <c r="E8" s="133"/>
      <c r="F8" s="133"/>
      <c r="G8" s="133"/>
      <c r="H8" s="136"/>
    </row>
    <row r="9" spans="1:8" ht="12.75">
      <c r="A9" s="78">
        <v>1</v>
      </c>
      <c r="B9" s="13"/>
      <c r="C9" s="39" t="s">
        <v>61</v>
      </c>
      <c r="D9" s="39" t="s">
        <v>62</v>
      </c>
      <c r="E9" s="39" t="s">
        <v>63</v>
      </c>
      <c r="F9" s="39" t="s">
        <v>86</v>
      </c>
      <c r="G9" s="39" t="s">
        <v>87</v>
      </c>
      <c r="H9" s="102" t="s">
        <v>95</v>
      </c>
    </row>
    <row r="10" spans="1:8" ht="15" customHeight="1">
      <c r="A10" s="79" t="s">
        <v>37</v>
      </c>
      <c r="B10" s="40" t="s">
        <v>65</v>
      </c>
      <c r="C10" s="14">
        <f>'Iparűzési eloszt.'!C9</f>
        <v>1428321.71475</v>
      </c>
      <c r="D10" s="14">
        <f>'Pótlék,bírság eloszt.'!C9</f>
        <v>7557.25775</v>
      </c>
      <c r="E10" s="14">
        <f>'Kiadás csökkentés'!C9</f>
        <v>-3778.628875</v>
      </c>
      <c r="F10" s="89">
        <f>SUM(C10:E10)</f>
        <v>1432100.3436250002</v>
      </c>
      <c r="G10" s="14"/>
      <c r="H10" s="113">
        <f>C10+D10+E10+G10</f>
        <v>1432100.3436250002</v>
      </c>
    </row>
    <row r="11" spans="1:8" ht="15" customHeight="1">
      <c r="A11" s="79" t="s">
        <v>38</v>
      </c>
      <c r="B11" s="40" t="s">
        <v>65</v>
      </c>
      <c r="C11" s="14">
        <f>'Iparűzési eloszt.'!C10</f>
        <v>4701095.760249</v>
      </c>
      <c r="D11" s="14">
        <f>'Pótlék,bírság eloszt.'!C10</f>
        <v>24873.522541</v>
      </c>
      <c r="E11" s="14">
        <f>'Kiadás csökkentés'!C10</f>
        <v>-12436.7612705</v>
      </c>
      <c r="F11" s="89">
        <f aca="true" t="shared" si="0" ref="F11:F34">SUM(C11:E11)</f>
        <v>4713532.5215195</v>
      </c>
      <c r="G11" s="14"/>
      <c r="H11" s="113">
        <f aca="true" t="shared" si="1" ref="H11:H34">C11+D11+E11+G11</f>
        <v>4713532.5215195</v>
      </c>
    </row>
    <row r="12" spans="1:8" ht="15" customHeight="1">
      <c r="A12" s="79" t="s">
        <v>39</v>
      </c>
      <c r="B12" s="40" t="s">
        <v>65</v>
      </c>
      <c r="C12" s="14">
        <f>'Iparűzési eloszt.'!C11</f>
        <v>6692221.030698</v>
      </c>
      <c r="D12" s="14">
        <f>'Pótlék,bírság eloszt.'!C11</f>
        <v>35408.576882</v>
      </c>
      <c r="E12" s="14">
        <f>'Kiadás csökkentés'!C11</f>
        <v>-17704.288441</v>
      </c>
      <c r="F12" s="89">
        <f t="shared" si="0"/>
        <v>6709925.319139001</v>
      </c>
      <c r="G12" s="14"/>
      <c r="H12" s="113">
        <f t="shared" si="1"/>
        <v>6709925.319139001</v>
      </c>
    </row>
    <row r="13" spans="1:8" ht="15" customHeight="1">
      <c r="A13" s="79" t="s">
        <v>40</v>
      </c>
      <c r="B13" s="40" t="s">
        <v>65</v>
      </c>
      <c r="C13" s="14">
        <f>'Iparűzési eloszt.'!C12</f>
        <v>5658511.174218</v>
      </c>
      <c r="D13" s="14">
        <f>'Pótlék,bírság eloszt.'!C12</f>
        <v>29939.212562</v>
      </c>
      <c r="E13" s="14">
        <f>'Kiadás csökkentés'!C12</f>
        <v>-14969.606281</v>
      </c>
      <c r="F13" s="89">
        <f t="shared" si="0"/>
        <v>5673480.780499</v>
      </c>
      <c r="G13" s="14"/>
      <c r="H13" s="113">
        <f t="shared" si="1"/>
        <v>5673480.780499</v>
      </c>
    </row>
    <row r="14" spans="1:8" ht="15" customHeight="1">
      <c r="A14" s="79" t="s">
        <v>41</v>
      </c>
      <c r="B14" s="40" t="s">
        <v>65</v>
      </c>
      <c r="C14" s="14">
        <f>'Iparűzési eloszt.'!C13</f>
        <v>1304098.429977</v>
      </c>
      <c r="D14" s="14">
        <f>'Pótlék,bírság eloszt.'!C13</f>
        <v>6899.991693</v>
      </c>
      <c r="E14" s="14">
        <f>'Kiadás csökkentés'!C13</f>
        <v>-3449.9958465</v>
      </c>
      <c r="F14" s="89">
        <f t="shared" si="0"/>
        <v>1307548.4258235001</v>
      </c>
      <c r="G14" s="14"/>
      <c r="H14" s="113">
        <f t="shared" si="1"/>
        <v>1307548.4258235001</v>
      </c>
    </row>
    <row r="15" spans="1:8" ht="15" customHeight="1">
      <c r="A15" s="79" t="s">
        <v>42</v>
      </c>
      <c r="B15" s="40" t="s">
        <v>65</v>
      </c>
      <c r="C15" s="14">
        <f>'Iparűzési eloszt.'!C14</f>
        <v>2330927.057844</v>
      </c>
      <c r="D15" s="14">
        <f>'Pótlék,bírság eloszt.'!C14</f>
        <v>12332.947396</v>
      </c>
      <c r="E15" s="14">
        <f>'Kiadás csökkentés'!C14</f>
        <v>-6166.473698</v>
      </c>
      <c r="F15" s="89">
        <f t="shared" si="0"/>
        <v>2337093.531542</v>
      </c>
      <c r="G15" s="14"/>
      <c r="H15" s="113">
        <f t="shared" si="1"/>
        <v>2337093.531542</v>
      </c>
    </row>
    <row r="16" spans="1:8" ht="15" customHeight="1">
      <c r="A16" s="79" t="s">
        <v>43</v>
      </c>
      <c r="B16" s="40" t="s">
        <v>65</v>
      </c>
      <c r="C16" s="14">
        <f>'Iparűzési eloszt.'!C15</f>
        <v>3073747.468869</v>
      </c>
      <c r="D16" s="14">
        <f>'Pótlék,bírság eloszt.'!C15</f>
        <v>16263.214121</v>
      </c>
      <c r="E16" s="14">
        <f>'Kiadás csökkentés'!C15</f>
        <v>-8131.6070605</v>
      </c>
      <c r="F16" s="89">
        <f t="shared" si="0"/>
        <v>3081879.0759295</v>
      </c>
      <c r="G16" s="14"/>
      <c r="H16" s="113">
        <f t="shared" si="1"/>
        <v>3081879.0759295</v>
      </c>
    </row>
    <row r="17" spans="1:8" ht="15" customHeight="1">
      <c r="A17" s="79" t="s">
        <v>44</v>
      </c>
      <c r="B17" s="40" t="s">
        <v>65</v>
      </c>
      <c r="C17" s="14">
        <f>'Iparűzési eloszt.'!C16</f>
        <v>3527941.656141</v>
      </c>
      <c r="D17" s="14">
        <f>'Pótlék,bírság eloszt.'!C16</f>
        <v>18666.357969</v>
      </c>
      <c r="E17" s="14">
        <f>'Kiadás csökkentés'!C16</f>
        <v>-9333.1789845</v>
      </c>
      <c r="F17" s="89">
        <f t="shared" si="0"/>
        <v>3537274.8351255</v>
      </c>
      <c r="G17" s="14"/>
      <c r="H17" s="113">
        <f t="shared" si="1"/>
        <v>3537274.8351255</v>
      </c>
    </row>
    <row r="18" spans="1:8" ht="15" customHeight="1">
      <c r="A18" s="79" t="s">
        <v>45</v>
      </c>
      <c r="B18" s="40" t="s">
        <v>65</v>
      </c>
      <c r="C18" s="14">
        <f>'Iparűzési eloszt.'!C17</f>
        <v>3352164.634791</v>
      </c>
      <c r="D18" s="14">
        <f>'Pótlék,bírság eloszt.'!C17</f>
        <v>17736.320819</v>
      </c>
      <c r="E18" s="14">
        <f>'Kiadás csökkentés'!C17</f>
        <v>-8868.1604095</v>
      </c>
      <c r="F18" s="89">
        <f t="shared" si="0"/>
        <v>3361032.7952004997</v>
      </c>
      <c r="G18" s="14"/>
      <c r="H18" s="113">
        <f t="shared" si="1"/>
        <v>3361032.7952004997</v>
      </c>
    </row>
    <row r="19" spans="1:8" ht="15" customHeight="1">
      <c r="A19" s="79" t="s">
        <v>46</v>
      </c>
      <c r="B19" s="40" t="s">
        <v>65</v>
      </c>
      <c r="C19" s="14">
        <f>'Iparűzési eloszt.'!C18</f>
        <v>4364777.683224</v>
      </c>
      <c r="D19" s="14">
        <f>'Pótlék,bírság eloszt.'!C18</f>
        <v>23094.061816</v>
      </c>
      <c r="E19" s="14">
        <f>'Kiadás csökkentés'!C18</f>
        <v>-11547.030908</v>
      </c>
      <c r="F19" s="89">
        <f t="shared" si="0"/>
        <v>4376324.714132001</v>
      </c>
      <c r="G19" s="14"/>
      <c r="H19" s="113">
        <f t="shared" si="1"/>
        <v>4376324.714132001</v>
      </c>
    </row>
    <row r="20" spans="1:8" ht="15" customHeight="1">
      <c r="A20" s="79" t="s">
        <v>47</v>
      </c>
      <c r="B20" s="40" t="s">
        <v>65</v>
      </c>
      <c r="C20" s="14">
        <f>'Iparűzési eloszt.'!C19</f>
        <v>6746747.96502</v>
      </c>
      <c r="D20" s="14">
        <f>'Pótlék,bírság eloszt.'!C19</f>
        <v>35697.07918</v>
      </c>
      <c r="E20" s="14">
        <f>'Kiadás csökkentés'!C19</f>
        <v>-17848.53959</v>
      </c>
      <c r="F20" s="89">
        <f t="shared" si="0"/>
        <v>6764596.50461</v>
      </c>
      <c r="G20" s="14"/>
      <c r="H20" s="113">
        <f t="shared" si="1"/>
        <v>6764596.50461</v>
      </c>
    </row>
    <row r="21" spans="1:8" ht="15" customHeight="1">
      <c r="A21" s="79" t="s">
        <v>48</v>
      </c>
      <c r="B21" s="40" t="s">
        <v>65</v>
      </c>
      <c r="C21" s="14">
        <f>'Iparűzési eloszt.'!C20</f>
        <v>2764823.494671</v>
      </c>
      <c r="D21" s="14">
        <f>'Pótlék,bírság eloszt.'!C20</f>
        <v>14628.695739</v>
      </c>
      <c r="E21" s="14">
        <f>'Kiadás csökkentés'!C20</f>
        <v>-7314.3478695</v>
      </c>
      <c r="F21" s="89">
        <f t="shared" si="0"/>
        <v>2772137.8425405</v>
      </c>
      <c r="G21" s="14"/>
      <c r="H21" s="113">
        <f t="shared" si="1"/>
        <v>2772137.8425405</v>
      </c>
    </row>
    <row r="22" spans="1:8" ht="15" customHeight="1">
      <c r="A22" s="79" t="s">
        <v>49</v>
      </c>
      <c r="B22" s="40" t="s">
        <v>65</v>
      </c>
      <c r="C22" s="14">
        <f>'Iparűzési eloszt.'!C21</f>
        <v>5620955.874408</v>
      </c>
      <c r="D22" s="14">
        <f>'Pótlék,bírság eloszt.'!C21</f>
        <v>29740.507272</v>
      </c>
      <c r="E22" s="14">
        <f>'Kiadás csökkentés'!C21</f>
        <v>-14870.253636</v>
      </c>
      <c r="F22" s="89">
        <f t="shared" si="0"/>
        <v>5635826.128044001</v>
      </c>
      <c r="G22" s="14"/>
      <c r="H22" s="113">
        <f t="shared" si="1"/>
        <v>5635826.128044001</v>
      </c>
    </row>
    <row r="23" spans="1:8" ht="15" customHeight="1">
      <c r="A23" s="79" t="s">
        <v>50</v>
      </c>
      <c r="B23" s="40" t="s">
        <v>65</v>
      </c>
      <c r="C23" s="14">
        <f>'Iparűzési eloszt.'!C22</f>
        <v>6525164.685564</v>
      </c>
      <c r="D23" s="14">
        <f>'Pótlék,bírság eloszt.'!C22</f>
        <v>34524.680876</v>
      </c>
      <c r="E23" s="14">
        <f>'Kiadás csökkentés'!C22</f>
        <v>-17262.340438</v>
      </c>
      <c r="F23" s="89">
        <f t="shared" si="0"/>
        <v>6542427.026002</v>
      </c>
      <c r="G23" s="14"/>
      <c r="H23" s="113">
        <f t="shared" si="1"/>
        <v>6542427.026002</v>
      </c>
    </row>
    <row r="24" spans="1:8" ht="15" customHeight="1">
      <c r="A24" s="79" t="s">
        <v>51</v>
      </c>
      <c r="B24" s="40" t="s">
        <v>65</v>
      </c>
      <c r="C24" s="14">
        <f>'Iparűzési eloszt.'!C23</f>
        <v>4750772.106906</v>
      </c>
      <c r="D24" s="14">
        <f>'Pótlék,bírság eloszt.'!C23</f>
        <v>25136.360354</v>
      </c>
      <c r="E24" s="14">
        <f>'Kiadás csökkentés'!C23</f>
        <v>-12568.180177</v>
      </c>
      <c r="F24" s="89">
        <f t="shared" si="0"/>
        <v>4763340.287082999</v>
      </c>
      <c r="G24" s="14">
        <f>'Idegenforg.eloszt'!F21</f>
        <v>2801.53302857</v>
      </c>
      <c r="H24" s="113">
        <f t="shared" si="1"/>
        <v>4766141.820111569</v>
      </c>
    </row>
    <row r="25" spans="1:8" ht="15" customHeight="1">
      <c r="A25" s="79" t="s">
        <v>52</v>
      </c>
      <c r="B25" s="40" t="s">
        <v>65</v>
      </c>
      <c r="C25" s="14">
        <f>'Iparűzési eloszt.'!C24</f>
        <v>3859860.998952</v>
      </c>
      <c r="D25" s="14">
        <f>'Pótlék,bírság eloszt.'!C24</f>
        <v>20422.544968</v>
      </c>
      <c r="E25" s="14">
        <f>'Kiadás csökkentés'!C24</f>
        <v>-10211.272484</v>
      </c>
      <c r="F25" s="89">
        <f t="shared" si="0"/>
        <v>3870072.2714360002</v>
      </c>
      <c r="G25" s="14">
        <f>'Idegenforg.eloszt'!F22</f>
        <v>2276.16223867</v>
      </c>
      <c r="H25" s="113">
        <f t="shared" si="1"/>
        <v>3872348.4336746703</v>
      </c>
    </row>
    <row r="26" spans="1:8" ht="15" customHeight="1">
      <c r="A26" s="79" t="s">
        <v>53</v>
      </c>
      <c r="B26" s="40" t="s">
        <v>65</v>
      </c>
      <c r="C26" s="14">
        <f>'Iparűzési eloszt.'!C25</f>
        <v>4389315.22134</v>
      </c>
      <c r="D26" s="14">
        <f>'Pótlék,bírság eloszt.'!C25</f>
        <v>23223.89006</v>
      </c>
      <c r="E26" s="14">
        <f>'Kiadás csökkentés'!C25</f>
        <v>-11611.94503</v>
      </c>
      <c r="F26" s="89">
        <f t="shared" si="0"/>
        <v>4400927.16637</v>
      </c>
      <c r="G26" s="14">
        <f>'Idegenforg.eloszt'!F23</f>
        <v>2588.38169642</v>
      </c>
      <c r="H26" s="113">
        <f t="shared" si="1"/>
        <v>4403515.54806642</v>
      </c>
    </row>
    <row r="27" spans="1:8" ht="15" customHeight="1">
      <c r="A27" s="79" t="s">
        <v>54</v>
      </c>
      <c r="B27" s="40" t="s">
        <v>65</v>
      </c>
      <c r="C27" s="14">
        <f>'Iparűzési eloszt.'!C26</f>
        <v>6106951.761498</v>
      </c>
      <c r="D27" s="14">
        <f>'Pótlék,bírság eloszt.'!C26</f>
        <v>32311.914082</v>
      </c>
      <c r="E27" s="14">
        <f>'Kiadás csökkentés'!C26</f>
        <v>-16155.957041</v>
      </c>
      <c r="F27" s="89">
        <f t="shared" si="0"/>
        <v>6123107.718539</v>
      </c>
      <c r="G27" s="14">
        <f>'Idegenforg.eloszt'!F24</f>
        <v>3601.27294653</v>
      </c>
      <c r="H27" s="113">
        <f t="shared" si="1"/>
        <v>6126708.99148553</v>
      </c>
    </row>
    <row r="28" spans="1:8" ht="15" customHeight="1">
      <c r="A28" s="79" t="s">
        <v>55</v>
      </c>
      <c r="B28" s="40" t="s">
        <v>65</v>
      </c>
      <c r="C28" s="14">
        <f>'Iparűzési eloszt.'!C27</f>
        <v>3221058.806343</v>
      </c>
      <c r="D28" s="14">
        <f>'Pótlék,bírság eloszt.'!C27</f>
        <v>17042.639187</v>
      </c>
      <c r="E28" s="14">
        <f>'Kiadás csökkentés'!C27</f>
        <v>-8521.3195935</v>
      </c>
      <c r="F28" s="89">
        <f t="shared" si="0"/>
        <v>3229580.1259365003</v>
      </c>
      <c r="G28" s="14">
        <f>'Idegenforg.eloszt'!F25</f>
        <v>1899.46022035</v>
      </c>
      <c r="H28" s="113">
        <f t="shared" si="1"/>
        <v>3231479.58615685</v>
      </c>
    </row>
    <row r="29" spans="1:8" ht="15" customHeight="1">
      <c r="A29" s="79" t="s">
        <v>56</v>
      </c>
      <c r="B29" s="40" t="s">
        <v>65</v>
      </c>
      <c r="C29" s="14">
        <f>'Iparűzési eloszt.'!C28</f>
        <v>3321598.407939</v>
      </c>
      <c r="D29" s="14">
        <f>'Pótlék,bírság eloszt.'!C28</f>
        <v>17574.594751</v>
      </c>
      <c r="E29" s="14">
        <f>'Kiadás csökkentés'!C28</f>
        <v>-8787.2973755</v>
      </c>
      <c r="F29" s="89">
        <f t="shared" si="0"/>
        <v>3330385.7053145</v>
      </c>
      <c r="G29" s="14">
        <f>'Idegenforg.eloszt'!F26</f>
        <v>1958.7484809</v>
      </c>
      <c r="H29" s="113">
        <f t="shared" si="1"/>
        <v>3332344.4537954</v>
      </c>
    </row>
    <row r="30" spans="1:8" ht="15" customHeight="1">
      <c r="A30" s="79" t="s">
        <v>57</v>
      </c>
      <c r="B30" s="40" t="s">
        <v>65</v>
      </c>
      <c r="C30" s="14">
        <f>'Iparűzési eloszt.'!C29</f>
        <v>4524928.67484</v>
      </c>
      <c r="D30" s="14">
        <f>'Pótlék,bírság eloszt.'!C29</f>
        <v>23941.42156</v>
      </c>
      <c r="E30" s="14">
        <f>'Kiadás csökkentés'!C29</f>
        <v>-11970.71078</v>
      </c>
      <c r="F30" s="89">
        <f t="shared" si="0"/>
        <v>4536899.38562</v>
      </c>
      <c r="G30" s="14">
        <f>'Idegenforg.eloszt'!F27</f>
        <v>2668.35302753</v>
      </c>
      <c r="H30" s="113">
        <f t="shared" si="1"/>
        <v>4539567.73864753</v>
      </c>
    </row>
    <row r="31" spans="1:8" ht="15" customHeight="1">
      <c r="A31" s="79" t="s">
        <v>58</v>
      </c>
      <c r="B31" s="40" t="s">
        <v>65</v>
      </c>
      <c r="C31" s="14">
        <f>'Iparűzési eloszt.'!C30</f>
        <v>3029868.045162</v>
      </c>
      <c r="D31" s="14">
        <f>'Pótlék,bírság eloszt.'!C30</f>
        <v>16031.047858</v>
      </c>
      <c r="E31" s="14">
        <f>'Kiadás csökkentés'!C30</f>
        <v>-8015.523929</v>
      </c>
      <c r="F31" s="89">
        <f t="shared" si="0"/>
        <v>3037883.569091</v>
      </c>
      <c r="G31" s="14">
        <f>'Idegenforg.eloszt'!F28</f>
        <v>1786.71491912</v>
      </c>
      <c r="H31" s="113">
        <f t="shared" si="1"/>
        <v>3039670.28401012</v>
      </c>
    </row>
    <row r="32" spans="1:8" ht="15" customHeight="1" thickBot="1">
      <c r="A32" s="80" t="s">
        <v>59</v>
      </c>
      <c r="B32" s="41" t="s">
        <v>65</v>
      </c>
      <c r="C32" s="14">
        <f>'Iparűzési eloszt.'!C31</f>
        <v>1314147.346596</v>
      </c>
      <c r="D32" s="14">
        <f>'Pótlék,bírság eloszt.'!C31</f>
        <v>6953.160564</v>
      </c>
      <c r="E32" s="14">
        <f>'Kiadás csökkentés'!C31</f>
        <v>-3476.580282</v>
      </c>
      <c r="F32" s="103">
        <f t="shared" si="0"/>
        <v>1317623.9268780001</v>
      </c>
      <c r="G32" s="14">
        <f>'Idegenforg.eloszt'!F29</f>
        <v>774.95344189</v>
      </c>
      <c r="H32" s="113">
        <f t="shared" si="1"/>
        <v>1318398.88031989</v>
      </c>
    </row>
    <row r="33" spans="1:8" ht="15" customHeight="1" thickBot="1">
      <c r="A33" s="81" t="s">
        <v>60</v>
      </c>
      <c r="B33" s="42"/>
      <c r="C33" s="43">
        <f aca="true" t="shared" si="2" ref="C33:H33">SUM(C10:C32)</f>
        <v>92610000.00000003</v>
      </c>
      <c r="D33" s="43">
        <f t="shared" si="2"/>
        <v>489999.99999999994</v>
      </c>
      <c r="E33" s="43">
        <f t="shared" si="2"/>
        <v>-244999.99999999997</v>
      </c>
      <c r="F33" s="43">
        <f t="shared" si="2"/>
        <v>92855000.00000001</v>
      </c>
      <c r="G33" s="43">
        <f t="shared" si="2"/>
        <v>20355.57999998</v>
      </c>
      <c r="H33" s="91">
        <f t="shared" si="2"/>
        <v>92875355.58</v>
      </c>
    </row>
    <row r="34" spans="1:8" ht="15" customHeight="1">
      <c r="A34" s="92" t="s">
        <v>89</v>
      </c>
      <c r="B34" s="94"/>
      <c r="C34" s="96">
        <f>Bevételek!C7</f>
        <v>96390000</v>
      </c>
      <c r="D34" s="96">
        <f>Bevételek!C8</f>
        <v>510000</v>
      </c>
      <c r="E34" s="96">
        <f>Bevételek!C9</f>
        <v>-255000</v>
      </c>
      <c r="F34" s="89">
        <f t="shared" si="0"/>
        <v>96645000</v>
      </c>
      <c r="G34" s="96">
        <f>Bevételek!C13</f>
        <v>21186.42</v>
      </c>
      <c r="H34" s="114">
        <f t="shared" si="1"/>
        <v>96666186.42</v>
      </c>
    </row>
    <row r="35" spans="1:8" ht="15" customHeight="1" thickBot="1">
      <c r="A35" s="93" t="s">
        <v>90</v>
      </c>
      <c r="B35" s="69"/>
      <c r="C35" s="95">
        <f>SUM(C33:C34)</f>
        <v>189000000.00000003</v>
      </c>
      <c r="D35" s="95">
        <f>SUM(D33:D34)</f>
        <v>1000000</v>
      </c>
      <c r="E35" s="95">
        <f>SUM(E33:E34)</f>
        <v>-500000</v>
      </c>
      <c r="F35" s="95">
        <f>SUM(F33:F34)</f>
        <v>189500000</v>
      </c>
      <c r="G35" s="95">
        <f aca="true" t="shared" si="3" ref="G35:H35">SUM(G33:G34)</f>
        <v>41541.99999998</v>
      </c>
      <c r="H35" s="99">
        <f t="shared" si="3"/>
        <v>189541542</v>
      </c>
    </row>
    <row r="36" spans="3:8" ht="12.75">
      <c r="C36" s="5"/>
      <c r="D36" s="5"/>
      <c r="E36" s="5"/>
      <c r="F36" s="5"/>
      <c r="G36" s="5"/>
      <c r="H36" s="5"/>
    </row>
    <row r="38" spans="3:8" ht="12.75">
      <c r="C38" s="4"/>
      <c r="D38" s="4"/>
      <c r="E38" s="4"/>
      <c r="F38" s="4"/>
      <c r="G38" s="4"/>
      <c r="H38" s="4"/>
    </row>
    <row r="39" spans="3:8" ht="12.75">
      <c r="C39" s="4"/>
      <c r="D39" s="4"/>
      <c r="E39" s="4"/>
      <c r="F39" s="4"/>
      <c r="G39" s="4"/>
      <c r="H39" s="4"/>
    </row>
    <row r="40" spans="3:8" ht="12.75">
      <c r="C40" s="4"/>
      <c r="D40" s="4"/>
      <c r="E40" s="4"/>
      <c r="F40" s="4"/>
      <c r="G40" s="4"/>
      <c r="H40" s="4"/>
    </row>
    <row r="41" spans="3:8" ht="12.75">
      <c r="C41" s="4"/>
      <c r="D41" s="4"/>
      <c r="E41" s="4"/>
      <c r="F41" s="4"/>
      <c r="G41" s="4"/>
      <c r="H41" s="4"/>
    </row>
    <row r="42" spans="3:8" ht="12.75">
      <c r="C42" s="4"/>
      <c r="D42" s="4"/>
      <c r="E42" s="4"/>
      <c r="F42" s="4"/>
      <c r="G42" s="4"/>
      <c r="H42" s="4"/>
    </row>
  </sheetData>
  <mergeCells count="9">
    <mergeCell ref="A3:H3"/>
    <mergeCell ref="A4:H4"/>
    <mergeCell ref="A6:B8"/>
    <mergeCell ref="C6:C8"/>
    <mergeCell ref="G6:G8"/>
    <mergeCell ref="H6:H8"/>
    <mergeCell ref="D6:D8"/>
    <mergeCell ref="E6:E8"/>
    <mergeCell ref="F6:F8"/>
  </mergeCells>
  <printOptions horizontalCentered="1" verticalCentered="1"/>
  <pageMargins left="0.6692913385826772" right="0.2362204724409449" top="0.6299212598425197" bottom="0.37" header="0.31496062992125984" footer="0.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Erzsébetváros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Koór Henrietta</cp:lastModifiedBy>
  <cp:lastPrinted>2014-01-15T07:30:35Z</cp:lastPrinted>
  <dcterms:created xsi:type="dcterms:W3CDTF">2005-06-13T11:26:18Z</dcterms:created>
  <dcterms:modified xsi:type="dcterms:W3CDTF">2014-01-15T07:30:42Z</dcterms:modified>
  <cp:category/>
  <cp:version/>
  <cp:contentType/>
  <cp:contentStatus/>
</cp:coreProperties>
</file>