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060" windowWidth="11340" windowHeight="1130" tabRatio="661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<sst xmlns="http://schemas.openxmlformats.org/spreadsheetml/2006/main" count="3213" uniqueCount="1245">
  <si>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</si>
  <si>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</si>
  <si>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</si>
  <si>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</si>
  <si>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</si>
  <si>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</si>
  <si>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</si>
  <si>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</si>
  <si>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</si>
  <si>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</si>
  <si>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</si>
  <si>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</si>
  <si>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</si>
  <si>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</si>
  <si>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</si>
  <si>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</si>
  <si>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</si>
  <si>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</si>
  <si>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</si>
  <si>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</si>
  <si>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</si>
  <si>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</si>
  <si>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</si>
  <si>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</si>
  <si>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</si>
  <si>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</si>
  <si>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</si>
  <si>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</si>
  <si>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</si>
  <si>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</si>
  <si>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</si>
  <si>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</si>
  <si>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</si>
  <si>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</si>
  <si>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</si>
  <si>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</si>
  <si>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</si>
  <si>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</si>
  <si>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</si>
  <si>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</si>
  <si>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</si>
  <si>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</si>
  <si>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</si>
  <si>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</si>
  <si>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</si>
  <si>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</si>
  <si>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</si>
  <si>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</si>
  <si>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</si>
  <si>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</si>
  <si>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</si>
  <si>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</si>
  <si>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</si>
  <si>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</si>
  <si>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</si>
  <si>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</si>
  <si>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</si>
  <si>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</si>
  <si>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</si>
  <si>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</si>
  <si>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</si>
  <si>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</si>
  <si>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</si>
  <si>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</si>
  <si>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</si>
  <si>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</si>
  <si>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</si>
  <si>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</si>
  <si>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</si>
  <si>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</si>
  <si>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</si>
  <si>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</si>
  <si>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</si>
  <si>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</si>
  <si>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</si>
  <si>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</si>
  <si>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</si>
  <si>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</si>
  <si>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</si>
  <si>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</si>
  <si>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</si>
  <si>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</si>
  <si>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</si>
  <si>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</si>
  <si>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</si>
  <si>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</si>
  <si>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</si>
  <si>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</si>
  <si>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</si>
  <si>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</si>
  <si>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</si>
  <si>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</si>
  <si>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</si>
  <si>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</si>
  <si>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</si>
  <si>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</si>
  <si>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</si>
  <si>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</si>
  <si>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</si>
  <si>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</si>
  <si>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</si>
  <si>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</si>
  <si>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</si>
  <si>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</si>
  <si>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</si>
  <si>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</si>
  <si>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</si>
  <si>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</si>
  <si>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</si>
  <si>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</si>
  <si>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</si>
  <si>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</si>
  <si>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</si>
  <si>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</si>
  <si>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</si>
  <si>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</si>
  <si>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</si>
  <si>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</si>
  <si>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</si>
  <si>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</si>
  <si>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</si>
  <si>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</si>
  <si>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</si>
  <si>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</si>
  <si>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</si>
  <si>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</si>
  <si>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</si>
  <si>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</si>
  <si>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</si>
  <si>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</si>
  <si>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</si>
  <si>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</si>
  <si>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</si>
  <si>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</si>
  <si>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</si>
  <si>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</si>
  <si>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</si>
  <si>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</si>
  <si>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</si>
  <si>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</si>
  <si>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</si>
  <si>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</si>
  <si>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</si>
  <si>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</si>
  <si>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</si>
  <si>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</si>
  <si>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</si>
  <si>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</si>
  <si>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</si>
  <si>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</si>
  <si>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</si>
  <si>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</si>
  <si>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</si>
  <si>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</si>
  <si>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</si>
  <si>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</si>
  <si>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</si>
  <si>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</si>
  <si>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</si>
  <si>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</si>
  <si>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</si>
  <si>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</si>
  <si>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</si>
  <si>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</si>
  <si>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</si>
  <si>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</si>
  <si>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</si>
  <si>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</si>
  <si>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</si>
  <si>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</si>
  <si>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</si>
  <si>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</si>
  <si>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</si>
  <si>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</si>
  <si>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</si>
  <si>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</si>
  <si>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</si>
  <si>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</si>
  <si>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</si>
  <si>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</si>
  <si>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</si>
  <si>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</si>
  <si>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</si>
  <si>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</si>
  <si>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</si>
  <si>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</si>
  <si>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</si>
  <si>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</si>
  <si>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</si>
  <si>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</si>
  <si>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</si>
  <si>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</si>
  <si>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</si>
  <si>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</si>
  <si>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</si>
  <si>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</si>
  <si>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</si>
  <si>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</si>
  <si>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</si>
  <si>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</si>
  <si>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</si>
  <si>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</si>
  <si>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</si>
  <si>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</si>
  <si>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</si>
  <si>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</si>
  <si>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</si>
  <si>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</si>
  <si>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</si>
  <si>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</si>
  <si>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</si>
  <si>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</si>
  <si>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</si>
  <si>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</si>
  <si>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</si>
  <si>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</si>
  <si>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</si>
  <si>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</si>
  <si>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</si>
  <si>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</si>
  <si>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</si>
  <si>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</si>
  <si>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</si>
  <si>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</si>
  <si>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</si>
  <si>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</si>
  <si>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</si>
  <si>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</si>
  <si>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</si>
  <si>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</si>
  <si>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</si>
  <si>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</si>
  <si>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</si>
  <si>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</si>
  <si>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</si>
  <si>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</si>
  <si>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</si>
  <si>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</si>
  <si>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</si>
  <si>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</si>
  <si>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</si>
  <si>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</si>
  <si>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</si>
  <si>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</si>
  <si>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</si>
  <si>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</si>
  <si>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</si>
  <si>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</si>
  <si>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</si>
  <si>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</si>
  <si>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</si>
  <si>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</si>
  <si>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</si>
  <si>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</si>
  <si>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</si>
  <si>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</si>
  <si>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</si>
  <si>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</si>
  <si>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</si>
  <si>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</si>
  <si>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</si>
  <si>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</si>
  <si>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</si>
  <si>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</si>
  <si>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</si>
  <si>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</si>
  <si>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</si>
  <si>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</si>
  <si>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</si>
  <si>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</si>
  <si>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</si>
  <si>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</si>
  <si>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</si>
  <si>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</si>
  <si>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</si>
  <si>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</si>
  <si>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</si>
  <si>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</si>
  <si>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</si>
  <si>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</si>
  <si>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</si>
  <si>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</si>
  <si>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</si>
  <si>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</si>
  <si>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</si>
  <si>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</si>
  <si>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</si>
  <si>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</si>
  <si>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</si>
  <si>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</si>
  <si>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</si>
  <si>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</si>
  <si>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</si>
  <si>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</si>
  <si>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</si>
  <si>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</si>
  <si>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</si>
  <si>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</si>
  <si>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</si>
  <si>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</si>
  <si>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</si>
  <si>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</si>
  <si>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</si>
  <si>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</si>
  <si>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</si>
  <si>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</si>
  <si>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</si>
  <si>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</si>
  <si>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</si>
  <si>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</si>
  <si>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</si>
  <si>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</si>
  <si>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</si>
  <si>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</si>
  <si>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</si>
  <si>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</si>
  <si>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</si>
  <si>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</si>
  <si>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</si>
  <si>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</si>
  <si>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</si>
  <si>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</si>
  <si>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</si>
  <si>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</si>
  <si>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</si>
  <si>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</si>
  <si>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</si>
  <si>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</si>
  <si>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</si>
  <si>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</si>
  <si>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</si>
  <si>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</si>
  <si>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</si>
  <si>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</si>
  <si>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</si>
  <si>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</si>
  <si>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</si>
  <si>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</si>
  <si>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</si>
  <si>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</si>
  <si>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</si>
  <si>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</si>
  <si>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</si>
  <si>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</si>
  <si>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</si>
  <si>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</si>
  <si>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</si>
  <si>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</si>
  <si>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</si>
  <si>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</si>
  <si>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</si>
  <si>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</si>
  <si>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</si>
  <si>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</si>
  <si>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</si>
  <si>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</si>
  <si>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</si>
  <si>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</si>
  <si>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</si>
  <si>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</si>
  <si>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</si>
  <si>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</si>
  <si>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</si>
  <si>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</si>
  <si>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</si>
  <si>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</si>
  <si>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</si>
  <si>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</si>
  <si>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</si>
  <si>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</si>
  <si>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</si>
  <si>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</si>
  <si>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</si>
  <si>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</si>
  <si>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</si>
  <si>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</si>
  <si>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</si>
  <si>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</si>
  <si>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</si>
  <si>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</si>
  <si>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</si>
  <si>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</si>
  <si>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</si>
  <si>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</si>
  <si>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</si>
  <si>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</si>
  <si>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</si>
  <si>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</si>
  <si>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</si>
  <si>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</si>
  <si>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</si>
  <si>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</si>
  <si>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</si>
  <si>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</si>
  <si>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</si>
  <si>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</si>
  <si>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</si>
  <si>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</si>
  <si>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</si>
  <si>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</si>
  <si>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</si>
  <si>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</si>
  <si>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</si>
  <si>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</si>
  <si>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</si>
  <si>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</si>
  <si>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</si>
  <si>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</si>
  <si>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</si>
  <si>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</si>
  <si>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</si>
  <si>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</si>
  <si>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</si>
  <si>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</si>
  <si>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</si>
  <si>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</si>
  <si>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</si>
  <si>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</si>
  <si>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</si>
  <si>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</si>
  <si>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</si>
  <si>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</si>
  <si>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</si>
  <si>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</si>
  <si>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</si>
  <si>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</si>
  <si>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</si>
  <si>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</si>
  <si>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</si>
  <si>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</si>
  <si>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</si>
  <si>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</si>
  <si>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</si>
  <si>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</si>
  <si>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</si>
  <si>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</si>
  <si>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</si>
  <si>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</si>
  <si>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</si>
  <si>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</si>
  <si>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</si>
  <si>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</si>
  <si>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</si>
  <si>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</si>
  <si>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</si>
  <si>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</si>
  <si>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</si>
  <si>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</si>
  <si>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</si>
  <si>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</si>
  <si>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</si>
  <si>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</si>
  <si>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</si>
  <si>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</si>
  <si>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</si>
  <si>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</si>
  <si>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</si>
  <si>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</si>
  <si>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</si>
  <si>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</si>
  <si>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</si>
  <si>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</si>
  <si>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</si>
  <si>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</si>
  <si>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</si>
  <si>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</si>
  <si>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</si>
  <si>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</si>
  <si>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</si>
  <si>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</si>
  <si>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</si>
  <si>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</si>
  <si>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</si>
  <si>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</si>
  <si>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</si>
  <si>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</si>
  <si>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</si>
  <si>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</si>
  <si>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</si>
  <si>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</si>
  <si>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</si>
  <si>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</si>
  <si>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</si>
  <si>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</si>
  <si>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</si>
  <si>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</si>
  <si>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</si>
  <si>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</si>
  <si>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</si>
  <si>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</si>
  <si>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</si>
  <si>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</si>
  <si>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</si>
  <si>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</si>
  <si>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</si>
  <si>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</si>
  <si>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</si>
  <si>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</si>
  <si>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</si>
  <si>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</si>
  <si>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</si>
  <si>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</si>
  <si>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</si>
  <si>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</si>
  <si>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</si>
  <si>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</si>
  <si>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</si>
  <si>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</si>
  <si>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</si>
  <si>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</si>
  <si>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</si>
  <si>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</si>
  <si>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</si>
  <si>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</si>
  <si>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</si>
  <si>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</si>
  <si>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</si>
  <si>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</si>
  <si>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</si>
  <si>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</si>
  <si>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</si>
  <si>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</si>
  <si>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</si>
  <si>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</si>
  <si>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</si>
  <si>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</si>
  <si>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</si>
  <si>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</si>
  <si>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</si>
  <si>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</si>
  <si>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</si>
  <si>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</si>
  <si>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</si>
  <si>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</si>
  <si>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</si>
  <si>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</si>
  <si>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</si>
  <si>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</si>
  <si>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</si>
  <si>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</si>
  <si>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</si>
  <si>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</si>
  <si>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</si>
  <si>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</si>
  <si>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</si>
  <si>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</si>
  <si>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</si>
  <si>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</si>
  <si>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</si>
  <si>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</si>
  <si>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</si>
  <si>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</si>
  <si>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</si>
  <si>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</si>
  <si>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</si>
  <si>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</si>
  <si>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</si>
  <si>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</si>
  <si>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</si>
  <si>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</si>
  <si>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</si>
  <si>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</si>
  <si>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</si>
  <si>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</si>
  <si>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</si>
  <si>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</si>
  <si>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</si>
  <si>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</si>
  <si>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</si>
  <si>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</si>
  <si>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</si>
  <si>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</si>
  <si>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</si>
  <si>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</si>
  <si>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</si>
  <si>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</si>
  <si>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</si>
  <si>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</si>
  <si>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</si>
  <si>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</si>
  <si>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</si>
  <si>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</si>
  <si>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</si>
  <si>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</si>
  <si>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</si>
  <si>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</si>
  <si>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</si>
  <si>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</si>
  <si>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</si>
  <si>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</si>
  <si>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</si>
  <si>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</si>
  <si>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</si>
  <si>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</si>
  <si>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</si>
  <si>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</si>
  <si>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</si>
  <si>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</si>
  <si>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</si>
  <si>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</si>
  <si>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</si>
  <si>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</si>
  <si>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</si>
  <si>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</si>
  <si>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</si>
  <si>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</si>
  <si>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</si>
  <si>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</si>
  <si>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</si>
  <si>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</si>
  <si>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</si>
  <si>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</si>
  <si>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</si>
  <si>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</si>
  <si>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</si>
  <si>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</si>
  <si>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</si>
  <si>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</si>
  <si>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</si>
  <si>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</si>
  <si>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</si>
  <si>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</si>
  <si>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</si>
  <si>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</si>
  <si>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</si>
  <si>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</si>
  <si>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</si>
  <si>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</si>
  <si>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</si>
  <si>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</si>
  <si>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</si>
  <si>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</si>
  <si>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</si>
  <si>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</si>
  <si>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</si>
  <si>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</si>
  <si>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</si>
  <si>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</si>
  <si>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</si>
  <si>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</si>
  <si>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</si>
  <si>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</si>
  <si>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</si>
  <si>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</si>
  <si>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</si>
  <si>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</si>
  <si>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</si>
  <si>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</si>
  <si>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</si>
  <si>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</si>
  <si>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</si>
  <si>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</si>
  <si>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</si>
  <si>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</si>
  <si>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</si>
  <si>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</si>
  <si>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</si>
  <si>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</si>
  <si>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</si>
  <si>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</si>
  <si>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</si>
  <si>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</si>
  <si>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</si>
  <si>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</si>
  <si>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</si>
  <si>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</si>
  <si>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</si>
  <si>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</si>
  <si>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</si>
  <si>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</si>
  <si>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</si>
  <si>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</si>
  <si>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</si>
  <si>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</si>
  <si>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</si>
  <si>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</si>
  <si>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</si>
  <si>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</si>
  <si>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</si>
  <si>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</si>
  <si>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</si>
  <si>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</si>
  <si>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</si>
  <si>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</si>
  <si>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</si>
  <si>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</si>
  <si>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</si>
  <si>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</si>
  <si>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</si>
  <si>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</si>
  <si>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</si>
  <si>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</si>
  <si>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</si>
  <si>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</si>
  <si>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</si>
  <si>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</si>
  <si>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</si>
  <si>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</si>
  <si>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</si>
  <si>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</si>
  <si>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</si>
  <si>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</si>
  <si>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</si>
  <si>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</si>
  <si>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</si>
  <si>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</si>
  <si>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</si>
  <si>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</si>
  <si>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</si>
  <si>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</si>
  <si>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</si>
  <si>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</si>
  <si>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</si>
  <si>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</si>
  <si>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</si>
  <si>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</si>
  <si>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</si>
  <si>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</si>
  <si>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</si>
  <si>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</si>
  <si>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</si>
  <si>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</si>
  <si>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</si>
  <si>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</si>
  <si>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</si>
  <si>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</si>
  <si>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</si>
  <si>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</si>
  <si>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</si>
  <si>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</si>
  <si>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</si>
  <si>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</si>
  <si>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</si>
  <si>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</si>
  <si>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</si>
  <si>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</si>
  <si>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</si>
  <si>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</si>
  <si>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</si>
  <si>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</si>
  <si>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</si>
  <si>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</si>
  <si>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</si>
  <si>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</si>
  <si>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</si>
  <si>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</si>
  <si>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</si>
  <si>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</si>
  <si>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</si>
  <si>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</si>
  <si>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</si>
  <si>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</si>
  <si>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</si>
  <si>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</si>
  <si>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</si>
  <si>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</si>
  <si>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</si>
  <si>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</si>
  <si>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</si>
  <si>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</si>
  <si>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</si>
  <si>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</si>
  <si>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</si>
  <si>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</si>
  <si>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</si>
  <si>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</si>
  <si>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</si>
  <si>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</si>
  <si>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</si>
  <si>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</si>
  <si>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</si>
  <si>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</si>
  <si>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</si>
  <si>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</si>
  <si>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</si>
  <si>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</si>
  <si>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</si>
  <si>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</si>
  <si>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</si>
  <si>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</si>
  <si>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</si>
  <si>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</si>
  <si>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</si>
  <si>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</si>
  <si>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</si>
  <si>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</si>
  <si>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</si>
  <si>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</si>
  <si>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</si>
  <si>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</si>
  <si>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</si>
  <si>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</si>
  <si>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</si>
  <si>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</si>
  <si>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</si>
  <si>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</si>
  <si>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</si>
  <si>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</si>
  <si>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</si>
  <si>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</si>
  <si>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</si>
  <si>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</si>
  <si>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</si>
  <si>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</si>
  <si>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</si>
  <si>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</si>
  <si>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</si>
  <si>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</si>
  <si>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</si>
  <si>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</si>
  <si>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</si>
  <si>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</si>
  <si>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</si>
  <si>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</si>
  <si>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</si>
  <si>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</si>
  <si>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</si>
  <si>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</si>
  <si>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</si>
  <si>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</si>
  <si>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</si>
  <si>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</si>
  <si>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</si>
  <si>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</si>
  <si>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</si>
  <si>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</si>
  <si>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</si>
  <si>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</si>
  <si>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</si>
  <si>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</si>
  <si>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</si>
  <si>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</si>
  <si>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</si>
  <si>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</si>
  <si>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</si>
  <si>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</si>
  <si>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</si>
  <si>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</si>
  <si>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</si>
  <si>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</si>
  <si>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</si>
  <si>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</si>
  <si>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</si>
  <si>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</si>
  <si>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</si>
  <si>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</si>
  <si>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</si>
  <si>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</si>
  <si>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</si>
  <si>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</si>
  <si>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</si>
  <si>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</si>
  <si>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</si>
  <si>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</si>
  <si>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</si>
  <si>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</si>
  <si>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</si>
  <si>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</si>
  <si>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</si>
  <si>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</si>
  <si>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</si>
  <si>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</si>
  <si>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</si>
  <si>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</si>
  <si>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</si>
  <si>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</si>
  <si>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</si>
  <si>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</si>
  <si>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</si>
  <si>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</si>
  <si>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</si>
  <si>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</si>
  <si>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</si>
  <si>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</si>
  <si>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</si>
  <si>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</si>
  <si>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</si>
  <si>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</si>
  <si>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</si>
  <si>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</si>
  <si>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</si>
  <si>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</si>
  <si>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</si>
  <si>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</si>
  <si>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</si>
  <si>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</si>
  <si>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</si>
  <si>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</si>
  <si>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</si>
  <si>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</si>
  <si>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</si>
  <si>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</si>
  <si>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</si>
  <si>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</si>
  <si>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</si>
  <si>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</si>
  <si>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</si>
  <si>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</si>
  <si>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</si>
  <si>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</si>
  <si>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</si>
  <si>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</si>
  <si>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Vodafone Flotta Közterület</t>
  </si>
  <si>
    <t>Magyar Telekom Közterület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</si>
  <si>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</si>
  <si>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</si>
  <si>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</si>
  <si>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</si>
  <si>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</si>
  <si>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</si>
  <si>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</si>
  <si>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</si>
  <si>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</si>
  <si>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</si>
  <si>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</si>
  <si>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</si>
  <si>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</si>
  <si>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Pszichiátriai betegek nappali ellátása Moravcsik Alapítvány</t>
  </si>
  <si>
    <t>Egészségügyi és szociális kerületi kiadvány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</si>
  <si>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</si>
  <si>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</si>
  <si>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</si>
  <si>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</si>
  <si>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</si>
  <si>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</si>
  <si>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</si>
  <si>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</si>
  <si>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</si>
  <si>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</si>
  <si>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</si>
  <si>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</si>
  <si>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</si>
  <si>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</si>
  <si>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</si>
  <si>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</si>
  <si>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</si>
  <si>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</si>
  <si>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</si>
  <si>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</si>
  <si>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</si>
  <si>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</si>
  <si>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</si>
  <si>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</si>
  <si>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</si>
  <si>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</si>
  <si>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</si>
  <si>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</si>
  <si>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</si>
  <si>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</si>
  <si>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</si>
  <si>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</si>
  <si>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</si>
  <si>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</si>
  <si>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</si>
  <si>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</si>
  <si>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</si>
  <si>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</si>
  <si>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</si>
  <si>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</si>
  <si>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</si>
  <si>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</si>
  <si>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</si>
  <si>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</si>
  <si>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</si>
  <si>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</si>
  <si>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</si>
  <si>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</si>
  <si>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</si>
  <si>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</si>
  <si>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</si>
  <si>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</si>
  <si>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</si>
  <si>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</si>
  <si>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</si>
  <si>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</si>
  <si>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</si>
  <si>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</si>
  <si>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</si>
  <si>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</si>
  <si>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</si>
  <si>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</si>
  <si>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</si>
  <si>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</si>
  <si>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</si>
  <si>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</si>
  <si>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</si>
  <si>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</si>
  <si>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</si>
  <si>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</si>
  <si>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</si>
  <si>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</si>
  <si>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</si>
  <si>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</si>
  <si>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</si>
  <si>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</si>
  <si>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</si>
  <si>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</si>
  <si>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</si>
  <si>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</si>
  <si>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</si>
  <si>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</si>
  <si>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</si>
  <si>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</si>
  <si>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</si>
  <si>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</si>
  <si>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</si>
  <si>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</si>
  <si>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</si>
  <si>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</si>
  <si>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</si>
  <si>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</si>
  <si>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</si>
  <si>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</si>
  <si>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</si>
  <si>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</si>
  <si>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</si>
  <si>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</si>
  <si>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</si>
  <si>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</si>
  <si>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</si>
  <si>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</si>
  <si>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</si>
  <si>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</si>
  <si>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</si>
  <si>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</si>
  <si>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</si>
  <si>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</si>
  <si>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</si>
  <si>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</si>
  <si>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</si>
  <si>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</si>
  <si>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</si>
  <si>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</si>
  <si>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</si>
  <si>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</si>
  <si>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</si>
  <si>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</si>
  <si>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</si>
  <si>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</si>
  <si>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</si>
  <si>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</si>
  <si>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</si>
  <si>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</si>
  <si>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</si>
  <si>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</si>
  <si>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</si>
  <si>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</si>
  <si>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</si>
  <si>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</si>
  <si>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</si>
  <si>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</si>
  <si>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</si>
  <si>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</si>
  <si>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</si>
  <si>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</si>
  <si>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</si>
  <si>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</si>
  <si>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</si>
  <si>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</si>
  <si>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</si>
  <si>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</si>
  <si>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</si>
  <si>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</si>
  <si>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</si>
  <si>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</si>
  <si>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</si>
  <si>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</si>
  <si>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</si>
  <si>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</si>
  <si>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</si>
  <si>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</si>
  <si>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Index       4./3.</t>
  </si>
  <si>
    <t>FESZ KN Kft.</t>
  </si>
  <si>
    <t>MÁV lakótelep víz közmű hálózat kiépítése</t>
  </si>
  <si>
    <t>Index    4./3.</t>
  </si>
  <si>
    <t>Index     4./3.</t>
  </si>
  <si>
    <t>Index   4./3.</t>
  </si>
  <si>
    <t>Oktatási intézmények, óvodák felújítása, óvodai karbantartás</t>
  </si>
  <si>
    <t>Index            4./3.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</si>
  <si>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</si>
  <si>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</si>
  <si>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</si>
  <si>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</si>
  <si>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</si>
  <si>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</si>
  <si>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</si>
  <si>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</si>
  <si>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</si>
  <si>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</si>
  <si>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</si>
  <si>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</si>
  <si>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Közbiztonság növelését szolgáló önkormányzat fejlesztési támogatása</t>
  </si>
  <si>
    <t>2015. évi megelőlegezett állami normatíva</t>
  </si>
  <si>
    <t>VVKB</t>
  </si>
  <si>
    <t>Rendkívüli támogatás</t>
  </si>
  <si>
    <t>Közgyógytámogatás, gyógyszertámogatás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</si>
  <si>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</si>
  <si>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</si>
  <si>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</si>
  <si>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</si>
  <si>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</si>
  <si>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</si>
  <si>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</si>
  <si>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</si>
  <si>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</si>
  <si>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</si>
  <si>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</si>
  <si>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</si>
  <si>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</si>
  <si>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</si>
  <si>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</si>
  <si>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</si>
  <si>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</si>
  <si>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</si>
  <si>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</si>
  <si>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</si>
  <si>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</si>
  <si>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</si>
  <si>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</si>
  <si>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</si>
  <si>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</si>
  <si>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</si>
  <si>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</si>
  <si>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</si>
  <si>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</si>
  <si>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</si>
  <si>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</si>
  <si>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</si>
  <si>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</si>
  <si>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</si>
  <si>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</si>
  <si>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</si>
  <si>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</si>
  <si>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</si>
  <si>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</si>
  <si>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</si>
  <si>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</si>
  <si>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</si>
  <si>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</si>
  <si>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</si>
  <si>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</si>
  <si>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</si>
  <si>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</si>
  <si>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</si>
  <si>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</si>
  <si>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</si>
  <si>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</si>
  <si>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</si>
  <si>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</si>
  <si>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</si>
  <si>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</si>
  <si>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</si>
  <si>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</si>
  <si>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</si>
  <si>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</si>
  <si>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</si>
  <si>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</si>
  <si>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</si>
  <si>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</si>
  <si>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</si>
  <si>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</si>
  <si>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</si>
  <si>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</si>
  <si>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</si>
  <si>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</si>
  <si>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</si>
  <si>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</si>
  <si>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</si>
  <si>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</si>
  <si>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</si>
  <si>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</si>
  <si>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</si>
  <si>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</si>
  <si>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</si>
  <si>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</si>
  <si>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</si>
  <si>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</si>
  <si>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</si>
  <si>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</si>
  <si>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</si>
  <si>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</si>
  <si>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</si>
  <si>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>2019. év várható terv szám</t>
  </si>
  <si>
    <t>Adósságkezelési támogatás (Normatív)</t>
  </si>
  <si>
    <t>Karácsonyi támogatás</t>
  </si>
  <si>
    <t>2016. évi megelőlegezett állami normatíva visszafizetése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</si>
  <si>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</si>
  <si>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</si>
  <si>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</si>
  <si>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</si>
  <si>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</si>
  <si>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</si>
  <si>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</si>
  <si>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</si>
  <si>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</si>
  <si>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Az Európai Unió-s forrásokkal támogatott fejlesztések tervezett 2016. évi adatairól</t>
  </si>
  <si>
    <t>2016. évi előirányzat 6/2016.</t>
  </si>
  <si>
    <t>Élelmiszer támogatás</t>
  </si>
  <si>
    <t>2016. évi előirányzat  6/2016.</t>
  </si>
  <si>
    <t xml:space="preserve">2016. évi előirányzat 6/2016. </t>
  </si>
  <si>
    <t>Ferencvárosi fűtés támogatás</t>
  </si>
  <si>
    <t xml:space="preserve">                           térfelügyelet</t>
  </si>
  <si>
    <t xml:space="preserve">2016. évi előirányzat .../2016. </t>
  </si>
  <si>
    <t>2016. évi előirányzat ../2016.</t>
  </si>
  <si>
    <t>2016. évi előirányzat .../2016.</t>
  </si>
  <si>
    <t>2016. évi előirányzat …./2016.</t>
  </si>
  <si>
    <t>2016. évi előirányzat  .../2016.</t>
  </si>
  <si>
    <t>Engedélyezett létszám 2016. október 01-től</t>
  </si>
  <si>
    <t>Összesen 2016. okt.01.</t>
  </si>
  <si>
    <t>Egyéb felhalmozási célú támogatás bevételei Áh-n belülről belülről</t>
  </si>
  <si>
    <t>Egyéb felhalmozási célú támog.bevételei Áh-n belülről - Fővárosi Önkormányzattól</t>
  </si>
  <si>
    <t>Kulturális koncepció</t>
  </si>
  <si>
    <t>Tűzoltó u. 33/B felújítás</t>
  </si>
  <si>
    <t xml:space="preserve">             4115 Tűzoltó u. 33/B</t>
  </si>
  <si>
    <t>2016. évi előirányzat   .../2016.</t>
  </si>
  <si>
    <t>Engedélye-zett létszám összesen 2016. év          .../2016.</t>
  </si>
  <si>
    <t>Boldogasszony Iskolanővérek kávéház kialakítása</t>
  </si>
  <si>
    <t>FESZGYI gépkocsi vásárlás</t>
  </si>
  <si>
    <t>Előző évi marad. Igénybev.</t>
  </si>
  <si>
    <t>Egyházak egyedi támogatása</t>
  </si>
  <si>
    <t>KEN Biztottság</t>
  </si>
  <si>
    <t>Részesedések értékesítéshez kapcsolódó realizált nyereség</t>
  </si>
  <si>
    <t>Boldogasszony iskolanővérek kolostori kávéház kialakítása</t>
  </si>
  <si>
    <t>FESZGYI pályázat</t>
  </si>
  <si>
    <t>Balázs Béla u. 32/ab. Felújítás</t>
  </si>
  <si>
    <t>2015. évi megelőlegezett állami normatíva visszaf.</t>
  </si>
  <si>
    <t>FESZGYI infrastruktúrális beszerzés</t>
  </si>
  <si>
    <t>A 4.sz. melléklet 4114, 4115, 4118, 4119 sz. költségvetési sorai (lakóházfelújítások) és a 4135. sz. költségvetési sor a táblázatban nettó értékkel szerepelnek.</t>
  </si>
  <si>
    <t>Épületek biztosítása</t>
  </si>
  <si>
    <t xml:space="preserve">     Felújítások (3/a sz., 3/c sz. melléklet nélkül)</t>
  </si>
  <si>
    <t>József Attila lakótelepen "Nagyjátszótér" felújítása</t>
  </si>
  <si>
    <t xml:space="preserve">             4013 József Attila lakótelepen Nagyjátszótér felújítása</t>
  </si>
  <si>
    <t>József Attila lakótelep Nagyjátszótér felújítása</t>
  </si>
  <si>
    <t>Kifli, túró rudi</t>
  </si>
  <si>
    <t>KEHOP-5.2.9 "Önkormányzati Épületek Energetikai Fejlesztése Ferencvárosban"</t>
  </si>
  <si>
    <t>Népszavazás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</si>
  <si>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</si>
  <si>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</si>
  <si>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</si>
  <si>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Részesedések értékesítéhez kapcs. Realizált nyereség</t>
  </si>
  <si>
    <t xml:space="preserve">      5023 KEHOP-5.2.9 "Önkormányzati Épületek Energ. Fejl. Ferencvárosban"</t>
  </si>
  <si>
    <t xml:space="preserve">Megemlékezés 1956 eseményeiről Ferencvárosban </t>
  </si>
  <si>
    <t>Kifli, túrórudi, tej beszerzés</t>
  </si>
  <si>
    <t>Kifli, túró rudi, tej beszerzés beszerzés</t>
  </si>
  <si>
    <t>Kifli, túrórudi, tej beszerzés beszerzés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</si>
</sst>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9"/>
      <name val="Arial "/>
      <family val="0"/>
    </font>
    <font>
      <sz val="10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52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0" fontId="0" fillId="0" borderId="22" xfId="64" applyFont="1" applyBorder="1" applyAlignment="1">
      <alignment/>
      <protection/>
    </xf>
    <xf numFmtId="3" fontId="1" fillId="0" borderId="22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6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16" xfId="63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4" xfId="63" applyFont="1" applyBorder="1">
      <alignment/>
      <protection/>
    </xf>
    <xf numFmtId="0" fontId="38" fillId="0" borderId="17" xfId="63" applyFont="1" applyBorder="1">
      <alignment/>
      <protection/>
    </xf>
    <xf numFmtId="0" fontId="38" fillId="0" borderId="21" xfId="63" applyFont="1" applyBorder="1">
      <alignment/>
      <protection/>
    </xf>
    <xf numFmtId="0" fontId="38" fillId="0" borderId="25" xfId="63" applyFont="1" applyBorder="1">
      <alignment/>
      <protection/>
    </xf>
    <xf numFmtId="0" fontId="37" fillId="0" borderId="24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0" fontId="37" fillId="0" borderId="17" xfId="63" applyFont="1" applyBorder="1">
      <alignment/>
      <protection/>
    </xf>
    <xf numFmtId="3" fontId="38" fillId="0" borderId="27" xfId="63" applyNumberFormat="1" applyFont="1" applyBorder="1">
      <alignment/>
      <protection/>
    </xf>
    <xf numFmtId="3" fontId="38" fillId="0" borderId="25" xfId="63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7" fillId="0" borderId="11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7" fillId="0" borderId="19" xfId="63" applyFont="1" applyBorder="1">
      <alignment/>
      <protection/>
    </xf>
    <xf numFmtId="3" fontId="37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5" fillId="0" borderId="26" xfId="63" applyFont="1" applyBorder="1" applyAlignment="1">
      <alignment vertical="center"/>
      <protection/>
    </xf>
    <xf numFmtId="3" fontId="35" fillId="0" borderId="26" xfId="63" applyNumberFormat="1" applyFont="1" applyBorder="1" applyAlignment="1">
      <alignment vertical="center"/>
      <protection/>
    </xf>
    <xf numFmtId="0" fontId="35" fillId="0" borderId="23" xfId="63" applyFont="1" applyBorder="1" applyAlignment="1">
      <alignment vertical="center"/>
      <protection/>
    </xf>
    <xf numFmtId="3" fontId="35" fillId="0" borderId="29" xfId="63" applyNumberFormat="1" applyFont="1" applyBorder="1" applyAlignment="1">
      <alignment vertical="center"/>
      <protection/>
    </xf>
    <xf numFmtId="0" fontId="35" fillId="0" borderId="30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2" fillId="0" borderId="14" xfId="64" applyFont="1" applyBorder="1" applyAlignment="1">
      <alignment vertical="center"/>
      <protection/>
    </xf>
    <xf numFmtId="0" fontId="12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4" xfId="0" applyNumberFormat="1" applyFont="1" applyBorder="1" applyAlignment="1">
      <alignment vertical="center"/>
    </xf>
    <xf numFmtId="3" fontId="2" fillId="0" borderId="24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2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4" applyFont="1" applyBorder="1" applyAlignment="1">
      <alignment/>
      <protection/>
    </xf>
    <xf numFmtId="0" fontId="34" fillId="0" borderId="29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8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7" fillId="0" borderId="19" xfId="6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2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8" fillId="0" borderId="21" xfId="63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2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7" fillId="0" borderId="29" xfId="63" applyNumberFormat="1" applyFont="1" applyBorder="1">
      <alignment/>
      <protection/>
    </xf>
    <xf numFmtId="0" fontId="12" fillId="0" borderId="11" xfId="64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4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32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32" xfId="68" applyFont="1" applyFill="1" applyBorder="1" applyProtection="1">
      <alignment/>
      <protection locked="0"/>
    </xf>
    <xf numFmtId="3" fontId="3" fillId="0" borderId="19" xfId="64" applyNumberFormat="1" applyFont="1" applyBorder="1" applyAlignment="1">
      <alignment/>
      <protection/>
    </xf>
    <xf numFmtId="0" fontId="12" fillId="0" borderId="14" xfId="64" applyFont="1" applyBorder="1" applyAlignment="1">
      <alignment/>
      <protection/>
    </xf>
    <xf numFmtId="0" fontId="10" fillId="0" borderId="12" xfId="64" applyFont="1" applyBorder="1" applyAlignment="1">
      <alignment/>
      <protection/>
    </xf>
    <xf numFmtId="0" fontId="12" fillId="0" borderId="18" xfId="64" applyFont="1" applyBorder="1" applyAlignment="1">
      <alignment/>
      <protection/>
    </xf>
    <xf numFmtId="0" fontId="46" fillId="0" borderId="15" xfId="64" applyFont="1" applyBorder="1" applyAlignment="1">
      <alignment/>
      <protection/>
    </xf>
    <xf numFmtId="0" fontId="46" fillId="0" borderId="10" xfId="64" applyFont="1" applyBorder="1" applyAlignment="1">
      <alignment/>
      <protection/>
    </xf>
    <xf numFmtId="0" fontId="46" fillId="0" borderId="15" xfId="64" applyFont="1" applyBorder="1" applyAlignment="1">
      <alignment vertical="center"/>
      <protection/>
    </xf>
    <xf numFmtId="0" fontId="46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2" fillId="0" borderId="12" xfId="64" applyFont="1" applyBorder="1" applyAlignment="1">
      <alignment vertical="center"/>
      <protection/>
    </xf>
    <xf numFmtId="0" fontId="12" fillId="0" borderId="12" xfId="64" applyFont="1" applyBorder="1" applyAlignment="1">
      <alignment/>
      <protection/>
    </xf>
    <xf numFmtId="0" fontId="12" fillId="0" borderId="15" xfId="64" applyFont="1" applyBorder="1" applyAlignment="1">
      <alignment vertical="center"/>
      <protection/>
    </xf>
    <xf numFmtId="0" fontId="46" fillId="0" borderId="18" xfId="64" applyFont="1" applyBorder="1" applyAlignment="1">
      <alignment vertical="center"/>
      <protection/>
    </xf>
    <xf numFmtId="0" fontId="46" fillId="0" borderId="12" xfId="64" applyFont="1" applyBorder="1" applyAlignment="1">
      <alignment vertical="center"/>
      <protection/>
    </xf>
    <xf numFmtId="0" fontId="14" fillId="0" borderId="15" xfId="64" applyFont="1" applyBorder="1" applyAlignment="1">
      <alignment/>
      <protection/>
    </xf>
    <xf numFmtId="0" fontId="3" fillId="0" borderId="26" xfId="64" applyFont="1" applyBorder="1" applyAlignment="1">
      <alignment/>
      <protection/>
    </xf>
    <xf numFmtId="0" fontId="46" fillId="0" borderId="29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46" fillId="0" borderId="29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0" fontId="38" fillId="0" borderId="22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4" fillId="0" borderId="15" xfId="64" applyFont="1" applyBorder="1" applyAlignment="1">
      <alignment/>
      <protection/>
    </xf>
    <xf numFmtId="0" fontId="38" fillId="0" borderId="15" xfId="64" applyFont="1" applyBorder="1" applyAlignment="1">
      <alignment/>
      <protection/>
    </xf>
    <xf numFmtId="0" fontId="34" fillId="0" borderId="34" xfId="64" applyFont="1" applyBorder="1" applyAlignment="1">
      <alignment/>
      <protection/>
    </xf>
    <xf numFmtId="0" fontId="43" fillId="0" borderId="29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3" fontId="38" fillId="0" borderId="22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3" fontId="38" fillId="0" borderId="15" xfId="63" applyNumberFormat="1" applyFont="1" applyBorder="1">
      <alignment/>
      <protection/>
    </xf>
    <xf numFmtId="0" fontId="38" fillId="0" borderId="19" xfId="63" applyFont="1" applyBorder="1">
      <alignment/>
      <protection/>
    </xf>
    <xf numFmtId="0" fontId="35" fillId="0" borderId="15" xfId="63" applyFont="1" applyBorder="1" applyAlignment="1">
      <alignment vertical="center"/>
      <protection/>
    </xf>
    <xf numFmtId="3" fontId="1" fillId="0" borderId="34" xfId="64" applyNumberFormat="1" applyFont="1" applyBorder="1" applyAlignment="1">
      <alignment/>
      <protection/>
    </xf>
    <xf numFmtId="3" fontId="1" fillId="0" borderId="29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0" fontId="43" fillId="0" borderId="26" xfId="64" applyFont="1" applyBorder="1" applyAlignment="1">
      <alignment vertical="center"/>
      <protection/>
    </xf>
    <xf numFmtId="3" fontId="37" fillId="0" borderId="34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4" fillId="0" borderId="35" xfId="64" applyFont="1" applyBorder="1" applyAlignment="1">
      <alignment/>
      <protection/>
    </xf>
    <xf numFmtId="3" fontId="37" fillId="0" borderId="35" xfId="63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37" xfId="63" applyFont="1" applyBorder="1">
      <alignment/>
      <protection/>
    </xf>
    <xf numFmtId="0" fontId="38" fillId="0" borderId="26" xfId="63" applyFont="1" applyBorder="1">
      <alignment/>
      <protection/>
    </xf>
    <xf numFmtId="0" fontId="37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5" xfId="64" applyFont="1" applyBorder="1" applyAlignment="1">
      <alignment/>
      <protection/>
    </xf>
    <xf numFmtId="3" fontId="38" fillId="0" borderId="35" xfId="63" applyNumberFormat="1" applyFont="1" applyBorder="1">
      <alignment/>
      <protection/>
    </xf>
    <xf numFmtId="0" fontId="35" fillId="0" borderId="26" xfId="64" applyFont="1" applyBorder="1" applyAlignment="1">
      <alignment vertical="center"/>
      <protection/>
    </xf>
    <xf numFmtId="3" fontId="38" fillId="0" borderId="35" xfId="0" applyNumberFormat="1" applyFont="1" applyBorder="1" applyAlignment="1">
      <alignment/>
    </xf>
    <xf numFmtId="3" fontId="38" fillId="0" borderId="10" xfId="63" applyNumberFormat="1" applyFont="1" applyBorder="1">
      <alignment/>
      <protection/>
    </xf>
    <xf numFmtId="3" fontId="37" fillId="0" borderId="25" xfId="63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4" applyFont="1" applyAlignment="1">
      <alignment/>
      <protection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10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40" fillId="0" borderId="38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8" applyFont="1" applyFill="1" applyBorder="1" applyAlignment="1">
      <alignment horizontal="center"/>
      <protection/>
    </xf>
    <xf numFmtId="0" fontId="2" fillId="0" borderId="20" xfId="68" applyFont="1" applyFill="1" applyBorder="1">
      <alignment/>
      <protection/>
    </xf>
    <xf numFmtId="0" fontId="1" fillId="0" borderId="20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9" xfId="68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9" fontId="0" fillId="0" borderId="14" xfId="68" applyNumberForma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9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40" xfId="68" applyFont="1" applyFill="1" applyBorder="1" applyAlignment="1">
      <alignment vertical="center"/>
      <protection/>
    </xf>
    <xf numFmtId="3" fontId="2" fillId="0" borderId="15" xfId="68" applyNumberFormat="1" applyFont="1" applyFill="1" applyBorder="1" applyAlignment="1">
      <alignment horizontal="right" vertical="center"/>
      <protection/>
    </xf>
    <xf numFmtId="0" fontId="2" fillId="0" borderId="32" xfId="64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40" xfId="58" applyFont="1" applyFill="1" applyBorder="1">
      <alignment/>
      <protection/>
    </xf>
    <xf numFmtId="3" fontId="12" fillId="0" borderId="15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2" fillId="0" borderId="40" xfId="58" applyFont="1" applyFill="1" applyBorder="1" applyAlignment="1">
      <alignment horizontal="left"/>
      <protection/>
    </xf>
    <xf numFmtId="0" fontId="12" fillId="0" borderId="32" xfId="68" applyFont="1" applyFill="1" applyBorder="1">
      <alignment/>
      <protection/>
    </xf>
    <xf numFmtId="0" fontId="12" fillId="0" borderId="16" xfId="68" applyFont="1" applyFill="1" applyBorder="1" applyProtection="1">
      <alignment/>
      <protection locked="0"/>
    </xf>
    <xf numFmtId="3" fontId="12" fillId="0" borderId="32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40" xfId="58" applyFont="1" applyFill="1" applyBorder="1" applyAlignment="1">
      <alignment vertical="center"/>
      <protection/>
    </xf>
    <xf numFmtId="3" fontId="12" fillId="0" borderId="15" xfId="68" applyNumberFormat="1" applyFont="1" applyFill="1" applyBorder="1" applyAlignment="1">
      <alignment horizontal="right" vertical="center"/>
      <protection/>
    </xf>
    <xf numFmtId="0" fontId="15" fillId="0" borderId="32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2" fillId="0" borderId="14" xfId="68" applyNumberFormat="1" applyFont="1" applyFill="1" applyBorder="1" applyAlignment="1">
      <alignment/>
      <protection/>
    </xf>
    <xf numFmtId="3" fontId="1" fillId="0" borderId="14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0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1" fillId="0" borderId="14" xfId="73" applyFill="1" applyBorder="1">
      <alignment/>
      <protection/>
    </xf>
    <xf numFmtId="0" fontId="1" fillId="0" borderId="39" xfId="73" applyFont="1" applyFill="1" applyBorder="1" applyAlignment="1">
      <alignment horizontal="center"/>
      <protection/>
    </xf>
    <xf numFmtId="0" fontId="10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32" xfId="73" applyFill="1" applyBorder="1">
      <alignment/>
      <protection/>
    </xf>
    <xf numFmtId="3" fontId="2" fillId="0" borderId="14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3" fontId="1" fillId="0" borderId="14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4" xfId="64" applyNumberFormat="1" applyFont="1" applyFill="1" applyBorder="1" applyAlignment="1">
      <alignment/>
      <protection/>
    </xf>
    <xf numFmtId="0" fontId="1" fillId="0" borderId="10" xfId="64" applyFont="1" applyFill="1" applyBorder="1" applyAlignment="1">
      <alignment/>
      <protection/>
    </xf>
    <xf numFmtId="3" fontId="2" fillId="0" borderId="22" xfId="64" applyNumberFormat="1" applyFont="1" applyFill="1" applyBorder="1" applyAlignment="1">
      <alignment/>
      <protection/>
    </xf>
    <xf numFmtId="0" fontId="2" fillId="0" borderId="22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4" xfId="68" applyFont="1" applyFill="1" applyBorder="1" applyAlignment="1">
      <alignment/>
      <protection/>
    </xf>
    <xf numFmtId="0" fontId="1" fillId="0" borderId="14" xfId="68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0" fontId="47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9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0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14" fillId="0" borderId="0" xfId="66" applyFont="1">
      <alignment/>
      <protection/>
    </xf>
    <xf numFmtId="0" fontId="11" fillId="0" borderId="20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34" fillId="0" borderId="16" xfId="66" applyFont="1" applyBorder="1" applyAlignment="1">
      <alignment horizontal="center"/>
      <protection/>
    </xf>
    <xf numFmtId="0" fontId="40" fillId="0" borderId="24" xfId="66" applyFont="1" applyBorder="1" applyAlignment="1">
      <alignment/>
      <protection/>
    </xf>
    <xf numFmtId="3" fontId="40" fillId="0" borderId="45" xfId="66" applyNumberFormat="1" applyFont="1" applyBorder="1">
      <alignment/>
      <protection/>
    </xf>
    <xf numFmtId="3" fontId="40" fillId="0" borderId="16" xfId="66" applyNumberFormat="1" applyFont="1" applyBorder="1">
      <alignment/>
      <protection/>
    </xf>
    <xf numFmtId="0" fontId="40" fillId="0" borderId="43" xfId="66" applyFont="1" applyBorder="1" applyAlignment="1">
      <alignment/>
      <protection/>
    </xf>
    <xf numFmtId="3" fontId="40" fillId="0" borderId="24" xfId="66" applyNumberFormat="1" applyFont="1" applyBorder="1">
      <alignment/>
      <protection/>
    </xf>
    <xf numFmtId="3" fontId="40" fillId="0" borderId="43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0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3" fontId="50" fillId="0" borderId="32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0" xfId="70" applyFont="1" applyBorder="1">
      <alignment/>
      <protection/>
    </xf>
    <xf numFmtId="0" fontId="50" fillId="0" borderId="21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0" fontId="50" fillId="0" borderId="17" xfId="70" applyFont="1" applyBorder="1">
      <alignment/>
      <protection/>
    </xf>
    <xf numFmtId="0" fontId="50" fillId="0" borderId="36" xfId="70" applyFont="1" applyBorder="1">
      <alignment/>
      <protection/>
    </xf>
    <xf numFmtId="0" fontId="50" fillId="0" borderId="27" xfId="70" applyFont="1" applyBorder="1">
      <alignment/>
      <protection/>
    </xf>
    <xf numFmtId="3" fontId="50" fillId="0" borderId="13" xfId="70" applyNumberFormat="1" applyFont="1" applyBorder="1">
      <alignment/>
      <protection/>
    </xf>
    <xf numFmtId="0" fontId="51" fillId="0" borderId="39" xfId="70" applyFont="1" applyBorder="1">
      <alignment/>
      <protection/>
    </xf>
    <xf numFmtId="0" fontId="50" fillId="0" borderId="46" xfId="70" applyFont="1" applyBorder="1">
      <alignment/>
      <protection/>
    </xf>
    <xf numFmtId="0" fontId="50" fillId="0" borderId="28" xfId="70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43" fillId="0" borderId="32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0" xfId="70" applyNumberFormat="1" applyFont="1" applyBorder="1" applyAlignment="1">
      <alignment vertical="center"/>
      <protection/>
    </xf>
    <xf numFmtId="0" fontId="51" fillId="0" borderId="16" xfId="70" applyFont="1" applyBorder="1">
      <alignment/>
      <protection/>
    </xf>
    <xf numFmtId="3" fontId="54" fillId="0" borderId="10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1" applyAlignment="1">
      <alignment/>
      <protection/>
    </xf>
    <xf numFmtId="0" fontId="11" fillId="0" borderId="20" xfId="67" applyBorder="1">
      <alignment/>
      <protection/>
    </xf>
    <xf numFmtId="0" fontId="14" fillId="0" borderId="36" xfId="67" applyFont="1" applyBorder="1" applyAlignment="1">
      <alignment/>
      <protection/>
    </xf>
    <xf numFmtId="0" fontId="11" fillId="0" borderId="36" xfId="67" applyBorder="1" applyAlignment="1">
      <alignment/>
      <protection/>
    </xf>
    <xf numFmtId="0" fontId="11" fillId="0" borderId="36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0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7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5" fillId="0" borderId="20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7" fillId="0" borderId="11" xfId="74" applyFont="1" applyBorder="1">
      <alignment/>
      <protection/>
    </xf>
    <xf numFmtId="0" fontId="11" fillId="0" borderId="0" xfId="72">
      <alignment/>
      <protection/>
    </xf>
    <xf numFmtId="0" fontId="55" fillId="0" borderId="0" xfId="72" applyFont="1">
      <alignment/>
      <protection/>
    </xf>
    <xf numFmtId="0" fontId="57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7" xfId="72" applyBorder="1">
      <alignment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11" fillId="0" borderId="42" xfId="72" applyBorder="1">
      <alignment/>
      <protection/>
    </xf>
    <xf numFmtId="0" fontId="58" fillId="0" borderId="12" xfId="72" applyFont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9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11" xfId="72" applyNumberFormat="1" applyFont="1" applyFill="1" applyBorder="1" applyAlignment="1">
      <alignment vertical="center"/>
      <protection/>
    </xf>
    <xf numFmtId="0" fontId="60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8" fillId="0" borderId="12" xfId="72" applyFont="1" applyBorder="1" applyAlignment="1">
      <alignment vertical="center"/>
      <protection/>
    </xf>
    <xf numFmtId="0" fontId="60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60" fillId="0" borderId="12" xfId="72" applyNumberFormat="1" applyFont="1" applyBorder="1" applyAlignment="1">
      <alignment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6" fillId="0" borderId="12" xfId="72" applyFont="1" applyBorder="1" applyAlignment="1">
      <alignment vertical="center"/>
      <protection/>
    </xf>
    <xf numFmtId="0" fontId="11" fillId="0" borderId="20" xfId="72" applyBorder="1">
      <alignment/>
      <protection/>
    </xf>
    <xf numFmtId="0" fontId="61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>
      <alignment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62" fillId="0" borderId="12" xfId="72" applyNumberFormat="1" applyFont="1" applyFill="1" applyBorder="1" applyAlignment="1">
      <alignment horizontal="right" vertical="center" wrapText="1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3" xfId="72" applyNumberFormat="1" applyFont="1" applyBorder="1">
      <alignment/>
      <protection/>
    </xf>
    <xf numFmtId="0" fontId="11" fillId="0" borderId="43" xfId="72" applyFont="1" applyBorder="1">
      <alignment/>
      <protection/>
    </xf>
    <xf numFmtId="1" fontId="11" fillId="0" borderId="12" xfId="72" applyNumberFormat="1" applyBorder="1" applyAlignment="1">
      <alignment vertical="center"/>
      <protection/>
    </xf>
    <xf numFmtId="0" fontId="62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60" fillId="0" borderId="12" xfId="72" applyFont="1" applyFill="1" applyBorder="1" applyAlignment="1">
      <alignment horizontal="right" vertical="center" wrapText="1"/>
      <protection/>
    </xf>
    <xf numFmtId="0" fontId="58" fillId="0" borderId="43" xfId="72" applyFont="1" applyFill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0" fontId="63" fillId="0" borderId="12" xfId="72" applyFont="1" applyFill="1" applyBorder="1" applyAlignment="1">
      <alignment horizontal="center" vertical="center" wrapText="1"/>
      <protection/>
    </xf>
    <xf numFmtId="3" fontId="62" fillId="0" borderId="12" xfId="72" applyNumberFormat="1" applyFont="1" applyFill="1" applyBorder="1" applyAlignment="1">
      <alignment horizontal="right" vertical="center"/>
      <protection/>
    </xf>
    <xf numFmtId="3" fontId="62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6" xfId="59" applyBorder="1">
      <alignment/>
      <protection/>
    </xf>
    <xf numFmtId="0" fontId="1" fillId="0" borderId="46" xfId="62" applyFont="1" applyBorder="1" applyAlignment="1">
      <alignment horizontal="right"/>
      <protection/>
    </xf>
    <xf numFmtId="0" fontId="35" fillId="0" borderId="14" xfId="59" applyFont="1" applyBorder="1" applyAlignment="1">
      <alignment horizontal="center"/>
      <protection/>
    </xf>
    <xf numFmtId="0" fontId="64" fillId="0" borderId="40" xfId="59" applyFont="1" applyBorder="1" applyAlignment="1">
      <alignment/>
      <protection/>
    </xf>
    <xf numFmtId="0" fontId="65" fillId="0" borderId="47" xfId="59" applyFont="1" applyBorder="1" applyAlignment="1">
      <alignment/>
      <protection/>
    </xf>
    <xf numFmtId="0" fontId="65" fillId="0" borderId="47" xfId="59" applyFont="1" applyBorder="1" applyAlignment="1">
      <alignment horizontal="center"/>
      <protection/>
    </xf>
    <xf numFmtId="0" fontId="65" fillId="0" borderId="47" xfId="59" applyFont="1" applyBorder="1">
      <alignment/>
      <protection/>
    </xf>
    <xf numFmtId="0" fontId="65" fillId="0" borderId="48" xfId="59" applyFont="1" applyBorder="1">
      <alignment/>
      <protection/>
    </xf>
    <xf numFmtId="0" fontId="64" fillId="0" borderId="39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4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40" xfId="59" applyFont="1" applyBorder="1" applyAlignment="1">
      <alignment horizontal="left"/>
      <protection/>
    </xf>
    <xf numFmtId="0" fontId="40" fillId="0" borderId="47" xfId="59" applyFont="1" applyBorder="1">
      <alignment/>
      <protection/>
    </xf>
    <xf numFmtId="0" fontId="40" fillId="0" borderId="48" xfId="59" applyFont="1" applyBorder="1">
      <alignment/>
      <protection/>
    </xf>
    <xf numFmtId="0" fontId="64" fillId="0" borderId="39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9">
      <alignment/>
      <protection/>
    </xf>
    <xf numFmtId="0" fontId="11" fillId="0" borderId="0" xfId="69" applyAlignment="1">
      <alignment vertical="center"/>
      <protection/>
    </xf>
    <xf numFmtId="0" fontId="14" fillId="0" borderId="0" xfId="69" applyFont="1" applyAlignment="1">
      <alignment horizontal="right"/>
      <protection/>
    </xf>
    <xf numFmtId="0" fontId="11" fillId="0" borderId="0" xfId="69" applyFont="1">
      <alignment/>
      <protection/>
    </xf>
    <xf numFmtId="0" fontId="40" fillId="0" borderId="0" xfId="66" applyFont="1" applyBorder="1" applyAlignment="1">
      <alignment vertical="center"/>
      <protection/>
    </xf>
    <xf numFmtId="3" fontId="40" fillId="0" borderId="0" xfId="66" applyNumberFormat="1" applyFont="1" applyBorder="1">
      <alignment/>
      <protection/>
    </xf>
    <xf numFmtId="3" fontId="66" fillId="0" borderId="45" xfId="66" applyNumberFormat="1" applyFont="1" applyBorder="1">
      <alignment/>
      <protection/>
    </xf>
    <xf numFmtId="0" fontId="11" fillId="0" borderId="12" xfId="72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8" fillId="0" borderId="11" xfId="72" applyFont="1" applyFill="1" applyBorder="1" applyAlignment="1">
      <alignment vertical="center" wrapText="1"/>
      <protection/>
    </xf>
    <xf numFmtId="0" fontId="58" fillId="0" borderId="12" xfId="72" applyFont="1" applyFill="1" applyBorder="1" applyAlignment="1">
      <alignment vertical="center" wrapText="1"/>
      <protection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6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2" applyNumberFormat="1" applyFont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3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8" applyNumberFormat="1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4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9" xfId="73" applyFont="1" applyFill="1" applyBorder="1">
      <alignment/>
      <protection/>
    </xf>
    <xf numFmtId="0" fontId="14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6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8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9" xfId="68" applyFont="1" applyFill="1" applyBorder="1">
      <alignment/>
      <protection/>
    </xf>
    <xf numFmtId="0" fontId="2" fillId="0" borderId="39" xfId="68" applyFont="1" applyFill="1" applyBorder="1">
      <alignment/>
      <protection/>
    </xf>
    <xf numFmtId="3" fontId="2" fillId="0" borderId="39" xfId="73" applyNumberFormat="1" applyFont="1" applyFill="1" applyBorder="1" applyAlignment="1">
      <alignment horizontal="right"/>
      <protection/>
    </xf>
    <xf numFmtId="3" fontId="1" fillId="0" borderId="40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4" fillId="0" borderId="12" xfId="64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40" fillId="0" borderId="20" xfId="66" applyFont="1" applyBorder="1" applyAlignment="1">
      <alignment/>
      <protection/>
    </xf>
    <xf numFmtId="3" fontId="40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right"/>
      <protection/>
    </xf>
    <xf numFmtId="9" fontId="2" fillId="0" borderId="14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11" fillId="0" borderId="0" xfId="70" applyBorder="1" applyAlignment="1">
      <alignment horizontal="center" vertical="center"/>
      <protection/>
    </xf>
    <xf numFmtId="0" fontId="50" fillId="0" borderId="0" xfId="70" applyFont="1" applyBorder="1" applyAlignment="1">
      <alignment horizontal="center" vertical="center"/>
      <protection/>
    </xf>
    <xf numFmtId="3" fontId="54" fillId="0" borderId="14" xfId="70" applyNumberFormat="1" applyFont="1" applyBorder="1">
      <alignment/>
      <protection/>
    </xf>
    <xf numFmtId="0" fontId="0" fillId="0" borderId="0" xfId="68" applyFont="1">
      <alignment/>
      <protection/>
    </xf>
    <xf numFmtId="0" fontId="0" fillId="0" borderId="43" xfId="0" applyFont="1" applyFill="1" applyBorder="1" applyAlignment="1">
      <alignment horizontal="center"/>
    </xf>
    <xf numFmtId="3" fontId="2" fillId="16" borderId="10" xfId="68" applyNumberFormat="1" applyFont="1" applyFill="1" applyBorder="1" applyAlignment="1">
      <alignment horizontal="right"/>
      <protection/>
    </xf>
    <xf numFmtId="3" fontId="2" fillId="16" borderId="14" xfId="68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10" fillId="0" borderId="12" xfId="82" applyNumberFormat="1" applyFont="1" applyFill="1" applyBorder="1" applyAlignment="1">
      <alignment horizontal="right"/>
    </xf>
    <xf numFmtId="0" fontId="40" fillId="0" borderId="36" xfId="66" applyFont="1" applyBorder="1" applyAlignment="1">
      <alignment/>
      <protection/>
    </xf>
    <xf numFmtId="3" fontId="40" fillId="0" borderId="36" xfId="66" applyNumberFormat="1" applyFont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3" fillId="0" borderId="11" xfId="70" applyNumberFormat="1" applyFont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9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2" fillId="0" borderId="14" xfId="68" applyNumberFormat="1" applyFont="1" applyFill="1" applyBorder="1" applyAlignment="1">
      <alignment horizontal="right"/>
      <protection/>
    </xf>
    <xf numFmtId="9" fontId="1" fillId="0" borderId="15" xfId="0" applyNumberFormat="1" applyFont="1" applyBorder="1" applyAlignment="1">
      <alignment vertical="center"/>
    </xf>
    <xf numFmtId="3" fontId="40" fillId="0" borderId="10" xfId="63" applyNumberFormat="1" applyFont="1" applyBorder="1" applyAlignment="1">
      <alignment vertical="center"/>
      <protection/>
    </xf>
    <xf numFmtId="3" fontId="38" fillId="0" borderId="11" xfId="63" applyNumberFormat="1" applyFont="1" applyBorder="1" applyAlignment="1">
      <alignment vertical="center"/>
      <protection/>
    </xf>
    <xf numFmtId="0" fontId="40" fillId="0" borderId="0" xfId="66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0" fontId="15" fillId="0" borderId="15" xfId="64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" fontId="11" fillId="18" borderId="12" xfId="72" applyNumberFormat="1" applyFill="1" applyBorder="1" applyAlignment="1">
      <alignment vertical="center"/>
      <protection/>
    </xf>
    <xf numFmtId="3" fontId="11" fillId="0" borderId="0" xfId="72" applyNumberFormat="1">
      <alignment/>
      <protection/>
    </xf>
    <xf numFmtId="3" fontId="12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0" fontId="40" fillId="18" borderId="24" xfId="66" applyFont="1" applyFill="1" applyBorder="1" applyAlignment="1">
      <alignment/>
      <protection/>
    </xf>
    <xf numFmtId="0" fontId="40" fillId="18" borderId="43" xfId="66" applyFont="1" applyFill="1" applyBorder="1" applyAlignment="1">
      <alignment/>
      <protection/>
    </xf>
    <xf numFmtId="3" fontId="40" fillId="18" borderId="12" xfId="66" applyNumberFormat="1" applyFont="1" applyFill="1" applyBorder="1">
      <alignment/>
      <protection/>
    </xf>
    <xf numFmtId="3" fontId="40" fillId="18" borderId="24" xfId="66" applyNumberFormat="1" applyFont="1" applyFill="1" applyBorder="1">
      <alignment/>
      <protection/>
    </xf>
    <xf numFmtId="0" fontId="1" fillId="0" borderId="14" xfId="64" applyFont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50" xfId="64" applyNumberFormat="1" applyFont="1" applyFill="1" applyBorder="1" applyAlignment="1">
      <alignment/>
      <protection/>
    </xf>
    <xf numFmtId="3" fontId="1" fillId="18" borderId="39" xfId="64" applyNumberFormat="1" applyFont="1" applyFill="1" applyBorder="1" applyAlignment="1">
      <alignment/>
      <protection/>
    </xf>
    <xf numFmtId="3" fontId="2" fillId="18" borderId="11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2" fillId="18" borderId="15" xfId="64" applyNumberFormat="1" applyFont="1" applyFill="1" applyBorder="1" applyAlignment="1">
      <alignment vertical="center"/>
      <protection/>
    </xf>
    <xf numFmtId="3" fontId="1" fillId="18" borderId="22" xfId="64" applyNumberFormat="1" applyFont="1" applyFill="1" applyBorder="1" applyAlignment="1">
      <alignment/>
      <protection/>
    </xf>
    <xf numFmtId="3" fontId="2" fillId="18" borderId="22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/>
      <protection/>
    </xf>
    <xf numFmtId="3" fontId="2" fillId="18" borderId="15" xfId="64" applyNumberFormat="1" applyFont="1" applyFill="1" applyBorder="1" applyAlignment="1">
      <alignment/>
      <protection/>
    </xf>
    <xf numFmtId="3" fontId="12" fillId="18" borderId="15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4" fillId="18" borderId="12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 vertical="center"/>
      <protection/>
    </xf>
    <xf numFmtId="0" fontId="2" fillId="18" borderId="19" xfId="64" applyFont="1" applyFill="1" applyBorder="1" applyAlignment="1">
      <alignment/>
      <protection/>
    </xf>
    <xf numFmtId="0" fontId="2" fillId="18" borderId="24" xfId="64" applyFont="1" applyFill="1" applyBorder="1" applyAlignment="1">
      <alignment/>
      <protection/>
    </xf>
    <xf numFmtId="0" fontId="2" fillId="18" borderId="16" xfId="64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 vertical="center"/>
      <protection/>
    </xf>
    <xf numFmtId="0" fontId="2" fillId="18" borderId="50" xfId="64" applyFont="1" applyFill="1" applyBorder="1" applyAlignment="1">
      <alignment/>
      <protection/>
    </xf>
    <xf numFmtId="0" fontId="2" fillId="18" borderId="40" xfId="64" applyFont="1" applyFill="1" applyBorder="1" applyAlignment="1">
      <alignment/>
      <protection/>
    </xf>
    <xf numFmtId="3" fontId="3" fillId="18" borderId="40" xfId="64" applyNumberFormat="1" applyFont="1" applyFill="1" applyBorder="1" applyAlignment="1">
      <alignment/>
      <protection/>
    </xf>
    <xf numFmtId="0" fontId="2" fillId="18" borderId="17" xfId="64" applyFont="1" applyFill="1" applyBorder="1" applyAlignment="1">
      <alignment/>
      <protection/>
    </xf>
    <xf numFmtId="0" fontId="1" fillId="18" borderId="40" xfId="64" applyFont="1" applyFill="1" applyBorder="1" applyAlignment="1">
      <alignment/>
      <protection/>
    </xf>
    <xf numFmtId="0" fontId="2" fillId="18" borderId="11" xfId="64" applyFont="1" applyFill="1" applyBorder="1" applyAlignment="1">
      <alignment/>
      <protection/>
    </xf>
    <xf numFmtId="3" fontId="2" fillId="18" borderId="16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9" xfId="64" applyNumberFormat="1" applyFont="1" applyFill="1" applyBorder="1" applyAlignment="1">
      <alignment/>
      <protection/>
    </xf>
    <xf numFmtId="3" fontId="2" fillId="18" borderId="40" xfId="64" applyNumberFormat="1" applyFont="1" applyFill="1" applyBorder="1" applyAlignment="1">
      <alignment/>
      <protection/>
    </xf>
    <xf numFmtId="3" fontId="1" fillId="18" borderId="11" xfId="64" applyNumberFormat="1" applyFont="1" applyFill="1" applyBorder="1" applyAlignment="1">
      <alignment/>
      <protection/>
    </xf>
    <xf numFmtId="3" fontId="1" fillId="18" borderId="19" xfId="64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4" applyNumberFormat="1" applyFont="1" applyFill="1" applyBorder="1" applyAlignment="1">
      <alignment/>
      <protection/>
    </xf>
    <xf numFmtId="3" fontId="3" fillId="18" borderId="14" xfId="64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9" xfId="64" applyFont="1" applyFill="1" applyBorder="1" applyAlignment="1">
      <alignment/>
      <protection/>
    </xf>
    <xf numFmtId="0" fontId="1" fillId="18" borderId="39" xfId="64" applyFont="1" applyFill="1" applyBorder="1" applyAlignment="1">
      <alignment/>
      <protection/>
    </xf>
    <xf numFmtId="3" fontId="12" fillId="18" borderId="40" xfId="64" applyNumberFormat="1" applyFont="1" applyFill="1" applyBorder="1" applyAlignment="1">
      <alignment vertical="center"/>
      <protection/>
    </xf>
    <xf numFmtId="3" fontId="3" fillId="18" borderId="16" xfId="64" applyNumberFormat="1" applyFont="1" applyFill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50" xfId="64" applyNumberFormat="1" applyFont="1" applyFill="1" applyBorder="1" applyAlignment="1">
      <alignment/>
      <protection/>
    </xf>
    <xf numFmtId="3" fontId="2" fillId="18" borderId="40" xfId="64" applyNumberFormat="1" applyFont="1" applyFill="1" applyBorder="1" applyAlignment="1">
      <alignment/>
      <protection/>
    </xf>
    <xf numFmtId="3" fontId="1" fillId="18" borderId="34" xfId="64" applyNumberFormat="1" applyFont="1" applyFill="1" applyBorder="1" applyAlignment="1">
      <alignment/>
      <protection/>
    </xf>
    <xf numFmtId="3" fontId="1" fillId="18" borderId="23" xfId="64" applyNumberFormat="1" applyFont="1" applyFill="1" applyBorder="1" applyAlignment="1">
      <alignment/>
      <protection/>
    </xf>
    <xf numFmtId="3" fontId="1" fillId="18" borderId="39" xfId="64" applyNumberFormat="1" applyFont="1" applyFill="1" applyBorder="1" applyAlignment="1">
      <alignment/>
      <protection/>
    </xf>
    <xf numFmtId="3" fontId="2" fillId="18" borderId="39" xfId="64" applyNumberFormat="1" applyFont="1" applyFill="1" applyBorder="1" applyAlignment="1">
      <alignment/>
      <protection/>
    </xf>
    <xf numFmtId="3" fontId="2" fillId="18" borderId="17" xfId="64" applyNumberFormat="1" applyFont="1" applyFill="1" applyBorder="1" applyAlignment="1">
      <alignment/>
      <protection/>
    </xf>
    <xf numFmtId="3" fontId="1" fillId="18" borderId="30" xfId="64" applyNumberFormat="1" applyFont="1" applyFill="1" applyBorder="1" applyAlignment="1">
      <alignment/>
      <protection/>
    </xf>
    <xf numFmtId="3" fontId="1" fillId="18" borderId="40" xfId="64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4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40" xfId="73" applyNumberFormat="1" applyFont="1" applyFill="1" applyBorder="1" applyAlignment="1">
      <alignment horizontal="right"/>
      <protection/>
    </xf>
    <xf numFmtId="3" fontId="10" fillId="18" borderId="14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3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10" fillId="18" borderId="15" xfId="0" applyNumberFormat="1" applyFont="1" applyFill="1" applyBorder="1" applyAlignment="1">
      <alignment horizontal="right"/>
    </xf>
    <xf numFmtId="3" fontId="10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50" xfId="0" applyNumberFormat="1" applyFont="1" applyFill="1" applyBorder="1" applyAlignment="1">
      <alignment horizontal="right"/>
    </xf>
    <xf numFmtId="3" fontId="10" fillId="18" borderId="40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40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1" fillId="18" borderId="12" xfId="0" applyNumberFormat="1" applyFont="1" applyFill="1" applyBorder="1" applyAlignment="1">
      <alignment/>
    </xf>
    <xf numFmtId="3" fontId="36" fillId="18" borderId="11" xfId="72" applyNumberFormat="1" applyFont="1" applyFill="1" applyBorder="1" applyAlignment="1">
      <alignment horizontal="right"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36" fillId="18" borderId="12" xfId="72" applyNumberFormat="1" applyFont="1" applyFill="1" applyBorder="1" applyAlignment="1">
      <alignment vertical="center"/>
      <protection/>
    </xf>
    <xf numFmtId="3" fontId="58" fillId="18" borderId="12" xfId="72" applyNumberFormat="1" applyFont="1" applyFill="1" applyBorder="1" applyAlignment="1">
      <alignment vertical="center"/>
      <protection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24" xfId="67" applyBorder="1">
      <alignment/>
      <protection/>
    </xf>
    <xf numFmtId="0" fontId="11" fillId="0" borderId="0" xfId="67" applyBorder="1">
      <alignment/>
      <protection/>
    </xf>
    <xf numFmtId="0" fontId="0" fillId="0" borderId="42" xfId="0" applyBorder="1" applyAlignment="1">
      <alignment/>
    </xf>
    <xf numFmtId="0" fontId="40" fillId="0" borderId="19" xfId="66" applyFont="1" applyBorder="1" applyAlignment="1">
      <alignment/>
      <protection/>
    </xf>
    <xf numFmtId="0" fontId="34" fillId="0" borderId="12" xfId="66" applyFont="1" applyBorder="1" applyAlignment="1">
      <alignment horizontal="center"/>
      <protection/>
    </xf>
    <xf numFmtId="0" fontId="34" fillId="0" borderId="24" xfId="66" applyFont="1" applyBorder="1" applyAlignment="1">
      <alignment horizontal="center"/>
      <protection/>
    </xf>
    <xf numFmtId="3" fontId="40" fillId="0" borderId="12" xfId="66" applyNumberFormat="1" applyFont="1" applyBorder="1" applyAlignment="1">
      <alignment horizontal="right"/>
      <protection/>
    </xf>
    <xf numFmtId="3" fontId="40" fillId="0" borderId="24" xfId="66" applyNumberFormat="1" applyFont="1" applyBorder="1" applyAlignment="1">
      <alignment horizontal="right"/>
      <protection/>
    </xf>
    <xf numFmtId="9" fontId="2" fillId="0" borderId="14" xfId="68" applyNumberFormat="1" applyFont="1" applyFill="1" applyBorder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1" fillId="0" borderId="10" xfId="68" applyNumberFormat="1" applyFont="1" applyFill="1" applyBorder="1">
      <alignment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9" fontId="4" fillId="0" borderId="12" xfId="0" applyNumberFormat="1" applyFont="1" applyBorder="1" applyAlignment="1">
      <alignment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1" fillId="0" borderId="22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/>
      <protection/>
    </xf>
    <xf numFmtId="9" fontId="2" fillId="0" borderId="22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1" fillId="0" borderId="34" xfId="64" applyNumberFormat="1" applyFont="1" applyBorder="1" applyAlignment="1">
      <alignment/>
      <protection/>
    </xf>
    <xf numFmtId="3" fontId="2" fillId="18" borderId="13" xfId="64" applyNumberFormat="1" applyFont="1" applyFill="1" applyBorder="1" applyAlignment="1">
      <alignment/>
      <protection/>
    </xf>
    <xf numFmtId="3" fontId="12" fillId="18" borderId="15" xfId="68" applyNumberFormat="1" applyFont="1" applyFill="1" applyBorder="1" applyAlignment="1">
      <alignment horizontal="right"/>
      <protection/>
    </xf>
    <xf numFmtId="0" fontId="40" fillId="18" borderId="24" xfId="66" applyFont="1" applyFill="1" applyBorder="1" applyAlignment="1">
      <alignment/>
      <protection/>
    </xf>
    <xf numFmtId="0" fontId="62" fillId="0" borderId="12" xfId="72" applyFont="1" applyFill="1" applyBorder="1" applyAlignment="1">
      <alignment horizontal="right" vertical="center" wrapText="1"/>
      <protection/>
    </xf>
    <xf numFmtId="3" fontId="62" fillId="18" borderId="12" xfId="72" applyNumberFormat="1" applyFont="1" applyFill="1" applyBorder="1" applyAlignment="1">
      <alignment horizontal="right" vertical="center" wrapText="1"/>
      <protection/>
    </xf>
    <xf numFmtId="3" fontId="0" fillId="18" borderId="12" xfId="0" applyNumberFormat="1" applyFill="1" applyBorder="1" applyAlignment="1">
      <alignment vertical="center"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9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8" fillId="18" borderId="16" xfId="0" applyNumberFormat="1" applyFont="1" applyFill="1" applyBorder="1" applyAlignment="1">
      <alignment/>
    </xf>
    <xf numFmtId="3" fontId="8" fillId="18" borderId="14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0" fontId="1" fillId="0" borderId="13" xfId="64" applyFont="1" applyBorder="1" applyAlignment="1">
      <alignment/>
      <protection/>
    </xf>
    <xf numFmtId="3" fontId="1" fillId="18" borderId="13" xfId="64" applyNumberFormat="1" applyFont="1" applyFill="1" applyBorder="1" applyAlignment="1">
      <alignment/>
      <protection/>
    </xf>
    <xf numFmtId="3" fontId="2" fillId="18" borderId="10" xfId="82" applyNumberFormat="1" applyFont="1" applyFill="1" applyBorder="1" applyAlignment="1">
      <alignment horizontal="right"/>
    </xf>
    <xf numFmtId="3" fontId="8" fillId="18" borderId="10" xfId="82" applyNumberFormat="1" applyFont="1" applyFill="1" applyBorder="1" applyAlignment="1">
      <alignment horizontal="right"/>
    </xf>
    <xf numFmtId="0" fontId="38" fillId="0" borderId="13" xfId="64" applyFont="1" applyBorder="1" applyAlignment="1">
      <alignment/>
      <protection/>
    </xf>
    <xf numFmtId="3" fontId="2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3" fontId="1" fillId="18" borderId="0" xfId="0" applyNumberFormat="1" applyFont="1" applyFill="1" applyBorder="1" applyAlignment="1">
      <alignment/>
    </xf>
    <xf numFmtId="3" fontId="38" fillId="0" borderId="36" xfId="63" applyNumberFormat="1" applyFont="1" applyBorder="1">
      <alignment/>
      <protection/>
    </xf>
    <xf numFmtId="0" fontId="38" fillId="0" borderId="0" xfId="63" applyFont="1" applyBorder="1">
      <alignment/>
      <protection/>
    </xf>
    <xf numFmtId="3" fontId="37" fillId="0" borderId="0" xfId="63" applyNumberFormat="1" applyFont="1" applyBorder="1">
      <alignment/>
      <protection/>
    </xf>
    <xf numFmtId="3" fontId="38" fillId="0" borderId="0" xfId="63" applyNumberFormat="1" applyFont="1" applyBorder="1">
      <alignment/>
      <protection/>
    </xf>
    <xf numFmtId="3" fontId="38" fillId="0" borderId="51" xfId="63" applyNumberFormat="1" applyFont="1" applyBorder="1">
      <alignment/>
      <protection/>
    </xf>
    <xf numFmtId="0" fontId="38" fillId="0" borderId="51" xfId="63" applyFont="1" applyBorder="1">
      <alignment/>
      <protection/>
    </xf>
    <xf numFmtId="0" fontId="2" fillId="0" borderId="10" xfId="0" applyFont="1" applyFill="1" applyBorder="1" applyAlignment="1">
      <alignment horizontal="left" vertical="top"/>
    </xf>
    <xf numFmtId="3" fontId="14" fillId="18" borderId="12" xfId="72" applyNumberFormat="1" applyFont="1" applyFill="1" applyBorder="1" applyAlignment="1">
      <alignment vertical="center"/>
      <protection/>
    </xf>
    <xf numFmtId="3" fontId="51" fillId="0" borderId="14" xfId="70" applyNumberFormat="1" applyFont="1" applyBorder="1">
      <alignment/>
      <protection/>
    </xf>
    <xf numFmtId="0" fontId="8" fillId="0" borderId="13" xfId="64" applyFont="1" applyBorder="1" applyAlignment="1">
      <alignment/>
      <protection/>
    </xf>
    <xf numFmtId="3" fontId="8" fillId="0" borderId="21" xfId="82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1" xfId="82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/>
    </xf>
    <xf numFmtId="9" fontId="1" fillId="0" borderId="15" xfId="64" applyNumberFormat="1" applyFont="1" applyBorder="1" applyAlignment="1">
      <alignment vertical="center"/>
      <protection/>
    </xf>
    <xf numFmtId="9" fontId="1" fillId="0" borderId="14" xfId="64" applyNumberFormat="1" applyFont="1" applyBorder="1" applyAlignment="1">
      <alignment/>
      <protection/>
    </xf>
    <xf numFmtId="9" fontId="1" fillId="0" borderId="29" xfId="64" applyNumberFormat="1" applyFont="1" applyBorder="1" applyAlignment="1">
      <alignment/>
      <protection/>
    </xf>
    <xf numFmtId="9" fontId="5" fillId="0" borderId="15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1" fillId="0" borderId="14" xfId="68" applyNumberFormat="1" applyFont="1" applyFill="1" applyBorder="1" applyAlignment="1">
      <alignment vertical="center"/>
      <protection/>
    </xf>
    <xf numFmtId="9" fontId="3" fillId="0" borderId="15" xfId="68" applyNumberFormat="1" applyFont="1" applyFill="1" applyBorder="1" applyAlignment="1">
      <alignment vertical="center"/>
      <protection/>
    </xf>
    <xf numFmtId="9" fontId="3" fillId="0" borderId="15" xfId="68" applyNumberFormat="1" applyFont="1" applyFill="1" applyBorder="1">
      <alignment/>
      <protection/>
    </xf>
    <xf numFmtId="9" fontId="4" fillId="0" borderId="10" xfId="68" applyNumberFormat="1" applyFont="1" applyFill="1" applyBorder="1">
      <alignment/>
      <protection/>
    </xf>
    <xf numFmtId="9" fontId="4" fillId="0" borderId="14" xfId="68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0" fillId="0" borderId="10" xfId="73" applyNumberFormat="1" applyFont="1" applyFill="1" applyBorder="1">
      <alignment/>
      <protection/>
    </xf>
    <xf numFmtId="9" fontId="10" fillId="0" borderId="14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10" fillId="0" borderId="15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3" fontId="1" fillId="18" borderId="11" xfId="4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9" fontId="8" fillId="0" borderId="12" xfId="82" applyNumberFormat="1" applyFont="1" applyFill="1" applyBorder="1" applyAlignment="1">
      <alignment horizontal="right"/>
    </xf>
    <xf numFmtId="9" fontId="10" fillId="0" borderId="11" xfId="82" applyNumberFormat="1" applyFont="1" applyFill="1" applyBorder="1" applyAlignment="1">
      <alignment horizontal="right"/>
    </xf>
    <xf numFmtId="0" fontId="36" fillId="0" borderId="11" xfId="0" applyFont="1" applyFill="1" applyBorder="1" applyAlignment="1">
      <alignment horizontal="left" vertical="center"/>
    </xf>
    <xf numFmtId="0" fontId="67" fillId="0" borderId="20" xfId="0" applyFont="1" applyFill="1" applyBorder="1" applyAlignment="1">
      <alignment/>
    </xf>
    <xf numFmtId="0" fontId="68" fillId="0" borderId="20" xfId="0" applyFont="1" applyFill="1" applyBorder="1" applyAlignment="1">
      <alignment vertical="center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4" fillId="0" borderId="13" xfId="63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4" fillId="0" borderId="0" xfId="63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6" xfId="66" applyFont="1" applyBorder="1" applyAlignment="1">
      <alignment vertical="center" wrapText="1"/>
      <protection/>
    </xf>
    <xf numFmtId="0" fontId="34" fillId="0" borderId="0" xfId="66" applyFont="1" applyBorder="1" applyAlignment="1">
      <alignment vertical="center" wrapText="1"/>
      <protection/>
    </xf>
    <xf numFmtId="0" fontId="40" fillId="0" borderId="0" xfId="66" applyFont="1" applyBorder="1" applyAlignment="1">
      <alignment vertical="center" wrapText="1"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18" borderId="24" xfId="66" applyFont="1" applyFill="1" applyBorder="1" applyAlignment="1">
      <alignment/>
      <protection/>
    </xf>
    <xf numFmtId="0" fontId="40" fillId="18" borderId="43" xfId="66" applyFont="1" applyFill="1" applyBorder="1" applyAlignment="1">
      <alignment/>
      <protection/>
    </xf>
    <xf numFmtId="0" fontId="34" fillId="0" borderId="19" xfId="66" applyFont="1" applyBorder="1" applyAlignment="1">
      <alignment/>
      <protection/>
    </xf>
    <xf numFmtId="0" fontId="0" fillId="0" borderId="42" xfId="0" applyBorder="1" applyAlignment="1">
      <alignment/>
    </xf>
    <xf numFmtId="0" fontId="34" fillId="0" borderId="13" xfId="66" applyFont="1" applyBorder="1" applyAlignment="1">
      <alignment vertical="center" wrapText="1"/>
      <protection/>
    </xf>
    <xf numFmtId="0" fontId="34" fillId="0" borderId="24" xfId="66" applyFont="1" applyBorder="1" applyAlignment="1">
      <alignment/>
      <protection/>
    </xf>
    <xf numFmtId="0" fontId="0" fillId="0" borderId="43" xfId="0" applyBorder="1" applyAlignment="1">
      <alignment/>
    </xf>
    <xf numFmtId="0" fontId="40" fillId="0" borderId="24" xfId="66" applyFont="1" applyBorder="1" applyAlignment="1">
      <alignment/>
      <protection/>
    </xf>
    <xf numFmtId="0" fontId="40" fillId="0" borderId="43" xfId="66" applyFont="1" applyBorder="1" applyAlignment="1">
      <alignment/>
      <protection/>
    </xf>
    <xf numFmtId="0" fontId="50" fillId="0" borderId="13" xfId="70" applyFont="1" applyBorder="1" applyAlignment="1">
      <alignment horizontal="center" vertical="center"/>
      <protection/>
    </xf>
    <xf numFmtId="0" fontId="50" fillId="0" borderId="10" xfId="70" applyFont="1" applyBorder="1" applyAlignment="1">
      <alignment horizontal="center" vertical="center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4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7" xfId="70" applyFont="1" applyBorder="1" applyAlignment="1">
      <alignment horizontal="center" vertical="center"/>
      <protection/>
    </xf>
    <xf numFmtId="0" fontId="43" fillId="0" borderId="27" xfId="70" applyFont="1" applyBorder="1" applyAlignment="1">
      <alignment horizontal="center" vertical="center"/>
      <protection/>
    </xf>
    <xf numFmtId="0" fontId="43" fillId="0" borderId="19" xfId="70" applyFont="1" applyBorder="1" applyAlignment="1">
      <alignment horizontal="center" vertical="center"/>
      <protection/>
    </xf>
    <xf numFmtId="0" fontId="43" fillId="0" borderId="42" xfId="70" applyFont="1" applyBorder="1" applyAlignment="1">
      <alignment horizontal="center" vertical="center"/>
      <protection/>
    </xf>
    <xf numFmtId="0" fontId="43" fillId="0" borderId="36" xfId="70" applyFont="1" applyBorder="1" applyAlignment="1">
      <alignment horizontal="center" vertical="center"/>
      <protection/>
    </xf>
    <xf numFmtId="0" fontId="43" fillId="0" borderId="39" xfId="70" applyFont="1" applyBorder="1" applyAlignment="1">
      <alignment horizontal="center" vertical="center"/>
      <protection/>
    </xf>
    <xf numFmtId="0" fontId="43" fillId="0" borderId="46" xfId="70" applyFont="1" applyBorder="1" applyAlignment="1">
      <alignment horizontal="center" vertical="center"/>
      <protection/>
    </xf>
    <xf numFmtId="0" fontId="43" fillId="0" borderId="28" xfId="70" applyFont="1" applyBorder="1" applyAlignment="1">
      <alignment horizontal="center" vertical="center"/>
      <protection/>
    </xf>
    <xf numFmtId="0" fontId="50" fillId="0" borderId="41" xfId="70" applyFont="1" applyBorder="1" applyAlignment="1">
      <alignment horizontal="center" vertical="center"/>
      <protection/>
    </xf>
    <xf numFmtId="0" fontId="50" fillId="0" borderId="16" xfId="70" applyFont="1" applyBorder="1" applyAlignment="1">
      <alignment horizontal="center" vertical="center"/>
      <protection/>
    </xf>
    <xf numFmtId="0" fontId="11" fillId="0" borderId="16" xfId="70" applyBorder="1" applyAlignment="1">
      <alignment horizontal="center" vertical="center"/>
      <protection/>
    </xf>
    <xf numFmtId="0" fontId="11" fillId="0" borderId="39" xfId="70" applyBorder="1" applyAlignment="1">
      <alignment horizontal="center" vertical="center"/>
      <protection/>
    </xf>
    <xf numFmtId="0" fontId="52" fillId="0" borderId="52" xfId="70" applyFont="1" applyBorder="1" applyAlignment="1">
      <alignment horizontal="center" vertical="center" wrapText="1"/>
      <protection/>
    </xf>
    <xf numFmtId="0" fontId="52" fillId="0" borderId="49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1" xfId="70" applyFont="1" applyBorder="1" applyAlignment="1">
      <alignment horizontal="center" vertical="center" wrapText="1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53" fillId="0" borderId="21" xfId="70" applyFont="1" applyBorder="1" applyAlignment="1">
      <alignment horizontal="center" vertical="center" wrapText="1"/>
      <protection/>
    </xf>
    <xf numFmtId="0" fontId="53" fillId="0" borderId="46" xfId="70" applyFont="1" applyBorder="1" applyAlignment="1">
      <alignment horizontal="center" vertical="center" wrapText="1"/>
      <protection/>
    </xf>
    <xf numFmtId="0" fontId="53" fillId="0" borderId="28" xfId="70" applyFont="1" applyBorder="1" applyAlignment="1">
      <alignment horizontal="center" vertical="center" wrapText="1"/>
      <protection/>
    </xf>
    <xf numFmtId="0" fontId="50" fillId="0" borderId="32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4" xfId="7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50" fillId="0" borderId="41" xfId="70" applyFont="1" applyBorder="1" applyAlignment="1">
      <alignment horizontal="center" vertical="center" wrapText="1"/>
      <protection/>
    </xf>
    <xf numFmtId="0" fontId="50" fillId="0" borderId="49" xfId="70" applyFont="1" applyBorder="1" applyAlignment="1">
      <alignment horizontal="center" vertical="center" wrapText="1"/>
      <protection/>
    </xf>
    <xf numFmtId="0" fontId="50" fillId="0" borderId="16" xfId="70" applyFont="1" applyBorder="1" applyAlignment="1">
      <alignment horizontal="center" vertical="center" wrapText="1"/>
      <protection/>
    </xf>
    <xf numFmtId="0" fontId="50" fillId="0" borderId="21" xfId="70" applyFont="1" applyBorder="1" applyAlignment="1">
      <alignment horizontal="center" vertical="center" wrapText="1"/>
      <protection/>
    </xf>
    <xf numFmtId="0" fontId="11" fillId="0" borderId="16" xfId="70" applyBorder="1" applyAlignment="1">
      <alignment horizontal="center" vertical="center" wrapText="1"/>
      <protection/>
    </xf>
    <xf numFmtId="0" fontId="11" fillId="0" borderId="21" xfId="70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67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36" xfId="67" applyFont="1" applyBorder="1" applyAlignment="1">
      <alignment vertical="center" wrapText="1"/>
      <protection/>
    </xf>
    <xf numFmtId="0" fontId="14" fillId="0" borderId="27" xfId="67" applyFont="1" applyBorder="1" applyAlignment="1">
      <alignment vertical="center" wrapText="1"/>
      <protection/>
    </xf>
    <xf numFmtId="0" fontId="14" fillId="0" borderId="16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1" xfId="67" applyFont="1" applyBorder="1" applyAlignment="1">
      <alignment vertical="center" wrapText="1"/>
      <protection/>
    </xf>
    <xf numFmtId="0" fontId="11" fillId="0" borderId="19" xfId="67" applyBorder="1" applyAlignment="1">
      <alignment wrapText="1"/>
      <protection/>
    </xf>
    <xf numFmtId="0" fontId="11" fillId="0" borderId="20" xfId="67" applyBorder="1" applyAlignment="1">
      <alignment wrapText="1"/>
      <protection/>
    </xf>
    <xf numFmtId="0" fontId="11" fillId="0" borderId="42" xfId="67" applyBorder="1" applyAlignment="1">
      <alignment wrapText="1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4" fillId="0" borderId="24" xfId="67" applyFont="1" applyBorder="1" applyAlignment="1">
      <alignment horizontal="center"/>
      <protection/>
    </xf>
    <xf numFmtId="0" fontId="14" fillId="0" borderId="45" xfId="67" applyFont="1" applyBorder="1" applyAlignment="1">
      <alignment horizontal="center"/>
      <protection/>
    </xf>
    <xf numFmtId="0" fontId="11" fillId="0" borderId="45" xfId="67" applyBorder="1" applyAlignment="1">
      <alignment horizontal="center"/>
      <protection/>
    </xf>
    <xf numFmtId="0" fontId="14" fillId="0" borderId="43" xfId="67" applyFont="1" applyBorder="1" applyAlignment="1">
      <alignment horizontal="center"/>
      <protection/>
    </xf>
    <xf numFmtId="0" fontId="11" fillId="0" borderId="53" xfId="67" applyFont="1" applyBorder="1" applyAlignment="1">
      <alignment vertical="center" wrapText="1"/>
      <protection/>
    </xf>
    <xf numFmtId="0" fontId="11" fillId="0" borderId="54" xfId="67" applyBorder="1" applyAlignment="1">
      <alignment vertical="center" wrapText="1"/>
      <protection/>
    </xf>
    <xf numFmtId="0" fontId="11" fillId="0" borderId="55" xfId="67" applyBorder="1" applyAlignment="1">
      <alignment vertical="center" wrapText="1"/>
      <protection/>
    </xf>
    <xf numFmtId="0" fontId="11" fillId="0" borderId="13" xfId="67" applyFont="1" applyBorder="1" applyAlignment="1">
      <alignment vertical="center" wrapText="1"/>
      <protection/>
    </xf>
    <xf numFmtId="0" fontId="11" fillId="0" borderId="11" xfId="67" applyBorder="1" applyAlignment="1">
      <alignment vertical="center" wrapText="1"/>
      <protection/>
    </xf>
    <xf numFmtId="0" fontId="11" fillId="0" borderId="0" xfId="67" applyFont="1" applyBorder="1" applyAlignment="1">
      <alignment vertical="center" wrapText="1"/>
      <protection/>
    </xf>
    <xf numFmtId="0" fontId="11" fillId="0" borderId="20" xfId="67" applyBorder="1" applyAlignment="1">
      <alignment vertical="center" wrapText="1"/>
      <protection/>
    </xf>
    <xf numFmtId="0" fontId="11" fillId="0" borderId="13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4" fillId="0" borderId="17" xfId="67" applyFont="1" applyBorder="1" applyAlignment="1">
      <alignment/>
      <protection/>
    </xf>
    <xf numFmtId="0" fontId="14" fillId="0" borderId="36" xfId="67" applyFont="1" applyBorder="1" applyAlignment="1">
      <alignment/>
      <protection/>
    </xf>
    <xf numFmtId="0" fontId="14" fillId="0" borderId="27" xfId="67" applyFont="1" applyBorder="1" applyAlignment="1">
      <alignment/>
      <protection/>
    </xf>
    <xf numFmtId="0" fontId="14" fillId="0" borderId="19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42" xfId="67" applyFont="1" applyBorder="1" applyAlignment="1">
      <alignment/>
      <protection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1" fillId="0" borderId="17" xfId="67" applyBorder="1" applyAlignment="1">
      <alignment horizontal="right" vertical="center"/>
      <protection/>
    </xf>
    <xf numFmtId="0" fontId="11" fillId="0" borderId="19" xfId="67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36" xfId="67" applyBorder="1" applyAlignment="1">
      <alignment/>
      <protection/>
    </xf>
    <xf numFmtId="0" fontId="11" fillId="0" borderId="27" xfId="67" applyBorder="1" applyAlignment="1">
      <alignment/>
      <protection/>
    </xf>
    <xf numFmtId="0" fontId="11" fillId="0" borderId="19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42" xfId="67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10" xfId="67" applyFont="1" applyBorder="1" applyAlignment="1">
      <alignment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4" fillId="0" borderId="17" xfId="67" applyFont="1" applyBorder="1" applyAlignment="1">
      <alignment horizontal="right" vertical="center"/>
      <protection/>
    </xf>
    <xf numFmtId="0" fontId="14" fillId="0" borderId="19" xfId="67" applyFont="1" applyBorder="1" applyAlignment="1">
      <alignment horizontal="right" vertical="center"/>
      <protection/>
    </xf>
    <xf numFmtId="0" fontId="11" fillId="0" borderId="13" xfId="67" applyFont="1" applyBorder="1" applyAlignment="1">
      <alignment/>
      <protection/>
    </xf>
    <xf numFmtId="0" fontId="11" fillId="0" borderId="56" xfId="67" applyBorder="1" applyAlignment="1">
      <alignment horizontal="right" vertical="center"/>
      <protection/>
    </xf>
    <xf numFmtId="0" fontId="11" fillId="0" borderId="57" xfId="67" applyBorder="1" applyAlignment="1">
      <alignment horizontal="right" vertical="center"/>
      <protection/>
    </xf>
    <xf numFmtId="0" fontId="14" fillId="0" borderId="56" xfId="67" applyFont="1" applyBorder="1" applyAlignment="1">
      <alignment horizontal="right" vertical="center"/>
      <protection/>
    </xf>
    <xf numFmtId="0" fontId="14" fillId="0" borderId="57" xfId="67" applyFont="1" applyBorder="1" applyAlignment="1">
      <alignment horizontal="right" vertical="center"/>
      <protection/>
    </xf>
    <xf numFmtId="0" fontId="14" fillId="0" borderId="58" xfId="67" applyFont="1" applyBorder="1" applyAlignment="1">
      <alignment horizontal="center"/>
      <protection/>
    </xf>
    <xf numFmtId="0" fontId="11" fillId="0" borderId="43" xfId="67" applyBorder="1" applyAlignment="1">
      <alignment horizontal="center"/>
      <protection/>
    </xf>
    <xf numFmtId="0" fontId="11" fillId="0" borderId="56" xfId="67" applyFont="1" applyBorder="1" applyAlignment="1">
      <alignment vertical="center" wrapText="1"/>
      <protection/>
    </xf>
    <xf numFmtId="0" fontId="11" fillId="0" borderId="57" xfId="67" applyBorder="1" applyAlignment="1">
      <alignment vertical="center" wrapText="1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5" fillId="0" borderId="36" xfId="74" applyFont="1" applyBorder="1" applyAlignment="1">
      <alignment horizontal="center" vertical="center"/>
      <protection/>
    </xf>
    <xf numFmtId="0" fontId="15" fillId="0" borderId="20" xfId="74" applyFont="1" applyBorder="1" applyAlignment="1">
      <alignment horizontal="center" vertical="center"/>
      <protection/>
    </xf>
    <xf numFmtId="0" fontId="15" fillId="0" borderId="24" xfId="74" applyFont="1" applyBorder="1" applyAlignment="1">
      <alignment horizontal="center" vertical="center"/>
      <protection/>
    </xf>
    <xf numFmtId="0" fontId="15" fillId="0" borderId="43" xfId="74" applyFont="1" applyBorder="1" applyAlignment="1">
      <alignment horizontal="center" vertical="center"/>
      <protection/>
    </xf>
    <xf numFmtId="0" fontId="49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 vertical="center"/>
      <protection/>
    </xf>
    <xf numFmtId="0" fontId="58" fillId="0" borderId="13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45" xfId="72" applyFont="1" applyBorder="1" applyAlignment="1">
      <alignment horizontal="center" vertical="center" wrapText="1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8" fillId="0" borderId="13" xfId="72" applyFont="1" applyFill="1" applyBorder="1" applyAlignment="1">
      <alignment horizontal="center" vertical="center" wrapText="1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7" xfId="72" applyFont="1" applyBorder="1" applyAlignment="1">
      <alignment horizontal="center" vertical="center" wrapText="1"/>
      <protection/>
    </xf>
    <xf numFmtId="0" fontId="58" fillId="0" borderId="42" xfId="72" applyFont="1" applyBorder="1" applyAlignment="1">
      <alignment horizontal="center" vertical="center" wrapText="1"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58" fillId="0" borderId="4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horizontal="center" vertical="center"/>
      <protection/>
    </xf>
    <xf numFmtId="0" fontId="57" fillId="0" borderId="0" xfId="72" applyFont="1" applyAlignment="1">
      <alignment horizontal="center"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9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2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7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7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2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9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4" xfId="57" applyNumberFormat="1" applyFont="1" applyBorder="1" applyAlignment="1">
      <alignment vertical="center"/>
      <protection/>
    </xf>
    <xf numFmtId="3" fontId="34" fillId="0" borderId="14" xfId="5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3" fontId="36" fillId="0" borderId="12" xfId="69" applyNumberFormat="1" applyFont="1" applyBorder="1" applyAlignment="1">
      <alignment vertical="center"/>
      <protection/>
    </xf>
    <xf numFmtId="0" fontId="36" fillId="0" borderId="12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3" xfId="69" applyNumberFormat="1" applyFont="1" applyBorder="1" applyAlignment="1">
      <alignment horizontal="right" vertical="center"/>
      <protection/>
    </xf>
    <xf numFmtId="3" fontId="36" fillId="0" borderId="10" xfId="69" applyNumberFormat="1" applyFont="1" applyBorder="1" applyAlignment="1">
      <alignment horizontal="right" vertical="center"/>
      <protection/>
    </xf>
    <xf numFmtId="3" fontId="36" fillId="0" borderId="11" xfId="69" applyNumberFormat="1" applyFont="1" applyBorder="1" applyAlignment="1">
      <alignment horizontal="right"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5" xfId="69" applyNumberFormat="1" applyFont="1" applyBorder="1" applyAlignment="1">
      <alignment vertical="center"/>
      <protection/>
    </xf>
    <xf numFmtId="0" fontId="35" fillId="0" borderId="38" xfId="69" applyFont="1" applyBorder="1" applyAlignment="1">
      <alignment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5" xfId="69" applyFont="1" applyBorder="1" applyAlignment="1">
      <alignment vertical="center" wrapText="1"/>
      <protection/>
    </xf>
    <xf numFmtId="3" fontId="35" fillId="0" borderId="38" xfId="69" applyNumberFormat="1" applyFont="1" applyBorder="1" applyAlignment="1">
      <alignment vertical="center"/>
      <protection/>
    </xf>
    <xf numFmtId="0" fontId="36" fillId="0" borderId="12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45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B34">
      <selection activeCell="E54" sqref="E54"/>
    </sheetView>
  </sheetViews>
  <sheetFormatPr defaultColWidth="9.125" defaultRowHeight="12.75"/>
  <cols>
    <col min="1" max="1" width="58.875" style="105" customWidth="1"/>
    <col min="2" max="3" width="11.50390625" style="105" customWidth="1"/>
    <col min="4" max="4" width="51.875" style="105" customWidth="1"/>
    <col min="5" max="5" width="11.125" style="105" customWidth="1"/>
    <col min="6" max="6" width="10.125" style="105" customWidth="1"/>
    <col min="7" max="16384" width="9.125" style="105" customWidth="1"/>
  </cols>
  <sheetData>
    <row r="1" spans="1:4" ht="12.75">
      <c r="A1" s="1208" t="s">
        <v>560</v>
      </c>
      <c r="B1" s="1208"/>
      <c r="C1" s="1208"/>
      <c r="D1" s="1208"/>
    </row>
    <row r="2" spans="1:4" ht="12.75">
      <c r="A2" s="1208" t="s">
        <v>561</v>
      </c>
      <c r="B2" s="1208"/>
      <c r="C2" s="1208"/>
      <c r="D2" s="1208"/>
    </row>
    <row r="3" spans="1:6" ht="12.75" customHeight="1">
      <c r="A3" s="202"/>
      <c r="B3" s="202"/>
      <c r="C3" s="202"/>
      <c r="D3" s="202"/>
      <c r="E3" s="892"/>
      <c r="F3" s="892" t="s">
        <v>673</v>
      </c>
    </row>
    <row r="4" spans="1:6" ht="12.75" customHeight="1">
      <c r="A4" s="1206" t="s">
        <v>815</v>
      </c>
      <c r="B4" s="1204" t="s">
        <v>1196</v>
      </c>
      <c r="C4" s="1204" t="s">
        <v>1204</v>
      </c>
      <c r="D4" s="1206" t="s">
        <v>816</v>
      </c>
      <c r="E4" s="1204" t="s">
        <v>1196</v>
      </c>
      <c r="F4" s="1204" t="s">
        <v>1203</v>
      </c>
    </row>
    <row r="5" spans="1:6" ht="24.75" customHeight="1" thickBot="1">
      <c r="A5" s="1207"/>
      <c r="B5" s="1205"/>
      <c r="C5" s="1205"/>
      <c r="D5" s="1207"/>
      <c r="E5" s="1205"/>
      <c r="F5" s="1205"/>
    </row>
    <row r="6" spans="1:6" s="161" customFormat="1" ht="12" thickTop="1">
      <c r="A6" s="177"/>
      <c r="B6" s="214"/>
      <c r="C6" s="214"/>
      <c r="D6" s="180" t="s">
        <v>817</v>
      </c>
      <c r="E6" s="178">
        <f>SUM('1c.mell '!C148)</f>
        <v>3382005</v>
      </c>
      <c r="F6" s="178">
        <f>SUM('1c.mell '!D148)</f>
        <v>3478521</v>
      </c>
    </row>
    <row r="7" spans="1:6" s="161" customFormat="1" ht="11.25">
      <c r="A7" s="267" t="s">
        <v>703</v>
      </c>
      <c r="B7" s="169">
        <f>SUM('1b.mell '!C236)</f>
        <v>1453009</v>
      </c>
      <c r="C7" s="169">
        <f>SUM('1b.mell '!D236)</f>
        <v>1500728</v>
      </c>
      <c r="D7" s="181" t="s">
        <v>875</v>
      </c>
      <c r="E7" s="178">
        <f>SUM('1c.mell '!C149)</f>
        <v>975134</v>
      </c>
      <c r="F7" s="178">
        <f>SUM('1c.mell '!D149)</f>
        <v>1017025</v>
      </c>
    </row>
    <row r="8" spans="1:6" s="161" customFormat="1" ht="11.25">
      <c r="A8" s="267" t="s">
        <v>707</v>
      </c>
      <c r="B8" s="169">
        <f>SUM('1b.mell '!C17)</f>
        <v>0</v>
      </c>
      <c r="C8" s="169">
        <f>SUM('1b.mell '!D17)</f>
        <v>0</v>
      </c>
      <c r="D8" s="168" t="s">
        <v>818</v>
      </c>
      <c r="E8" s="178">
        <f>SUM('1c.mell '!C150)</f>
        <v>5214909</v>
      </c>
      <c r="F8" s="178">
        <f>SUM('1c.mell '!D150)</f>
        <v>5541423</v>
      </c>
    </row>
    <row r="9" spans="1:6" s="161" customFormat="1" ht="12" thickBot="1">
      <c r="A9" s="268" t="s">
        <v>708</v>
      </c>
      <c r="B9" s="276">
        <f>SUM('1b.mell '!C238)</f>
        <v>10000</v>
      </c>
      <c r="C9" s="276">
        <f>SUM('1b.mell '!D238)</f>
        <v>12340</v>
      </c>
      <c r="D9" s="168" t="s">
        <v>563</v>
      </c>
      <c r="E9" s="178">
        <f>SUM('1c.mell '!C151)</f>
        <v>221512</v>
      </c>
      <c r="F9" s="178">
        <f>SUM('1c.mell '!D151)</f>
        <v>249428</v>
      </c>
    </row>
    <row r="10" spans="1:6" s="161" customFormat="1" ht="12" thickBot="1">
      <c r="A10" s="269" t="s">
        <v>709</v>
      </c>
      <c r="B10" s="277">
        <f>SUM(B7:B9)</f>
        <v>1463009</v>
      </c>
      <c r="C10" s="277">
        <f>SUM(C7:C9)</f>
        <v>1513068</v>
      </c>
      <c r="D10" s="168" t="s">
        <v>562</v>
      </c>
      <c r="E10" s="178">
        <f>SUM('1c.mell '!C152)</f>
        <v>1138153</v>
      </c>
      <c r="F10" s="178">
        <f>SUM('1c.mell '!D152)</f>
        <v>1184250</v>
      </c>
    </row>
    <row r="11" spans="1:6" s="161" customFormat="1" ht="11.25">
      <c r="A11" s="208" t="s">
        <v>710</v>
      </c>
      <c r="B11" s="178">
        <f>SUM('1b.mell '!C240)</f>
        <v>3310000</v>
      </c>
      <c r="C11" s="178">
        <f>SUM('1b.mell '!D240)</f>
        <v>3310000</v>
      </c>
      <c r="D11" s="171"/>
      <c r="E11" s="1144"/>
      <c r="F11" s="172"/>
    </row>
    <row r="12" spans="1:6" s="161" customFormat="1" ht="11.25">
      <c r="A12" s="208" t="s">
        <v>711</v>
      </c>
      <c r="B12" s="178">
        <f>SUM('1b.mell '!C241)</f>
        <v>4197124</v>
      </c>
      <c r="C12" s="178">
        <f>SUM('1b.mell '!D241)</f>
        <v>4248704</v>
      </c>
      <c r="D12" s="296"/>
      <c r="E12" s="1147"/>
      <c r="F12" s="226"/>
    </row>
    <row r="13" spans="1:6" s="161" customFormat="1" ht="12" thickBot="1">
      <c r="A13" s="268" t="s">
        <v>177</v>
      </c>
      <c r="B13" s="178">
        <f>SUM('1b.mell '!C242)</f>
        <v>371116</v>
      </c>
      <c r="C13" s="178">
        <f>SUM('1b.mell '!D242)</f>
        <v>371116</v>
      </c>
      <c r="D13" s="296"/>
      <c r="E13" s="1147"/>
      <c r="F13" s="226"/>
    </row>
    <row r="14" spans="1:6" s="161" customFormat="1" ht="13.5" thickBot="1">
      <c r="A14" s="270" t="s">
        <v>718</v>
      </c>
      <c r="B14" s="277">
        <f>SUM(B11:B13)</f>
        <v>7878240</v>
      </c>
      <c r="C14" s="277">
        <f>SUM(C11:C13)</f>
        <v>7929820</v>
      </c>
      <c r="D14" s="296"/>
      <c r="E14" s="1147"/>
      <c r="F14" s="226"/>
    </row>
    <row r="15" spans="1:6" s="161" customFormat="1" ht="11.25">
      <c r="A15" s="208" t="s">
        <v>719</v>
      </c>
      <c r="B15" s="178">
        <f>SUM('1b.mell '!C244)</f>
        <v>1334865</v>
      </c>
      <c r="C15" s="178">
        <f>SUM('1b.mell '!D244)</f>
        <v>1334865</v>
      </c>
      <c r="D15" s="296"/>
      <c r="E15" s="1147"/>
      <c r="F15" s="226"/>
    </row>
    <row r="16" spans="1:6" s="161" customFormat="1" ht="11.25">
      <c r="A16" s="267" t="s">
        <v>720</v>
      </c>
      <c r="B16" s="178">
        <f>SUM('1b.mell '!C245)</f>
        <v>274059</v>
      </c>
      <c r="C16" s="178">
        <f>SUM('1b.mell '!D245)</f>
        <v>274059</v>
      </c>
      <c r="D16" s="296"/>
      <c r="E16" s="1147"/>
      <c r="F16" s="226"/>
    </row>
    <row r="17" spans="1:6" s="161" customFormat="1" ht="11.25">
      <c r="A17" s="267" t="s">
        <v>548</v>
      </c>
      <c r="B17" s="178">
        <f>SUM('1b.mell '!C246)</f>
        <v>20000</v>
      </c>
      <c r="C17" s="178">
        <f>SUM('1b.mell '!D246)</f>
        <v>0</v>
      </c>
      <c r="D17" s="296"/>
      <c r="E17" s="1147"/>
      <c r="F17" s="226"/>
    </row>
    <row r="18" spans="1:6" s="161" customFormat="1" ht="11.25">
      <c r="A18" s="267" t="s">
        <v>723</v>
      </c>
      <c r="B18" s="178">
        <f>SUM('1b.mell '!C247)</f>
        <v>206162</v>
      </c>
      <c r="C18" s="178">
        <f>SUM('1b.mell '!D247)</f>
        <v>206162</v>
      </c>
      <c r="D18" s="296"/>
      <c r="E18" s="1147"/>
      <c r="F18" s="226"/>
    </row>
    <row r="19" spans="1:6" s="161" customFormat="1" ht="11.25">
      <c r="A19" s="267" t="s">
        <v>724</v>
      </c>
      <c r="B19" s="178">
        <f>SUM('1b.mell '!C248)</f>
        <v>493620</v>
      </c>
      <c r="C19" s="178">
        <f>SUM('1b.mell '!D248)</f>
        <v>493620</v>
      </c>
      <c r="D19" s="162"/>
      <c r="E19" s="1145"/>
      <c r="F19" s="166"/>
    </row>
    <row r="20" spans="1:6" s="161" customFormat="1" ht="11.25">
      <c r="A20" s="208" t="s">
        <v>725</v>
      </c>
      <c r="B20" s="178">
        <f>SUM('1b.mell '!C249)</f>
        <v>0</v>
      </c>
      <c r="C20" s="178">
        <f>SUM('1b.mell '!D249)</f>
        <v>0</v>
      </c>
      <c r="D20" s="162"/>
      <c r="E20" s="1145"/>
      <c r="F20" s="166"/>
    </row>
    <row r="21" spans="1:6" s="161" customFormat="1" ht="11.25">
      <c r="A21" s="208" t="s">
        <v>726</v>
      </c>
      <c r="B21" s="178">
        <f>SUM('1b.mell '!C250)</f>
        <v>40100</v>
      </c>
      <c r="C21" s="178">
        <f>SUM('1b.mell '!D250)</f>
        <v>40100</v>
      </c>
      <c r="D21" s="162"/>
      <c r="E21" s="1145"/>
      <c r="F21" s="166"/>
    </row>
    <row r="22" spans="1:6" s="161" customFormat="1" ht="11.25">
      <c r="A22" s="1140" t="s">
        <v>1221</v>
      </c>
      <c r="B22" s="178"/>
      <c r="C22" s="178">
        <f>SUM('1b.mell '!D251)</f>
        <v>24000</v>
      </c>
      <c r="D22" s="162"/>
      <c r="E22" s="1145"/>
      <c r="F22" s="166"/>
    </row>
    <row r="23" spans="1:6" s="161" customFormat="1" ht="12" thickBot="1">
      <c r="A23" s="268" t="s">
        <v>727</v>
      </c>
      <c r="B23" s="178">
        <f>SUM('1b.mell '!C252)</f>
        <v>26700</v>
      </c>
      <c r="C23" s="178">
        <f>SUM('1b.mell '!D252)</f>
        <v>22700</v>
      </c>
      <c r="D23" s="162"/>
      <c r="E23" s="1145"/>
      <c r="F23" s="166"/>
    </row>
    <row r="24" spans="1:6" s="161" customFormat="1" ht="13.5" thickBot="1">
      <c r="A24" s="270" t="s">
        <v>874</v>
      </c>
      <c r="B24" s="277">
        <f>SUM(B15:B23)</f>
        <v>2395506</v>
      </c>
      <c r="C24" s="277">
        <f>SUM(C15:C23)</f>
        <v>2395506</v>
      </c>
      <c r="D24" s="162"/>
      <c r="E24" s="1145"/>
      <c r="F24" s="166"/>
    </row>
    <row r="25" spans="1:6" s="161" customFormat="1" ht="12" thickBot="1">
      <c r="A25" s="271" t="s">
        <v>728</v>
      </c>
      <c r="B25" s="278">
        <f>SUM('1b.mell '!C254)</f>
        <v>0</v>
      </c>
      <c r="C25" s="278">
        <f>SUM('1b.mell '!D254)</f>
        <v>8700</v>
      </c>
      <c r="D25" s="162"/>
      <c r="E25" s="1145"/>
      <c r="F25" s="166"/>
    </row>
    <row r="26" spans="1:6" s="161" customFormat="1" ht="13.5" thickBot="1">
      <c r="A26" s="272" t="s">
        <v>729</v>
      </c>
      <c r="B26" s="286">
        <f>SUM(B25)</f>
        <v>0</v>
      </c>
      <c r="C26" s="286">
        <f>SUM(C25)</f>
        <v>8700</v>
      </c>
      <c r="D26" s="163"/>
      <c r="E26" s="1149"/>
      <c r="F26" s="167"/>
    </row>
    <row r="27" spans="1:6" s="161" customFormat="1" ht="15.75" thickBot="1" thickTop="1">
      <c r="A27" s="273" t="s">
        <v>517</v>
      </c>
      <c r="B27" s="231">
        <f>SUM(B26,B24,B14,B10)</f>
        <v>11736755</v>
      </c>
      <c r="C27" s="231">
        <f>SUM(C26,C24,C14,C10)</f>
        <v>11847094</v>
      </c>
      <c r="D27" s="185" t="s">
        <v>509</v>
      </c>
      <c r="E27" s="231">
        <f>SUM(E6:E10)</f>
        <v>10931713</v>
      </c>
      <c r="F27" s="231">
        <f>SUM(F6:F10)</f>
        <v>11470647</v>
      </c>
    </row>
    <row r="28" spans="1:6" s="161" customFormat="1" ht="12" thickTop="1">
      <c r="A28" s="208" t="s">
        <v>730</v>
      </c>
      <c r="B28" s="178">
        <f>SUM('1b.mell '!C257)</f>
        <v>0</v>
      </c>
      <c r="C28" s="178">
        <f>SUM('1b.mell '!D257)</f>
        <v>0</v>
      </c>
      <c r="D28" s="162"/>
      <c r="E28" s="294"/>
      <c r="F28" s="294"/>
    </row>
    <row r="29" spans="1:6" s="161" customFormat="1" ht="11.25">
      <c r="A29" s="267" t="s">
        <v>731</v>
      </c>
      <c r="B29" s="169">
        <f>SUM('1b.mell '!C258)</f>
        <v>50000</v>
      </c>
      <c r="C29" s="169">
        <f>SUM('1b.mell '!D258)</f>
        <v>259036</v>
      </c>
      <c r="D29" s="164" t="s">
        <v>752</v>
      </c>
      <c r="E29" s="169">
        <f>SUM('1c.mell '!C155)</f>
        <v>557254</v>
      </c>
      <c r="F29" s="169">
        <f>SUM('1c.mell '!D155)</f>
        <v>1440499</v>
      </c>
    </row>
    <row r="30" spans="1:6" s="161" customFormat="1" ht="11.25">
      <c r="A30" s="267" t="s">
        <v>732</v>
      </c>
      <c r="B30" s="169">
        <f>SUM('1b.mell '!C259)</f>
        <v>481070</v>
      </c>
      <c r="C30" s="169">
        <f>SUM('1b.mell '!D259)</f>
        <v>481070</v>
      </c>
      <c r="D30" s="279" t="s">
        <v>753</v>
      </c>
      <c r="E30" s="169">
        <f>SUM('1c.mell '!C156)</f>
        <v>1680073</v>
      </c>
      <c r="F30" s="169">
        <f>SUM('1c.mell '!D156)</f>
        <v>3180685</v>
      </c>
    </row>
    <row r="31" spans="1:6" s="161" customFormat="1" ht="11.25">
      <c r="A31" s="267" t="s">
        <v>1091</v>
      </c>
      <c r="B31" s="169"/>
      <c r="C31" s="169"/>
      <c r="D31" s="164" t="s">
        <v>819</v>
      </c>
      <c r="E31" s="169">
        <f>SUM('1c.mell '!C157)</f>
        <v>938285</v>
      </c>
      <c r="F31" s="169">
        <f>SUM('1c.mell '!D157)</f>
        <v>1220082</v>
      </c>
    </row>
    <row r="32" spans="1:6" s="161" customFormat="1" ht="12" thickBot="1">
      <c r="A32" s="275" t="s">
        <v>763</v>
      </c>
      <c r="B32" s="288">
        <f>SUM('1b.mell '!C260)</f>
        <v>0</v>
      </c>
      <c r="C32" s="288">
        <f>SUM('1b.mell '!D260)</f>
        <v>0</v>
      </c>
      <c r="D32" s="165"/>
      <c r="E32" s="1144"/>
      <c r="F32" s="172"/>
    </row>
    <row r="33" spans="1:6" s="161" customFormat="1" ht="13.5" thickBot="1">
      <c r="A33" s="270" t="s">
        <v>733</v>
      </c>
      <c r="B33" s="277">
        <f>SUM(B28:B32)</f>
        <v>531070</v>
      </c>
      <c r="C33" s="277">
        <f>SUM(C28:C32)</f>
        <v>740106</v>
      </c>
      <c r="D33" s="162"/>
      <c r="E33" s="1145"/>
      <c r="F33" s="166"/>
    </row>
    <row r="34" spans="1:6" s="161" customFormat="1" ht="11.25">
      <c r="A34" s="208" t="s">
        <v>734</v>
      </c>
      <c r="B34" s="284">
        <f>SUM('1b.mell '!C262)</f>
        <v>1255000</v>
      </c>
      <c r="C34" s="284">
        <f>SUM('1b.mell '!D262)</f>
        <v>1255000</v>
      </c>
      <c r="D34" s="162"/>
      <c r="E34" s="1145"/>
      <c r="F34" s="166"/>
    </row>
    <row r="35" spans="1:6" s="161" customFormat="1" ht="11.25">
      <c r="A35" s="267" t="s">
        <v>747</v>
      </c>
      <c r="B35" s="169">
        <f>SUM('1b.mell '!C263)</f>
        <v>0</v>
      </c>
      <c r="C35" s="169">
        <f>SUM('1b.mell '!D263)</f>
        <v>0</v>
      </c>
      <c r="D35" s="162"/>
      <c r="E35" s="1145"/>
      <c r="F35" s="166"/>
    </row>
    <row r="36" spans="1:6" s="161" customFormat="1" ht="12" thickBot="1">
      <c r="A36" s="275" t="s">
        <v>1171</v>
      </c>
      <c r="B36" s="276">
        <f>SUM('1b.mell '!C264)</f>
        <v>1000</v>
      </c>
      <c r="C36" s="276">
        <f>SUM('1b.mell '!D264)</f>
        <v>1000</v>
      </c>
      <c r="D36" s="162"/>
      <c r="E36" s="1145"/>
      <c r="F36" s="166"/>
    </row>
    <row r="37" spans="1:6" s="161" customFormat="1" ht="13.5" thickBot="1">
      <c r="A37" s="270" t="s">
        <v>737</v>
      </c>
      <c r="B37" s="277">
        <f>SUM(B34:B36)</f>
        <v>1256000</v>
      </c>
      <c r="C37" s="277">
        <f>SUM(C34:C36)</f>
        <v>1256000</v>
      </c>
      <c r="D37" s="296"/>
      <c r="E37" s="1146"/>
      <c r="F37" s="287"/>
    </row>
    <row r="38" spans="1:6" s="161" customFormat="1" ht="12.75" customHeight="1">
      <c r="A38" s="274" t="s">
        <v>738</v>
      </c>
      <c r="B38" s="284">
        <f>SUM('1b.mell '!C266)</f>
        <v>31500</v>
      </c>
      <c r="C38" s="284">
        <f>SUM('1b.mell '!D266)</f>
        <v>31500</v>
      </c>
      <c r="D38" s="297"/>
      <c r="E38" s="1145"/>
      <c r="F38" s="166"/>
    </row>
    <row r="39" spans="1:6" s="161" customFormat="1" ht="12.75" customHeight="1" thickBot="1">
      <c r="A39" s="275" t="s">
        <v>739</v>
      </c>
      <c r="B39" s="276">
        <f>SUM('1b.mell '!C267+'1b.mell '!C268)</f>
        <v>0</v>
      </c>
      <c r="C39" s="276">
        <f>SUM('1b.mell '!D267+'1b.mell '!D268)</f>
        <v>0</v>
      </c>
      <c r="D39" s="297"/>
      <c r="E39" s="1147"/>
      <c r="F39" s="226"/>
    </row>
    <row r="40" spans="1:6" s="161" customFormat="1" ht="13.5" thickBot="1">
      <c r="A40" s="272" t="s">
        <v>740</v>
      </c>
      <c r="B40" s="286">
        <f>SUM(B38:B39)</f>
        <v>31500</v>
      </c>
      <c r="C40" s="286">
        <f>SUM(C38:C39)</f>
        <v>31500</v>
      </c>
      <c r="D40" s="298"/>
      <c r="E40" s="1148"/>
      <c r="F40" s="173"/>
    </row>
    <row r="41" spans="1:6" s="161" customFormat="1" ht="20.25" customHeight="1" thickBot="1" thickTop="1">
      <c r="A41" s="285" t="s">
        <v>518</v>
      </c>
      <c r="B41" s="184">
        <f>SUM(B40,B37,B33)</f>
        <v>1818570</v>
      </c>
      <c r="C41" s="184">
        <f>SUM(C40,C37,C33)</f>
        <v>2027606</v>
      </c>
      <c r="D41" s="187" t="s">
        <v>516</v>
      </c>
      <c r="E41" s="184">
        <f>SUM(E29:E40)</f>
        <v>3175612</v>
      </c>
      <c r="F41" s="184">
        <f>SUM(F29:F40)</f>
        <v>5841266</v>
      </c>
    </row>
    <row r="42" spans="1:6" s="161" customFormat="1" ht="12.75" customHeight="1" thickTop="1">
      <c r="A42" s="208" t="s">
        <v>741</v>
      </c>
      <c r="B42" s="312">
        <f>SUM('1b.mell '!C271)</f>
        <v>0</v>
      </c>
      <c r="C42" s="312">
        <f>SUM('1b.mell '!D271)</f>
        <v>1949271</v>
      </c>
      <c r="D42" s="267"/>
      <c r="E42" s="312"/>
      <c r="F42" s="312"/>
    </row>
    <row r="43" spans="1:6" s="161" customFormat="1" ht="12.75" customHeight="1">
      <c r="A43" s="267" t="s">
        <v>1092</v>
      </c>
      <c r="B43" s="925"/>
      <c r="C43" s="925"/>
      <c r="D43" s="267" t="s">
        <v>452</v>
      </c>
      <c r="E43" s="926"/>
      <c r="F43" s="926">
        <f>SUM('1c.mell '!D163)</f>
        <v>46251</v>
      </c>
    </row>
    <row r="44" spans="1:6" s="161" customFormat="1" ht="12.75" customHeight="1" thickBot="1">
      <c r="A44" s="299" t="s">
        <v>194</v>
      </c>
      <c r="B44" s="300">
        <f>SUM('1b.mell '!C272)</f>
        <v>5881759</v>
      </c>
      <c r="C44" s="300">
        <f>SUM('1b.mell '!D272)</f>
        <v>5945660</v>
      </c>
      <c r="D44" s="295" t="s">
        <v>195</v>
      </c>
      <c r="E44" s="303">
        <f>SUM('1c.mell '!C162)</f>
        <v>5881759</v>
      </c>
      <c r="F44" s="303">
        <f>SUM('1c.mell '!D162)</f>
        <v>5945660</v>
      </c>
    </row>
    <row r="45" spans="1:6" s="161" customFormat="1" ht="15" thickBot="1" thickTop="1">
      <c r="A45" s="183" t="s">
        <v>510</v>
      </c>
      <c r="B45" s="170">
        <f>SUM(B42:B44)</f>
        <v>5881759</v>
      </c>
      <c r="C45" s="170">
        <f>SUM(C42:C44)</f>
        <v>7894931</v>
      </c>
      <c r="D45" s="183" t="s">
        <v>511</v>
      </c>
      <c r="E45" s="231">
        <f>SUM(E42:E44)</f>
        <v>5881759</v>
      </c>
      <c r="F45" s="231">
        <f>SUM(F42:F44)</f>
        <v>5991911</v>
      </c>
    </row>
    <row r="46" spans="1:6" s="161" customFormat="1" ht="12" thickTop="1">
      <c r="A46" s="208" t="s">
        <v>742</v>
      </c>
      <c r="B46" s="178">
        <f>SUM('1b.mell '!F274)</f>
        <v>0</v>
      </c>
      <c r="C46" s="178">
        <f>SUM('1b.mell '!H274)</f>
        <v>0</v>
      </c>
      <c r="D46" s="279" t="s">
        <v>749</v>
      </c>
      <c r="E46" s="178">
        <f>SUM('1c.mell '!C165)</f>
        <v>48000</v>
      </c>
      <c r="F46" s="178">
        <f>SUM('1c.mell '!D165)</f>
        <v>48000</v>
      </c>
    </row>
    <row r="47" spans="1:6" s="161" customFormat="1" ht="11.25">
      <c r="A47" s="267" t="s">
        <v>743</v>
      </c>
      <c r="B47" s="169">
        <f>SUM('1b.mell '!C275)</f>
        <v>600000</v>
      </c>
      <c r="C47" s="169">
        <f>SUM('1b.mell '!D275)</f>
        <v>1582193</v>
      </c>
      <c r="D47" s="164" t="s">
        <v>512</v>
      </c>
      <c r="E47" s="178">
        <f>SUM('1c.mell '!C166)</f>
        <v>0</v>
      </c>
      <c r="F47" s="178">
        <f>SUM('1c.mell '!D166)</f>
        <v>0</v>
      </c>
    </row>
    <row r="48" spans="1:6" s="161" customFormat="1" ht="12" thickBot="1">
      <c r="A48" s="299" t="s">
        <v>194</v>
      </c>
      <c r="B48" s="300">
        <f>SUM('1b.mell '!C276)</f>
        <v>145000</v>
      </c>
      <c r="C48" s="300">
        <f>SUM('1b.mell '!D276)</f>
        <v>145000</v>
      </c>
      <c r="D48" s="302" t="s">
        <v>195</v>
      </c>
      <c r="E48" s="300">
        <f>SUM('1c.mell '!C167)</f>
        <v>145000</v>
      </c>
      <c r="F48" s="300">
        <f>SUM('1c.mell '!D167)</f>
        <v>145000</v>
      </c>
    </row>
    <row r="49" spans="1:6" s="161" customFormat="1" ht="16.5" customHeight="1" thickBot="1" thickTop="1">
      <c r="A49" s="301" t="s">
        <v>744</v>
      </c>
      <c r="B49" s="170">
        <f>SUM(B46:B48)</f>
        <v>745000</v>
      </c>
      <c r="C49" s="170">
        <f>SUM(C46:C48)</f>
        <v>1727193</v>
      </c>
      <c r="D49" s="185" t="s">
        <v>487</v>
      </c>
      <c r="E49" s="304">
        <f>SUM(E46:E48)</f>
        <v>193000</v>
      </c>
      <c r="F49" s="304">
        <f>SUM(F46:F48)</f>
        <v>193000</v>
      </c>
    </row>
    <row r="50" spans="1:6" s="161" customFormat="1" ht="13.5" thickBot="1" thickTop="1">
      <c r="A50" s="289"/>
      <c r="B50" s="290"/>
      <c r="C50" s="290"/>
      <c r="D50" s="305"/>
      <c r="E50" s="300"/>
      <c r="F50" s="300"/>
    </row>
    <row r="51" spans="1:6" s="161" customFormat="1" ht="20.25" customHeight="1" thickBot="1" thickTop="1">
      <c r="A51" s="206" t="s">
        <v>893</v>
      </c>
      <c r="B51" s="186">
        <f>SUM(B27+B41+B46+B47+B42)</f>
        <v>14155325</v>
      </c>
      <c r="C51" s="186">
        <f>SUM(C27+C41+C46+C47+C42)</f>
        <v>17406164</v>
      </c>
      <c r="D51" s="206" t="s">
        <v>554</v>
      </c>
      <c r="E51" s="186">
        <f>SUM(E27+E41+E46+E47+E42)</f>
        <v>14155325</v>
      </c>
      <c r="F51" s="186">
        <f>SUM(F27+F41+F46+F47+F43)</f>
        <v>17406164</v>
      </c>
    </row>
    <row r="52" ht="14.25" thickTop="1">
      <c r="A52" s="160"/>
    </row>
    <row r="53" ht="13.5">
      <c r="A53" s="160"/>
    </row>
    <row r="54" ht="13.5">
      <c r="A54" s="160"/>
    </row>
  </sheetData>
  <sheetProtection/>
  <mergeCells count="8">
    <mergeCell ref="F4:F5"/>
    <mergeCell ref="E4:E5"/>
    <mergeCell ref="A4:A5"/>
    <mergeCell ref="D4:D5"/>
    <mergeCell ref="A1:D1"/>
    <mergeCell ref="A2:D2"/>
    <mergeCell ref="B4:B5"/>
    <mergeCell ref="C4:C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showZeros="0" zoomScalePageLayoutView="0" workbookViewId="0" topLeftCell="A7">
      <selection activeCell="B15" sqref="B15"/>
    </sheetView>
  </sheetViews>
  <sheetFormatPr defaultColWidth="9.125" defaultRowHeight="12.75"/>
  <cols>
    <col min="1" max="1" width="6.125" style="42" customWidth="1"/>
    <col min="2" max="2" width="52.00390625" style="42" customWidth="1"/>
    <col min="3" max="4" width="13.125" style="20" customWidth="1"/>
    <col min="5" max="5" width="9.875" style="236" customWidth="1"/>
    <col min="6" max="6" width="40.50390625" style="42" customWidth="1"/>
    <col min="7" max="16384" width="9.125" style="42" customWidth="1"/>
  </cols>
  <sheetData>
    <row r="1" spans="1:7" s="40" customFormat="1" ht="12">
      <c r="A1" s="1265" t="s">
        <v>632</v>
      </c>
      <c r="B1" s="1211"/>
      <c r="C1" s="1211"/>
      <c r="D1" s="1211"/>
      <c r="E1" s="1211"/>
      <c r="F1" s="1211"/>
      <c r="G1" s="86"/>
    </row>
    <row r="2" spans="1:7" s="40" customFormat="1" ht="12">
      <c r="A2" s="1257" t="s">
        <v>1089</v>
      </c>
      <c r="B2" s="1258"/>
      <c r="C2" s="1258"/>
      <c r="D2" s="1258"/>
      <c r="E2" s="1258"/>
      <c r="F2" s="1258"/>
      <c r="G2" s="65"/>
    </row>
    <row r="3" spans="1:5" s="40" customFormat="1" ht="9.75" customHeight="1">
      <c r="A3" s="33"/>
      <c r="B3" s="33"/>
      <c r="C3" s="66"/>
      <c r="D3" s="66"/>
      <c r="E3" s="235"/>
    </row>
    <row r="4" spans="1:6" s="40" customFormat="1" ht="11.25">
      <c r="A4" s="597"/>
      <c r="B4" s="597"/>
      <c r="C4" s="598"/>
      <c r="D4" s="598"/>
      <c r="E4" s="599"/>
      <c r="F4" s="453" t="s">
        <v>673</v>
      </c>
    </row>
    <row r="5" spans="1:6" ht="12" customHeight="1">
      <c r="A5" s="539"/>
      <c r="B5" s="553"/>
      <c r="C5" s="1234" t="s">
        <v>1196</v>
      </c>
      <c r="D5" s="1234" t="s">
        <v>1204</v>
      </c>
      <c r="E5" s="1266" t="s">
        <v>171</v>
      </c>
      <c r="F5" s="456" t="s">
        <v>627</v>
      </c>
    </row>
    <row r="6" spans="1:6" ht="12" customHeight="1">
      <c r="A6" s="78" t="s">
        <v>790</v>
      </c>
      <c r="B6" s="555" t="s">
        <v>626</v>
      </c>
      <c r="C6" s="1235"/>
      <c r="D6" s="1235"/>
      <c r="E6" s="1267"/>
      <c r="F6" s="78" t="s">
        <v>628</v>
      </c>
    </row>
    <row r="7" spans="1:6" s="40" customFormat="1" ht="12.75" customHeight="1" thickBot="1">
      <c r="A7" s="78"/>
      <c r="B7" s="414"/>
      <c r="C7" s="1242"/>
      <c r="D7" s="1242"/>
      <c r="E7" s="1268"/>
      <c r="F7" s="414"/>
    </row>
    <row r="8" spans="1:6" s="40" customFormat="1" ht="11.25">
      <c r="A8" s="415" t="s">
        <v>649</v>
      </c>
      <c r="B8" s="415" t="s">
        <v>650</v>
      </c>
      <c r="C8" s="456" t="s">
        <v>651</v>
      </c>
      <c r="D8" s="456" t="s">
        <v>652</v>
      </c>
      <c r="E8" s="456" t="s">
        <v>653</v>
      </c>
      <c r="F8" s="456" t="s">
        <v>485</v>
      </c>
    </row>
    <row r="9" spans="1:6" s="40" customFormat="1" ht="12.75">
      <c r="A9" s="506"/>
      <c r="B9" s="600" t="s">
        <v>780</v>
      </c>
      <c r="C9" s="461"/>
      <c r="D9" s="461"/>
      <c r="E9" s="544"/>
      <c r="F9" s="501"/>
    </row>
    <row r="10" spans="1:6" ht="11.25">
      <c r="A10" s="78"/>
      <c r="B10" s="562" t="s">
        <v>765</v>
      </c>
      <c r="C10" s="601"/>
      <c r="D10" s="601"/>
      <c r="E10" s="602"/>
      <c r="F10" s="406"/>
    </row>
    <row r="11" spans="1:6" ht="12">
      <c r="A11" s="483">
        <v>5011</v>
      </c>
      <c r="B11" s="603" t="s">
        <v>665</v>
      </c>
      <c r="C11" s="76"/>
      <c r="D11" s="76"/>
      <c r="E11" s="605"/>
      <c r="F11" s="569"/>
    </row>
    <row r="12" spans="1:6" ht="11.25">
      <c r="A12" s="506">
        <v>5010</v>
      </c>
      <c r="B12" s="1155" t="s">
        <v>666</v>
      </c>
      <c r="C12" s="323"/>
      <c r="D12" s="323"/>
      <c r="E12" s="907"/>
      <c r="F12" s="77"/>
    </row>
    <row r="13" spans="1:6" s="40" customFormat="1" ht="11.25">
      <c r="A13" s="78"/>
      <c r="B13" s="585" t="s">
        <v>772</v>
      </c>
      <c r="C13" s="1157"/>
      <c r="D13" s="1138"/>
      <c r="E13" s="605"/>
      <c r="F13" s="577"/>
    </row>
    <row r="14" spans="1:6" ht="11.25">
      <c r="A14" s="483">
        <v>5021</v>
      </c>
      <c r="B14" s="603" t="s">
        <v>356</v>
      </c>
      <c r="C14" s="1154"/>
      <c r="D14" s="1139">
        <v>123560</v>
      </c>
      <c r="E14" s="605"/>
      <c r="F14" s="406"/>
    </row>
    <row r="15" spans="1:6" ht="11.25">
      <c r="A15" s="483">
        <v>5023</v>
      </c>
      <c r="B15" s="928" t="s">
        <v>1237</v>
      </c>
      <c r="C15" s="1154"/>
      <c r="D15" s="1139">
        <v>242700</v>
      </c>
      <c r="E15" s="605"/>
      <c r="F15" s="406"/>
    </row>
    <row r="16" spans="1:6" s="40" customFormat="1" ht="11.25">
      <c r="A16" s="506">
        <v>5020</v>
      </c>
      <c r="B16" s="911" t="s">
        <v>666</v>
      </c>
      <c r="C16" s="1158"/>
      <c r="D16" s="1065">
        <f>SUM(D14:D15)</f>
        <v>366260</v>
      </c>
      <c r="E16" s="907"/>
      <c r="F16" s="574"/>
    </row>
    <row r="17" spans="1:6" s="40" customFormat="1" ht="12" customHeight="1">
      <c r="A17" s="78"/>
      <c r="B17" s="606" t="s">
        <v>503</v>
      </c>
      <c r="C17" s="1157"/>
      <c r="D17" s="1138"/>
      <c r="E17" s="605"/>
      <c r="F17" s="577"/>
    </row>
    <row r="18" spans="1:6" s="40" customFormat="1" ht="12" customHeight="1">
      <c r="A18" s="402">
        <v>5031</v>
      </c>
      <c r="B18" s="573" t="s">
        <v>1167</v>
      </c>
      <c r="C18" s="1157">
        <v>1000</v>
      </c>
      <c r="D18" s="1138">
        <v>1000</v>
      </c>
      <c r="E18" s="605">
        <f>SUM(D18/C18)</f>
        <v>1</v>
      </c>
      <c r="F18" s="566"/>
    </row>
    <row r="19" spans="1:6" ht="11.25">
      <c r="A19" s="483">
        <v>5033</v>
      </c>
      <c r="B19" s="1156" t="s">
        <v>465</v>
      </c>
      <c r="C19" s="76">
        <v>30000</v>
      </c>
      <c r="D19" s="1139">
        <v>30000</v>
      </c>
      <c r="E19" s="605">
        <f>SUM(D19/C19)</f>
        <v>1</v>
      </c>
      <c r="F19" s="609"/>
    </row>
    <row r="20" spans="1:6" ht="11.25">
      <c r="A20" s="483">
        <v>5037</v>
      </c>
      <c r="B20" s="608" t="s">
        <v>660</v>
      </c>
      <c r="C20" s="76"/>
      <c r="D20" s="1139">
        <v>698</v>
      </c>
      <c r="E20" s="605"/>
      <c r="F20" s="607"/>
    </row>
    <row r="21" spans="1:6" ht="11.25">
      <c r="A21" s="483">
        <v>5038</v>
      </c>
      <c r="B21" s="603" t="s">
        <v>574</v>
      </c>
      <c r="C21" s="76"/>
      <c r="D21" s="1139">
        <v>471982</v>
      </c>
      <c r="E21" s="605"/>
      <c r="F21" s="609"/>
    </row>
    <row r="22" spans="1:6" ht="11.25">
      <c r="A22" s="483">
        <v>5039</v>
      </c>
      <c r="B22" s="603" t="s">
        <v>1073</v>
      </c>
      <c r="C22" s="76">
        <v>35000</v>
      </c>
      <c r="D22" s="1139">
        <v>35000</v>
      </c>
      <c r="E22" s="605">
        <f>SUM(D22/C22)</f>
        <v>1</v>
      </c>
      <c r="F22" s="609"/>
    </row>
    <row r="23" spans="1:6" ht="11.25">
      <c r="A23" s="483">
        <v>5040</v>
      </c>
      <c r="B23" s="603" t="s">
        <v>1109</v>
      </c>
      <c r="C23" s="76">
        <v>10522</v>
      </c>
      <c r="D23" s="1139">
        <v>10522</v>
      </c>
      <c r="E23" s="605">
        <f>SUM(D23/C23)</f>
        <v>1</v>
      </c>
      <c r="F23" s="609"/>
    </row>
    <row r="24" spans="1:6" ht="11.25">
      <c r="A24" s="483">
        <v>5041</v>
      </c>
      <c r="B24" s="603" t="s">
        <v>1226</v>
      </c>
      <c r="C24" s="76"/>
      <c r="D24" s="1139">
        <v>2000</v>
      </c>
      <c r="E24" s="605"/>
      <c r="F24" s="609"/>
    </row>
    <row r="25" spans="1:6" ht="12" customHeight="1">
      <c r="A25" s="506">
        <v>5050</v>
      </c>
      <c r="B25" s="604" t="s">
        <v>666</v>
      </c>
      <c r="C25" s="323">
        <f>SUM(C18:C23)</f>
        <v>76522</v>
      </c>
      <c r="D25" s="1065">
        <f>SUM(D18:D24)</f>
        <v>551202</v>
      </c>
      <c r="E25" s="907">
        <f>SUM(D25/C25)</f>
        <v>7.203183398238415</v>
      </c>
      <c r="F25" s="574"/>
    </row>
    <row r="26" spans="1:6" ht="12" customHeight="1">
      <c r="A26" s="539"/>
      <c r="B26" s="929" t="s">
        <v>501</v>
      </c>
      <c r="C26" s="327"/>
      <c r="D26" s="1066"/>
      <c r="E26" s="605"/>
      <c r="F26" s="930"/>
    </row>
    <row r="27" spans="1:6" ht="12" customHeight="1">
      <c r="A27" s="932">
        <v>5061</v>
      </c>
      <c r="B27" s="933" t="s">
        <v>1098</v>
      </c>
      <c r="C27" s="326">
        <v>10000</v>
      </c>
      <c r="D27" s="1015">
        <v>10000</v>
      </c>
      <c r="E27" s="1199">
        <f>SUM(D27/C27)</f>
        <v>1</v>
      </c>
      <c r="F27" s="574"/>
    </row>
    <row r="28" spans="1:6" ht="12" customHeight="1">
      <c r="A28" s="506">
        <v>5060</v>
      </c>
      <c r="B28" s="604" t="s">
        <v>666</v>
      </c>
      <c r="C28" s="323">
        <f>SUM(C27)</f>
        <v>10000</v>
      </c>
      <c r="D28" s="1065">
        <f>SUM(D27)</f>
        <v>10000</v>
      </c>
      <c r="E28" s="1200">
        <f>SUM(D28/C28)</f>
        <v>1</v>
      </c>
      <c r="F28" s="574"/>
    </row>
    <row r="29" spans="1:6" ht="15.75" customHeight="1">
      <c r="A29" s="397"/>
      <c r="B29" s="931" t="s">
        <v>781</v>
      </c>
      <c r="C29" s="325">
        <f>SUM(C25+C16+C12+C28)</f>
        <v>86522</v>
      </c>
      <c r="D29" s="1019">
        <f>SUM(D25+D16+D12+D28)</f>
        <v>927462</v>
      </c>
      <c r="E29" s="907">
        <f>SUM(D29/C29)</f>
        <v>10.719377730519405</v>
      </c>
      <c r="F29" s="590"/>
    </row>
    <row r="30" spans="1:6" ht="11.25">
      <c r="A30" s="78"/>
      <c r="B30" s="592" t="s">
        <v>520</v>
      </c>
      <c r="C30" s="610"/>
      <c r="D30" s="610"/>
      <c r="E30" s="605"/>
      <c r="F30" s="406"/>
    </row>
    <row r="31" spans="1:6" ht="11.25">
      <c r="A31" s="78"/>
      <c r="B31" s="406" t="s">
        <v>579</v>
      </c>
      <c r="C31" s="315"/>
      <c r="D31" s="315"/>
      <c r="E31" s="605"/>
      <c r="F31" s="406"/>
    </row>
    <row r="32" spans="1:6" ht="11.25">
      <c r="A32" s="78"/>
      <c r="B32" s="593" t="s">
        <v>569</v>
      </c>
      <c r="C32" s="315"/>
      <c r="D32" s="315"/>
      <c r="E32" s="605"/>
      <c r="F32" s="406"/>
    </row>
    <row r="33" spans="1:6" ht="12" customHeight="1">
      <c r="A33" s="402"/>
      <c r="B33" s="593" t="s">
        <v>570</v>
      </c>
      <c r="C33" s="593"/>
      <c r="D33" s="593"/>
      <c r="E33" s="605"/>
      <c r="F33" s="406"/>
    </row>
    <row r="34" spans="1:6" ht="12" customHeight="1">
      <c r="A34" s="402"/>
      <c r="B34" s="593" t="s">
        <v>805</v>
      </c>
      <c r="C34" s="407"/>
      <c r="D34" s="407"/>
      <c r="E34" s="605"/>
      <c r="F34" s="406"/>
    </row>
    <row r="35" spans="1:6" ht="12" customHeight="1">
      <c r="A35" s="402"/>
      <c r="B35" s="594" t="s">
        <v>509</v>
      </c>
      <c r="C35" s="611">
        <f>SUM(C31:C34)</f>
        <v>0</v>
      </c>
      <c r="D35" s="611">
        <f>SUM(D31:D34)</f>
        <v>0</v>
      </c>
      <c r="E35" s="605"/>
      <c r="F35" s="406"/>
    </row>
    <row r="36" spans="1:6" ht="12" customHeight="1">
      <c r="A36" s="402"/>
      <c r="B36" s="595" t="s">
        <v>521</v>
      </c>
      <c r="C36" s="407"/>
      <c r="D36" s="407"/>
      <c r="E36" s="605"/>
      <c r="F36" s="406"/>
    </row>
    <row r="37" spans="1:6" ht="12" customHeight="1">
      <c r="A37" s="402"/>
      <c r="B37" s="593" t="s">
        <v>755</v>
      </c>
      <c r="C37" s="407"/>
      <c r="D37" s="407"/>
      <c r="E37" s="605"/>
      <c r="F37" s="406"/>
    </row>
    <row r="38" spans="1:6" ht="12" customHeight="1">
      <c r="A38" s="402"/>
      <c r="B38" s="593" t="s">
        <v>1181</v>
      </c>
      <c r="C38" s="407">
        <f>SUM(C25+C16+C12+C28)-C33-C31-C32-C39-C37</f>
        <v>86522</v>
      </c>
      <c r="D38" s="407">
        <f>SUM(D25+D16+D12+D28)-D33-D31-D32-D39-D37</f>
        <v>927462</v>
      </c>
      <c r="E38" s="605">
        <f>SUM(D38/C38)</f>
        <v>10.719377730519405</v>
      </c>
      <c r="F38" s="406"/>
    </row>
    <row r="39" spans="1:6" ht="12" customHeight="1">
      <c r="A39" s="402"/>
      <c r="B39" s="593" t="s">
        <v>571</v>
      </c>
      <c r="C39" s="407"/>
      <c r="D39" s="407"/>
      <c r="E39" s="605"/>
      <c r="F39" s="406"/>
    </row>
    <row r="40" spans="1:6" ht="12" customHeight="1">
      <c r="A40" s="583"/>
      <c r="B40" s="324" t="s">
        <v>516</v>
      </c>
      <c r="C40" s="423">
        <f>SUM(C37:C39)</f>
        <v>86522</v>
      </c>
      <c r="D40" s="423">
        <f>SUM(D37:D39)</f>
        <v>927462</v>
      </c>
      <c r="E40" s="1198">
        <f>SUM(D40/C40)</f>
        <v>10.719377730519405</v>
      </c>
      <c r="F40" s="403"/>
    </row>
    <row r="41" spans="1:6" ht="12" customHeight="1">
      <c r="A41" s="612"/>
      <c r="B41" s="574" t="s">
        <v>577</v>
      </c>
      <c r="C41" s="613">
        <f>SUM(C25+C16+C12+C28)</f>
        <v>86522</v>
      </c>
      <c r="D41" s="613">
        <f>SUM(D25+D16+D12+D28)</f>
        <v>927462</v>
      </c>
      <c r="E41" s="907">
        <f>SUM(D41/C41)</f>
        <v>10.719377730519405</v>
      </c>
      <c r="F41" s="77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A16" sqref="A16:IV16"/>
    </sheetView>
  </sheetViews>
  <sheetFormatPr defaultColWidth="9.125" defaultRowHeight="12.75"/>
  <cols>
    <col min="1" max="1" width="10.125" style="62" customWidth="1"/>
    <col min="2" max="2" width="52.50390625" style="61" customWidth="1"/>
    <col min="3" max="3" width="11.50390625" style="61" customWidth="1"/>
    <col min="4" max="4" width="10.875" style="61" customWidth="1"/>
    <col min="5" max="16384" width="9.125" style="61" customWidth="1"/>
  </cols>
  <sheetData>
    <row r="1" spans="1:2" ht="12.75" customHeight="1">
      <c r="A1" s="1269" t="s">
        <v>576</v>
      </c>
      <c r="B1" s="1269"/>
    </row>
    <row r="2" ht="12">
      <c r="B2" s="62"/>
    </row>
    <row r="3" spans="1:3" s="58" customFormat="1" ht="12.75" customHeight="1">
      <c r="A3" s="1275" t="s">
        <v>1090</v>
      </c>
      <c r="B3" s="1275"/>
      <c r="C3" s="1275"/>
    </row>
    <row r="4" s="58" customFormat="1" ht="12.75"/>
    <row r="5" s="58" customFormat="1" ht="12.75"/>
    <row r="6" s="58" customFormat="1" ht="12.75">
      <c r="C6" s="306"/>
    </row>
    <row r="7" spans="1:4" s="58" customFormat="1" ht="12.75" customHeight="1">
      <c r="A7" s="1270" t="s">
        <v>790</v>
      </c>
      <c r="B7" s="1270" t="s">
        <v>648</v>
      </c>
      <c r="C7" s="1204" t="s">
        <v>1196</v>
      </c>
      <c r="D7" s="1204" t="s">
        <v>1204</v>
      </c>
    </row>
    <row r="8" spans="1:4" s="58" customFormat="1" ht="12.75">
      <c r="A8" s="1273"/>
      <c r="B8" s="1271"/>
      <c r="C8" s="1255"/>
      <c r="D8" s="1255"/>
    </row>
    <row r="9" spans="1:4" s="58" customFormat="1" ht="13.5" thickBot="1">
      <c r="A9" s="1274"/>
      <c r="B9" s="1272"/>
      <c r="C9" s="1223"/>
      <c r="D9" s="1223"/>
    </row>
    <row r="10" spans="1:4" s="58" customFormat="1" ht="12.75">
      <c r="A10" s="72" t="s">
        <v>649</v>
      </c>
      <c r="B10" s="72" t="s">
        <v>650</v>
      </c>
      <c r="C10" s="72" t="s">
        <v>651</v>
      </c>
      <c r="D10" s="72" t="s">
        <v>652</v>
      </c>
    </row>
    <row r="11" spans="1:4" s="58" customFormat="1" ht="12.75">
      <c r="A11" s="12"/>
      <c r="B11" s="12"/>
      <c r="C11" s="68"/>
      <c r="D11" s="68"/>
    </row>
    <row r="12" spans="1:4" s="29" customFormat="1" ht="12.75">
      <c r="A12" s="17">
        <v>6110</v>
      </c>
      <c r="B12" s="15" t="s">
        <v>504</v>
      </c>
      <c r="C12" s="1026">
        <v>78000</v>
      </c>
      <c r="D12" s="1026">
        <v>61896</v>
      </c>
    </row>
    <row r="13" spans="1:4" ht="12">
      <c r="A13" s="59"/>
      <c r="B13" s="60"/>
      <c r="C13" s="1067"/>
      <c r="D13" s="1067"/>
    </row>
    <row r="14" spans="1:4" s="29" customFormat="1" ht="12.75">
      <c r="A14" s="17">
        <v>6120</v>
      </c>
      <c r="B14" s="15" t="s">
        <v>508</v>
      </c>
      <c r="C14" s="1026">
        <f>SUM(C15:C16)</f>
        <v>21183</v>
      </c>
      <c r="D14" s="1026">
        <f>SUM(D15:D16)</f>
        <v>13611</v>
      </c>
    </row>
    <row r="15" spans="1:4" s="29" customFormat="1" ht="12.75">
      <c r="A15" s="59">
        <v>6121</v>
      </c>
      <c r="B15" s="60" t="s">
        <v>855</v>
      </c>
      <c r="C15" s="1067">
        <v>17000</v>
      </c>
      <c r="D15" s="1067">
        <v>9428</v>
      </c>
    </row>
    <row r="16" spans="1:4" ht="12">
      <c r="A16" s="157">
        <v>6125</v>
      </c>
      <c r="B16" s="158" t="s">
        <v>856</v>
      </c>
      <c r="C16" s="1068">
        <v>4183</v>
      </c>
      <c r="D16" s="1068">
        <v>4183</v>
      </c>
    </row>
    <row r="17" spans="1:4" ht="12">
      <c r="A17" s="223"/>
      <c r="B17" s="222"/>
      <c r="C17" s="1069"/>
      <c r="D17" s="1069"/>
    </row>
    <row r="18" spans="1:4" ht="12">
      <c r="A18" s="59"/>
      <c r="B18" s="60"/>
      <c r="C18" s="60"/>
      <c r="D18" s="60"/>
    </row>
    <row r="19" spans="1:4" s="29" customFormat="1" ht="12.75">
      <c r="A19" s="17">
        <v>6100</v>
      </c>
      <c r="B19" s="15" t="s">
        <v>634</v>
      </c>
      <c r="C19" s="15">
        <f>SUM(C12+C14)</f>
        <v>99183</v>
      </c>
      <c r="D19" s="15">
        <f>SUM(D12+D14)</f>
        <v>75507</v>
      </c>
    </row>
    <row r="22" ht="12.75">
      <c r="A22" s="644"/>
    </row>
    <row r="23" ht="12.75">
      <c r="A23" s="644"/>
    </row>
  </sheetData>
  <sheetProtection/>
  <mergeCells count="6">
    <mergeCell ref="D7:D9"/>
    <mergeCell ref="C7:C9"/>
    <mergeCell ref="A1:B1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102"/>
  <sheetViews>
    <sheetView zoomScalePageLayoutView="0" workbookViewId="0" topLeftCell="A38">
      <selection activeCell="D88" sqref="D88"/>
    </sheetView>
  </sheetViews>
  <sheetFormatPr defaultColWidth="9.125" defaultRowHeight="12.75"/>
  <cols>
    <col min="1" max="1" width="9.125" style="645" customWidth="1"/>
    <col min="2" max="2" width="7.00390625" style="645" customWidth="1"/>
    <col min="3" max="3" width="23.375" style="645" customWidth="1"/>
    <col min="4" max="4" width="10.50390625" style="645" customWidth="1"/>
    <col min="5" max="5" width="10.875" style="645" customWidth="1"/>
    <col min="6" max="6" width="10.125" style="645" customWidth="1"/>
    <col min="7" max="7" width="10.875" style="645" customWidth="1"/>
    <col min="8" max="8" width="11.00390625" style="645" customWidth="1"/>
    <col min="9" max="9" width="11.125" style="645" customWidth="1"/>
    <col min="10" max="10" width="11.00390625" style="645" customWidth="1"/>
    <col min="11" max="13" width="10.50390625" style="645" customWidth="1"/>
    <col min="14" max="16384" width="9.125" style="645" customWidth="1"/>
  </cols>
  <sheetData>
    <row r="2" spans="2:13" ht="12.75">
      <c r="B2" s="1276" t="s">
        <v>930</v>
      </c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</row>
    <row r="3" spans="2:13" ht="12">
      <c r="B3" s="646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</row>
    <row r="4" spans="2:13" ht="12.75">
      <c r="B4" s="1277" t="s">
        <v>931</v>
      </c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</row>
    <row r="5" spans="5:11" ht="15">
      <c r="E5" s="648"/>
      <c r="F5" s="648"/>
      <c r="G5" s="648"/>
      <c r="H5" s="648"/>
      <c r="I5" s="648"/>
      <c r="J5" s="648"/>
      <c r="K5" s="648"/>
    </row>
    <row r="6" spans="2:11" ht="12.75">
      <c r="B6" s="1278" t="s">
        <v>932</v>
      </c>
      <c r="C6" s="1279"/>
      <c r="D6" s="1279"/>
      <c r="E6" s="1279"/>
      <c r="F6" s="1279"/>
      <c r="G6" s="649"/>
      <c r="H6" s="649"/>
      <c r="I6" s="649"/>
      <c r="J6" s="649"/>
      <c r="K6" s="649"/>
    </row>
    <row r="7" spans="2:13" ht="12.75">
      <c r="B7" s="650"/>
      <c r="C7" s="650"/>
      <c r="D7" s="650"/>
      <c r="E7" s="651" t="s">
        <v>907</v>
      </c>
      <c r="F7" s="667"/>
      <c r="G7" s="667"/>
      <c r="H7" s="667"/>
      <c r="I7" s="667"/>
      <c r="J7" s="667"/>
      <c r="K7" s="667"/>
      <c r="L7" s="667"/>
      <c r="M7" s="667"/>
    </row>
    <row r="8" spans="2:13" ht="22.5" customHeight="1">
      <c r="B8" s="1280" t="s">
        <v>933</v>
      </c>
      <c r="C8" s="1280" t="s">
        <v>934</v>
      </c>
      <c r="D8" s="1280" t="s">
        <v>935</v>
      </c>
      <c r="E8" s="1291" t="s">
        <v>668</v>
      </c>
      <c r="F8" s="1282"/>
      <c r="G8" s="1282"/>
      <c r="H8" s="1282"/>
      <c r="I8" s="1282"/>
      <c r="J8" s="1282"/>
      <c r="K8" s="1282"/>
      <c r="L8" s="1282"/>
      <c r="M8" s="1282"/>
    </row>
    <row r="9" spans="2:13" ht="21.75" customHeight="1">
      <c r="B9" s="1280"/>
      <c r="C9" s="1280"/>
      <c r="D9" s="1280"/>
      <c r="E9" s="1280"/>
      <c r="F9" s="1282"/>
      <c r="G9" s="1282"/>
      <c r="H9" s="1282"/>
      <c r="I9" s="1282"/>
      <c r="J9" s="1282"/>
      <c r="K9" s="1282"/>
      <c r="L9" s="1282"/>
      <c r="M9" s="1282"/>
    </row>
    <row r="10" spans="2:13" ht="18" customHeight="1" thickBot="1">
      <c r="B10" s="1281"/>
      <c r="C10" s="1281"/>
      <c r="D10" s="1281"/>
      <c r="E10" s="1281"/>
      <c r="F10" s="1283"/>
      <c r="G10" s="1283"/>
      <c r="H10" s="1283"/>
      <c r="I10" s="1283"/>
      <c r="J10" s="1283"/>
      <c r="K10" s="1283"/>
      <c r="L10" s="1283"/>
      <c r="M10" s="1283"/>
    </row>
    <row r="11" spans="2:13" ht="13.5" thickTop="1">
      <c r="B11" s="1284" t="s">
        <v>938</v>
      </c>
      <c r="C11" s="652" t="s">
        <v>936</v>
      </c>
      <c r="D11" s="653">
        <v>48000</v>
      </c>
      <c r="E11" s="654">
        <f aca="true" t="shared" si="0" ref="E11:E28">SUM(D11)</f>
        <v>48000</v>
      </c>
      <c r="F11" s="810"/>
      <c r="G11" s="810"/>
      <c r="H11" s="810"/>
      <c r="I11" s="810"/>
      <c r="J11" s="810"/>
      <c r="K11" s="810"/>
      <c r="L11" s="810"/>
      <c r="M11" s="810"/>
    </row>
    <row r="12" spans="2:13" ht="12.75">
      <c r="B12" s="1285"/>
      <c r="C12" s="652" t="s">
        <v>937</v>
      </c>
      <c r="D12" s="653">
        <v>4487</v>
      </c>
      <c r="E12" s="654">
        <f t="shared" si="0"/>
        <v>4487</v>
      </c>
      <c r="F12" s="810"/>
      <c r="G12" s="810"/>
      <c r="H12" s="810"/>
      <c r="I12" s="810"/>
      <c r="J12" s="810"/>
      <c r="K12" s="810"/>
      <c r="L12" s="810"/>
      <c r="M12" s="810"/>
    </row>
    <row r="13" spans="2:13" ht="12.75">
      <c r="B13" s="1286" t="s">
        <v>939</v>
      </c>
      <c r="C13" s="652" t="s">
        <v>936</v>
      </c>
      <c r="D13" s="653">
        <v>48000</v>
      </c>
      <c r="E13" s="654">
        <f t="shared" si="0"/>
        <v>48000</v>
      </c>
      <c r="F13" s="810"/>
      <c r="G13" s="810"/>
      <c r="H13" s="810"/>
      <c r="I13" s="810"/>
      <c r="J13" s="810"/>
      <c r="K13" s="810"/>
      <c r="L13" s="810"/>
      <c r="M13" s="810"/>
    </row>
    <row r="14" spans="2:13" ht="12.75">
      <c r="B14" s="1286"/>
      <c r="C14" s="652" t="s">
        <v>937</v>
      </c>
      <c r="D14" s="653">
        <v>3971</v>
      </c>
      <c r="E14" s="654">
        <f t="shared" si="0"/>
        <v>3971</v>
      </c>
      <c r="F14" s="810"/>
      <c r="G14" s="810"/>
      <c r="H14" s="810"/>
      <c r="I14" s="810"/>
      <c r="J14" s="810"/>
      <c r="K14" s="810"/>
      <c r="L14" s="810"/>
      <c r="M14" s="810"/>
    </row>
    <row r="15" spans="2:13" ht="12.75">
      <c r="B15" s="1284" t="s">
        <v>940</v>
      </c>
      <c r="C15" s="652" t="s">
        <v>936</v>
      </c>
      <c r="D15" s="653">
        <v>48000</v>
      </c>
      <c r="E15" s="654">
        <f t="shared" si="0"/>
        <v>48000</v>
      </c>
      <c r="F15" s="810"/>
      <c r="G15" s="810"/>
      <c r="H15" s="810"/>
      <c r="I15" s="810"/>
      <c r="J15" s="810"/>
      <c r="K15" s="810"/>
      <c r="L15" s="810"/>
      <c r="M15" s="810"/>
    </row>
    <row r="16" spans="2:13" ht="12.75">
      <c r="B16" s="1285"/>
      <c r="C16" s="652" t="s">
        <v>937</v>
      </c>
      <c r="D16" s="653">
        <v>3467</v>
      </c>
      <c r="E16" s="654">
        <f t="shared" si="0"/>
        <v>3467</v>
      </c>
      <c r="F16" s="810"/>
      <c r="G16" s="810"/>
      <c r="H16" s="810"/>
      <c r="I16" s="810"/>
      <c r="J16" s="810"/>
      <c r="K16" s="810"/>
      <c r="L16" s="810"/>
      <c r="M16" s="810"/>
    </row>
    <row r="17" spans="2:13" ht="12.75">
      <c r="B17" s="1286" t="s">
        <v>941</v>
      </c>
      <c r="C17" s="652" t="s">
        <v>936</v>
      </c>
      <c r="D17" s="653">
        <v>48000</v>
      </c>
      <c r="E17" s="654">
        <f t="shared" si="0"/>
        <v>48000</v>
      </c>
      <c r="F17" s="810"/>
      <c r="G17" s="810"/>
      <c r="H17" s="810"/>
      <c r="I17" s="810"/>
      <c r="J17" s="810"/>
      <c r="K17" s="810"/>
      <c r="L17" s="810"/>
      <c r="M17" s="810"/>
    </row>
    <row r="18" spans="2:13" ht="12.75">
      <c r="B18" s="1286"/>
      <c r="C18" s="652" t="s">
        <v>937</v>
      </c>
      <c r="D18" s="653">
        <v>2962</v>
      </c>
      <c r="E18" s="654">
        <f t="shared" si="0"/>
        <v>2962</v>
      </c>
      <c r="F18" s="810"/>
      <c r="G18" s="810"/>
      <c r="H18" s="810"/>
      <c r="I18" s="810"/>
      <c r="J18" s="810"/>
      <c r="K18" s="810"/>
      <c r="L18" s="810"/>
      <c r="M18" s="810"/>
    </row>
    <row r="19" spans="2:13" ht="12.75">
      <c r="B19" s="1284" t="s">
        <v>942</v>
      </c>
      <c r="C19" s="652" t="s">
        <v>936</v>
      </c>
      <c r="D19" s="653">
        <v>48000</v>
      </c>
      <c r="E19" s="654">
        <f t="shared" si="0"/>
        <v>48000</v>
      </c>
      <c r="F19" s="810"/>
      <c r="G19" s="810"/>
      <c r="H19" s="810"/>
      <c r="I19" s="810"/>
      <c r="J19" s="810"/>
      <c r="K19" s="810"/>
      <c r="L19" s="810"/>
      <c r="M19" s="810"/>
    </row>
    <row r="20" spans="2:13" ht="12.75">
      <c r="B20" s="1285"/>
      <c r="C20" s="652" t="s">
        <v>937</v>
      </c>
      <c r="D20" s="653">
        <v>2465</v>
      </c>
      <c r="E20" s="654">
        <f t="shared" si="0"/>
        <v>2465</v>
      </c>
      <c r="F20" s="810"/>
      <c r="G20" s="810"/>
      <c r="H20" s="810"/>
      <c r="I20" s="810"/>
      <c r="J20" s="810"/>
      <c r="K20" s="810"/>
      <c r="L20" s="810"/>
      <c r="M20" s="810"/>
    </row>
    <row r="21" spans="2:13" ht="12.75">
      <c r="B21" s="1286" t="s">
        <v>943</v>
      </c>
      <c r="C21" s="652" t="s">
        <v>936</v>
      </c>
      <c r="D21" s="653">
        <v>48000</v>
      </c>
      <c r="E21" s="654">
        <f t="shared" si="0"/>
        <v>48000</v>
      </c>
      <c r="F21" s="810"/>
      <c r="G21" s="810"/>
      <c r="H21" s="810"/>
      <c r="I21" s="810"/>
      <c r="J21" s="810"/>
      <c r="K21" s="810"/>
      <c r="L21" s="810"/>
      <c r="M21" s="810"/>
    </row>
    <row r="22" spans="2:13" ht="12.75">
      <c r="B22" s="1286"/>
      <c r="C22" s="652" t="s">
        <v>937</v>
      </c>
      <c r="D22" s="653">
        <v>1954</v>
      </c>
      <c r="E22" s="654">
        <f t="shared" si="0"/>
        <v>1954</v>
      </c>
      <c r="F22" s="810"/>
      <c r="G22" s="810"/>
      <c r="H22" s="810"/>
      <c r="I22" s="810"/>
      <c r="J22" s="810"/>
      <c r="K22" s="810"/>
      <c r="L22" s="810"/>
      <c r="M22" s="810"/>
    </row>
    <row r="23" spans="2:13" ht="12.75">
      <c r="B23" s="1284" t="s">
        <v>944</v>
      </c>
      <c r="C23" s="652" t="s">
        <v>936</v>
      </c>
      <c r="D23" s="653">
        <v>48000</v>
      </c>
      <c r="E23" s="654">
        <f t="shared" si="0"/>
        <v>48000</v>
      </c>
      <c r="F23" s="810"/>
      <c r="G23" s="810"/>
      <c r="H23" s="810"/>
      <c r="I23" s="810"/>
      <c r="J23" s="810"/>
      <c r="K23" s="810"/>
      <c r="L23" s="810"/>
      <c r="M23" s="810"/>
    </row>
    <row r="24" spans="2:13" ht="12.75">
      <c r="B24" s="1285"/>
      <c r="C24" s="652" t="s">
        <v>937</v>
      </c>
      <c r="D24" s="653">
        <v>1449</v>
      </c>
      <c r="E24" s="654">
        <f t="shared" si="0"/>
        <v>1449</v>
      </c>
      <c r="F24" s="810"/>
      <c r="G24" s="810"/>
      <c r="H24" s="810"/>
      <c r="I24" s="810"/>
      <c r="J24" s="810"/>
      <c r="K24" s="810"/>
      <c r="L24" s="810"/>
      <c r="M24" s="810"/>
    </row>
    <row r="25" spans="2:13" ht="12.75">
      <c r="B25" s="1284" t="s">
        <v>945</v>
      </c>
      <c r="C25" s="652" t="s">
        <v>936</v>
      </c>
      <c r="D25" s="653">
        <v>48000</v>
      </c>
      <c r="E25" s="654">
        <f t="shared" si="0"/>
        <v>48000</v>
      </c>
      <c r="F25" s="810"/>
      <c r="G25" s="810"/>
      <c r="H25" s="810"/>
      <c r="I25" s="810"/>
      <c r="J25" s="810"/>
      <c r="K25" s="810"/>
      <c r="L25" s="810"/>
      <c r="M25" s="810"/>
    </row>
    <row r="26" spans="2:13" ht="12.75">
      <c r="B26" s="1285"/>
      <c r="C26" s="652" t="s">
        <v>937</v>
      </c>
      <c r="D26" s="653">
        <v>945</v>
      </c>
      <c r="E26" s="654">
        <f t="shared" si="0"/>
        <v>945</v>
      </c>
      <c r="F26" s="810"/>
      <c r="G26" s="810"/>
      <c r="H26" s="810"/>
      <c r="I26" s="810"/>
      <c r="J26" s="810"/>
      <c r="K26" s="810"/>
      <c r="L26" s="810"/>
      <c r="M26" s="810"/>
    </row>
    <row r="27" spans="2:13" ht="12.75">
      <c r="B27" s="1284" t="s">
        <v>155</v>
      </c>
      <c r="C27" s="652" t="s">
        <v>936</v>
      </c>
      <c r="D27" s="653">
        <v>12000</v>
      </c>
      <c r="E27" s="654">
        <f t="shared" si="0"/>
        <v>12000</v>
      </c>
      <c r="F27" s="810"/>
      <c r="G27" s="810"/>
      <c r="H27" s="810"/>
      <c r="I27" s="810"/>
      <c r="J27" s="810"/>
      <c r="K27" s="810"/>
      <c r="L27" s="810"/>
      <c r="M27" s="810"/>
    </row>
    <row r="28" spans="2:13" ht="12.75">
      <c r="B28" s="1285"/>
      <c r="C28" s="652" t="s">
        <v>937</v>
      </c>
      <c r="D28" s="653">
        <v>442</v>
      </c>
      <c r="E28" s="654">
        <f t="shared" si="0"/>
        <v>442</v>
      </c>
      <c r="F28" s="810"/>
      <c r="G28" s="810"/>
      <c r="H28" s="810"/>
      <c r="I28" s="810"/>
      <c r="J28" s="810"/>
      <c r="K28" s="810"/>
      <c r="L28" s="810"/>
      <c r="M28" s="810"/>
    </row>
    <row r="29" spans="2:13" ht="12.75">
      <c r="B29" s="809"/>
      <c r="C29" s="809"/>
      <c r="D29" s="810"/>
      <c r="E29" s="810"/>
      <c r="F29" s="810"/>
      <c r="G29" s="810"/>
      <c r="H29" s="810"/>
      <c r="I29" s="810"/>
      <c r="J29" s="810"/>
      <c r="K29" s="810"/>
      <c r="L29" s="810"/>
      <c r="M29" s="810"/>
    </row>
    <row r="30" spans="2:13" ht="12.75">
      <c r="B30" s="655" t="s">
        <v>946</v>
      </c>
      <c r="E30" s="650"/>
      <c r="G30" s="656"/>
      <c r="H30" s="657"/>
      <c r="I30" s="657"/>
      <c r="J30" s="657"/>
      <c r="K30" s="657"/>
      <c r="L30" s="657"/>
      <c r="M30" s="657"/>
    </row>
    <row r="31" spans="2:9" ht="12.75">
      <c r="B31" s="1292" t="s">
        <v>947</v>
      </c>
      <c r="C31" s="1293"/>
      <c r="D31" s="658" t="s">
        <v>938</v>
      </c>
      <c r="E31" s="659" t="s">
        <v>939</v>
      </c>
      <c r="F31" s="658" t="s">
        <v>940</v>
      </c>
      <c r="G31" s="659" t="s">
        <v>941</v>
      </c>
      <c r="H31" s="660"/>
      <c r="I31" s="669"/>
    </row>
    <row r="32" spans="2:9" ht="12.75">
      <c r="B32" s="1294" t="s">
        <v>948</v>
      </c>
      <c r="C32" s="1293"/>
      <c r="D32" s="653">
        <v>739</v>
      </c>
      <c r="E32" s="662"/>
      <c r="F32" s="653"/>
      <c r="G32" s="811"/>
      <c r="H32" s="663"/>
      <c r="I32" s="810"/>
    </row>
    <row r="33" spans="2:9" ht="12.75">
      <c r="B33" s="661" t="s">
        <v>156</v>
      </c>
      <c r="C33" s="664"/>
      <c r="D33" s="653">
        <v>18122</v>
      </c>
      <c r="E33" s="665">
        <v>18122</v>
      </c>
      <c r="F33" s="653">
        <v>18122</v>
      </c>
      <c r="G33" s="662">
        <v>18122</v>
      </c>
      <c r="H33" s="663"/>
      <c r="I33" s="810"/>
    </row>
    <row r="34" spans="2:9" ht="12.75">
      <c r="B34" s="1294" t="s">
        <v>949</v>
      </c>
      <c r="C34" s="1295"/>
      <c r="D34" s="653">
        <v>29314</v>
      </c>
      <c r="E34" s="665">
        <v>29314</v>
      </c>
      <c r="F34" s="653"/>
      <c r="G34" s="666"/>
      <c r="H34" s="663"/>
      <c r="I34" s="810"/>
    </row>
    <row r="35" ht="12">
      <c r="I35" s="667"/>
    </row>
    <row r="36" spans="2:5" ht="12.75">
      <c r="B36" s="655" t="s">
        <v>190</v>
      </c>
      <c r="D36" s="650"/>
      <c r="E36" s="651" t="s">
        <v>907</v>
      </c>
    </row>
    <row r="37" spans="2:8" ht="12.75">
      <c r="B37" s="1292" t="s">
        <v>947</v>
      </c>
      <c r="C37" s="1293"/>
      <c r="D37" s="668" t="s">
        <v>938</v>
      </c>
      <c r="E37" s="819" t="s">
        <v>939</v>
      </c>
      <c r="F37" s="660"/>
      <c r="G37" s="669"/>
      <c r="H37" s="669"/>
    </row>
    <row r="38" spans="2:8" ht="12.75">
      <c r="B38" s="661" t="s">
        <v>170</v>
      </c>
      <c r="C38" s="664"/>
      <c r="D38" s="653">
        <v>1000000</v>
      </c>
      <c r="E38" s="665">
        <v>200000</v>
      </c>
      <c r="F38" s="663"/>
      <c r="G38" s="670"/>
      <c r="H38" s="670"/>
    </row>
    <row r="39" spans="2:8" ht="12.75">
      <c r="B39" s="927"/>
      <c r="C39" s="927"/>
      <c r="D39" s="909"/>
      <c r="E39" s="909"/>
      <c r="F39" s="810"/>
      <c r="G39" s="670"/>
      <c r="H39" s="670"/>
    </row>
    <row r="40" spans="2:9" ht="13.5" customHeight="1">
      <c r="B40" s="655" t="s">
        <v>950</v>
      </c>
      <c r="D40" s="650"/>
      <c r="E40" s="650"/>
      <c r="F40" s="650"/>
      <c r="H40" s="651"/>
      <c r="I40" s="651" t="s">
        <v>907</v>
      </c>
    </row>
    <row r="41" spans="2:9" ht="12.75">
      <c r="B41" s="1292" t="s">
        <v>648</v>
      </c>
      <c r="C41" s="1293"/>
      <c r="D41" s="668" t="s">
        <v>938</v>
      </c>
      <c r="E41" s="659" t="s">
        <v>939</v>
      </c>
      <c r="F41" s="668" t="s">
        <v>940</v>
      </c>
      <c r="G41" s="658" t="s">
        <v>941</v>
      </c>
      <c r="H41" s="819" t="s">
        <v>942</v>
      </c>
      <c r="I41" s="658" t="s">
        <v>943</v>
      </c>
    </row>
    <row r="42" spans="2:9" ht="12.75">
      <c r="B42" s="1287" t="s">
        <v>951</v>
      </c>
      <c r="C42" s="1288"/>
      <c r="D42" s="950">
        <v>7900</v>
      </c>
      <c r="E42" s="951">
        <v>4000</v>
      </c>
      <c r="F42" s="950"/>
      <c r="G42" s="950"/>
      <c r="H42" s="951"/>
      <c r="I42" s="653"/>
    </row>
    <row r="43" spans="2:9" ht="12.75">
      <c r="B43" s="948" t="s">
        <v>183</v>
      </c>
      <c r="C43" s="949"/>
      <c r="D43" s="950">
        <v>2300</v>
      </c>
      <c r="E43" s="951">
        <v>2300</v>
      </c>
      <c r="F43" s="950"/>
      <c r="G43" s="950"/>
      <c r="H43" s="951"/>
      <c r="I43" s="653"/>
    </row>
    <row r="44" spans="2:9" ht="12.75">
      <c r="B44" s="948" t="s">
        <v>446</v>
      </c>
      <c r="C44" s="949"/>
      <c r="D44" s="950">
        <v>28200</v>
      </c>
      <c r="E44" s="951">
        <v>3000</v>
      </c>
      <c r="F44" s="950"/>
      <c r="G44" s="950"/>
      <c r="H44" s="951"/>
      <c r="I44" s="653"/>
    </row>
    <row r="45" spans="2:9" ht="12.75">
      <c r="B45" s="948" t="s">
        <v>186</v>
      </c>
      <c r="C45" s="949"/>
      <c r="D45" s="950">
        <v>1200</v>
      </c>
      <c r="E45" s="951">
        <v>8325</v>
      </c>
      <c r="F45" s="950"/>
      <c r="G45" s="950"/>
      <c r="H45" s="951"/>
      <c r="I45" s="653"/>
    </row>
    <row r="46" spans="2:9" ht="12.75">
      <c r="B46" s="948" t="s">
        <v>187</v>
      </c>
      <c r="C46" s="949"/>
      <c r="D46" s="950">
        <v>4763</v>
      </c>
      <c r="E46" s="951">
        <v>4763</v>
      </c>
      <c r="F46" s="950"/>
      <c r="G46" s="950"/>
      <c r="H46" s="951"/>
      <c r="I46" s="653"/>
    </row>
    <row r="47" spans="2:9" ht="12.75">
      <c r="B47" s="948" t="s">
        <v>1163</v>
      </c>
      <c r="C47" s="949"/>
      <c r="D47" s="950">
        <v>5416</v>
      </c>
      <c r="E47" s="951">
        <v>407</v>
      </c>
      <c r="F47" s="950"/>
      <c r="G47" s="950"/>
      <c r="H47" s="951"/>
      <c r="I47" s="653"/>
    </row>
    <row r="48" spans="2:9" ht="12.75">
      <c r="B48" s="948" t="s">
        <v>1162</v>
      </c>
      <c r="C48" s="949"/>
      <c r="D48" s="950">
        <v>5523</v>
      </c>
      <c r="E48" s="951">
        <v>2141</v>
      </c>
      <c r="F48" s="950"/>
      <c r="G48" s="950"/>
      <c r="H48" s="951"/>
      <c r="I48" s="653"/>
    </row>
    <row r="49" spans="2:9" ht="12.75">
      <c r="B49" s="948" t="s">
        <v>447</v>
      </c>
      <c r="C49" s="949"/>
      <c r="D49" s="950">
        <v>1392</v>
      </c>
      <c r="E49" s="951">
        <v>513</v>
      </c>
      <c r="F49" s="950"/>
      <c r="G49" s="950"/>
      <c r="H49" s="951"/>
      <c r="I49" s="653"/>
    </row>
    <row r="50" spans="2:9" ht="12.75">
      <c r="B50" s="948" t="s">
        <v>1160</v>
      </c>
      <c r="C50" s="949"/>
      <c r="D50" s="950">
        <v>1620</v>
      </c>
      <c r="E50" s="951">
        <v>1620</v>
      </c>
      <c r="F50" s="950"/>
      <c r="G50" s="950"/>
      <c r="H50" s="951"/>
      <c r="I50" s="653"/>
    </row>
    <row r="51" spans="2:9" ht="12.75">
      <c r="B51" s="948" t="s">
        <v>448</v>
      </c>
      <c r="C51" s="949"/>
      <c r="D51" s="950">
        <v>1741</v>
      </c>
      <c r="E51" s="951">
        <v>1244</v>
      </c>
      <c r="F51" s="950"/>
      <c r="G51" s="950"/>
      <c r="H51" s="951"/>
      <c r="I51" s="653"/>
    </row>
    <row r="52" spans="2:9" ht="12.75">
      <c r="B52" s="948" t="s">
        <v>449</v>
      </c>
      <c r="C52" s="949"/>
      <c r="D52" s="950">
        <v>4680</v>
      </c>
      <c r="E52" s="951">
        <v>390</v>
      </c>
      <c r="F52" s="950"/>
      <c r="G52" s="950"/>
      <c r="H52" s="951"/>
      <c r="I52" s="653"/>
    </row>
    <row r="53" spans="2:9" ht="12.75">
      <c r="B53" s="948" t="s">
        <v>1155</v>
      </c>
      <c r="C53" s="949"/>
      <c r="D53" s="950">
        <v>152</v>
      </c>
      <c r="E53" s="951">
        <v>60</v>
      </c>
      <c r="F53" s="950"/>
      <c r="G53" s="950"/>
      <c r="H53" s="951"/>
      <c r="I53" s="653"/>
    </row>
    <row r="54" spans="2:9" ht="12.75">
      <c r="B54" s="948" t="s">
        <v>1156</v>
      </c>
      <c r="C54" s="949"/>
      <c r="D54" s="950">
        <v>78</v>
      </c>
      <c r="E54" s="951">
        <v>78</v>
      </c>
      <c r="F54" s="950"/>
      <c r="G54" s="950"/>
      <c r="H54" s="951"/>
      <c r="I54" s="653"/>
    </row>
    <row r="55" spans="2:9" ht="12.75">
      <c r="B55" s="948" t="s">
        <v>1157</v>
      </c>
      <c r="C55" s="949"/>
      <c r="D55" s="950">
        <v>200</v>
      </c>
      <c r="E55" s="951">
        <v>200</v>
      </c>
      <c r="F55" s="950"/>
      <c r="G55" s="950"/>
      <c r="H55" s="951"/>
      <c r="I55" s="653"/>
    </row>
    <row r="56" spans="2:9" ht="12.75">
      <c r="B56" s="948" t="s">
        <v>1158</v>
      </c>
      <c r="C56" s="949"/>
      <c r="D56" s="950">
        <v>356</v>
      </c>
      <c r="E56" s="951">
        <v>711</v>
      </c>
      <c r="F56" s="950"/>
      <c r="G56" s="950"/>
      <c r="H56" s="951"/>
      <c r="I56" s="653"/>
    </row>
    <row r="57" spans="2:9" ht="12.75">
      <c r="B57" s="948" t="s">
        <v>1159</v>
      </c>
      <c r="C57" s="949"/>
      <c r="D57" s="950">
        <v>196</v>
      </c>
      <c r="E57" s="951">
        <v>140</v>
      </c>
      <c r="F57" s="950"/>
      <c r="G57" s="950"/>
      <c r="H57" s="951"/>
      <c r="I57" s="653"/>
    </row>
    <row r="58" spans="2:9" ht="12.75">
      <c r="B58" s="948" t="s">
        <v>1161</v>
      </c>
      <c r="C58" s="949"/>
      <c r="D58" s="950">
        <v>1822</v>
      </c>
      <c r="E58" s="951">
        <v>1125</v>
      </c>
      <c r="F58" s="950"/>
      <c r="G58" s="950"/>
      <c r="H58" s="951"/>
      <c r="I58" s="653"/>
    </row>
    <row r="59" spans="2:9" ht="12.75">
      <c r="B59" s="948" t="s">
        <v>1164</v>
      </c>
      <c r="C59" s="949"/>
      <c r="D59" s="950">
        <v>889</v>
      </c>
      <c r="E59" s="951">
        <v>615</v>
      </c>
      <c r="F59" s="950"/>
      <c r="G59" s="950"/>
      <c r="H59" s="951"/>
      <c r="I59" s="653"/>
    </row>
    <row r="60" spans="2:9" ht="12.75">
      <c r="B60" s="948" t="s">
        <v>185</v>
      </c>
      <c r="C60" s="949"/>
      <c r="D60" s="950">
        <v>1155</v>
      </c>
      <c r="E60" s="951">
        <v>193</v>
      </c>
      <c r="F60" s="950"/>
      <c r="G60" s="950"/>
      <c r="H60" s="951"/>
      <c r="I60" s="653"/>
    </row>
    <row r="61" spans="2:9" ht="12.75">
      <c r="B61" s="948" t="s">
        <v>952</v>
      </c>
      <c r="C61" s="949"/>
      <c r="D61" s="950">
        <v>9000</v>
      </c>
      <c r="E61" s="951">
        <v>9000</v>
      </c>
      <c r="F61" s="950">
        <v>7900</v>
      </c>
      <c r="G61" s="950"/>
      <c r="H61" s="951"/>
      <c r="I61" s="653"/>
    </row>
    <row r="62" spans="2:9" ht="12.75">
      <c r="B62" s="1287" t="s">
        <v>953</v>
      </c>
      <c r="C62" s="1288"/>
      <c r="D62" s="950">
        <v>6000</v>
      </c>
      <c r="E62" s="951">
        <v>4000</v>
      </c>
      <c r="F62" s="950"/>
      <c r="G62" s="950"/>
      <c r="H62" s="951"/>
      <c r="I62" s="653"/>
    </row>
    <row r="63" spans="2:9" ht="12.75">
      <c r="B63" s="948" t="s">
        <v>184</v>
      </c>
      <c r="C63" s="949"/>
      <c r="D63" s="950">
        <v>3000</v>
      </c>
      <c r="E63" s="951">
        <v>3000</v>
      </c>
      <c r="F63" s="950"/>
      <c r="G63" s="950"/>
      <c r="H63" s="951"/>
      <c r="I63" s="653"/>
    </row>
    <row r="64" spans="2:9" ht="12.75">
      <c r="B64" s="948" t="s">
        <v>1145</v>
      </c>
      <c r="C64" s="949"/>
      <c r="D64" s="950">
        <v>826</v>
      </c>
      <c r="E64" s="951">
        <v>254</v>
      </c>
      <c r="F64" s="950"/>
      <c r="G64" s="950"/>
      <c r="H64" s="951"/>
      <c r="I64" s="653"/>
    </row>
    <row r="65" spans="2:9" ht="12.75">
      <c r="B65" s="948" t="s">
        <v>1146</v>
      </c>
      <c r="C65" s="949"/>
      <c r="D65" s="950">
        <v>3000</v>
      </c>
      <c r="E65" s="951">
        <v>1500</v>
      </c>
      <c r="F65" s="950"/>
      <c r="G65" s="950"/>
      <c r="H65" s="951"/>
      <c r="I65" s="653"/>
    </row>
    <row r="66" spans="2:9" ht="12.75">
      <c r="B66" s="948" t="s">
        <v>954</v>
      </c>
      <c r="C66" s="949"/>
      <c r="D66" s="950">
        <v>3000</v>
      </c>
      <c r="E66" s="951">
        <v>3000</v>
      </c>
      <c r="F66" s="950"/>
      <c r="G66" s="950"/>
      <c r="H66" s="951"/>
      <c r="I66" s="653"/>
    </row>
    <row r="67" spans="2:9" ht="12.75">
      <c r="B67" s="1121" t="s">
        <v>1228</v>
      </c>
      <c r="C67" s="1121"/>
      <c r="D67" s="950">
        <v>8000</v>
      </c>
      <c r="E67" s="951">
        <v>9000</v>
      </c>
      <c r="F67" s="950">
        <v>9000</v>
      </c>
      <c r="G67" s="950"/>
      <c r="H67" s="951"/>
      <c r="I67" s="653"/>
    </row>
    <row r="68" spans="2:9" ht="12.75">
      <c r="B68" s="948" t="s">
        <v>885</v>
      </c>
      <c r="C68" s="949"/>
      <c r="D68" s="950">
        <v>50000</v>
      </c>
      <c r="E68" s="951">
        <v>50000</v>
      </c>
      <c r="F68" s="950">
        <v>50000</v>
      </c>
      <c r="G68" s="950"/>
      <c r="H68" s="951"/>
      <c r="I68" s="653"/>
    </row>
    <row r="69" spans="2:9" ht="12.75">
      <c r="B69" s="948" t="s">
        <v>176</v>
      </c>
      <c r="C69" s="949"/>
      <c r="D69" s="950">
        <v>1143</v>
      </c>
      <c r="E69" s="951">
        <v>1143</v>
      </c>
      <c r="F69" s="950">
        <v>1143</v>
      </c>
      <c r="G69" s="950"/>
      <c r="H69" s="951"/>
      <c r="I69" s="653"/>
    </row>
    <row r="70" spans="2:9" ht="12.75">
      <c r="B70" s="1287" t="s">
        <v>955</v>
      </c>
      <c r="C70" s="1288"/>
      <c r="D70" s="950">
        <v>150000</v>
      </c>
      <c r="E70" s="951">
        <v>7340</v>
      </c>
      <c r="F70" s="950"/>
      <c r="G70" s="950"/>
      <c r="H70" s="951"/>
      <c r="I70" s="653"/>
    </row>
    <row r="71" spans="2:9" ht="12.75">
      <c r="B71" s="948" t="s">
        <v>455</v>
      </c>
      <c r="C71" s="949"/>
      <c r="D71" s="950">
        <v>2743</v>
      </c>
      <c r="E71" s="951">
        <v>2743</v>
      </c>
      <c r="F71" s="950">
        <v>1143</v>
      </c>
      <c r="G71" s="950"/>
      <c r="H71" s="951"/>
      <c r="I71" s="653"/>
    </row>
    <row r="72" spans="2:9" ht="12.75">
      <c r="B72" s="948" t="s">
        <v>450</v>
      </c>
      <c r="C72" s="949"/>
      <c r="D72" s="950">
        <v>6096</v>
      </c>
      <c r="E72" s="951">
        <v>1016</v>
      </c>
      <c r="F72" s="950"/>
      <c r="G72" s="950"/>
      <c r="H72" s="951"/>
      <c r="I72" s="653"/>
    </row>
    <row r="73" spans="2:9" ht="12.75">
      <c r="B73" s="948" t="s">
        <v>451</v>
      </c>
      <c r="C73" s="949"/>
      <c r="D73" s="950">
        <v>6035</v>
      </c>
      <c r="E73" s="951">
        <v>503</v>
      </c>
      <c r="F73" s="950"/>
      <c r="G73" s="950"/>
      <c r="H73" s="951"/>
      <c r="I73" s="653"/>
    </row>
    <row r="74" spans="2:9" ht="12.75">
      <c r="B74" s="948" t="s">
        <v>641</v>
      </c>
      <c r="C74" s="949"/>
      <c r="D74" s="950">
        <v>5000</v>
      </c>
      <c r="E74" s="951">
        <v>5000</v>
      </c>
      <c r="F74" s="950">
        <v>5000</v>
      </c>
      <c r="G74" s="950"/>
      <c r="H74" s="951"/>
      <c r="I74" s="653"/>
    </row>
    <row r="75" spans="2:9" ht="12.75">
      <c r="B75" s="948" t="s">
        <v>188</v>
      </c>
      <c r="C75" s="949"/>
      <c r="D75" s="950">
        <v>1000</v>
      </c>
      <c r="E75" s="951">
        <v>1000</v>
      </c>
      <c r="F75" s="950">
        <v>1000</v>
      </c>
      <c r="G75" s="950">
        <v>1000</v>
      </c>
      <c r="H75" s="951"/>
      <c r="I75" s="653"/>
    </row>
    <row r="76" spans="2:9" ht="12.75">
      <c r="B76" s="1287" t="s">
        <v>956</v>
      </c>
      <c r="C76" s="1288"/>
      <c r="D76" s="950">
        <v>95615</v>
      </c>
      <c r="E76" s="951">
        <v>137078</v>
      </c>
      <c r="F76" s="950">
        <v>137078</v>
      </c>
      <c r="G76" s="950">
        <v>137078</v>
      </c>
      <c r="H76" s="951"/>
      <c r="I76" s="950"/>
    </row>
    <row r="77" spans="2:9" ht="12.75">
      <c r="B77" s="948" t="s">
        <v>900</v>
      </c>
      <c r="C77" s="949"/>
      <c r="D77" s="950">
        <v>25941</v>
      </c>
      <c r="E77" s="951">
        <v>10484</v>
      </c>
      <c r="F77" s="950"/>
      <c r="G77" s="950"/>
      <c r="H77" s="951"/>
      <c r="I77" s="653"/>
    </row>
    <row r="78" spans="2:9" ht="12.75">
      <c r="B78" s="948" t="s">
        <v>901</v>
      </c>
      <c r="C78" s="949"/>
      <c r="D78" s="950">
        <v>7000</v>
      </c>
      <c r="E78" s="951">
        <v>2333</v>
      </c>
      <c r="F78" s="950"/>
      <c r="G78" s="950"/>
      <c r="H78" s="951"/>
      <c r="I78" s="653"/>
    </row>
    <row r="79" spans="2:9" ht="12.75">
      <c r="B79" s="908"/>
      <c r="C79" s="908"/>
      <c r="D79" s="909"/>
      <c r="E79" s="909"/>
      <c r="F79" s="909"/>
      <c r="G79" s="909"/>
      <c r="H79" s="909"/>
      <c r="I79" s="810"/>
    </row>
    <row r="80" spans="2:9" ht="12.75">
      <c r="B80" s="886"/>
      <c r="C80" s="886"/>
      <c r="D80" s="887"/>
      <c r="E80" s="887"/>
      <c r="F80" s="887"/>
      <c r="G80" s="887"/>
      <c r="H80" s="888"/>
      <c r="I80" s="888" t="s">
        <v>907</v>
      </c>
    </row>
    <row r="81" spans="2:9" ht="12.75">
      <c r="B81" s="1289" t="s">
        <v>648</v>
      </c>
      <c r="C81" s="1290"/>
      <c r="D81" s="668" t="s">
        <v>938</v>
      </c>
      <c r="E81" s="659" t="s">
        <v>939</v>
      </c>
      <c r="F81" s="668" t="s">
        <v>940</v>
      </c>
      <c r="G81" s="668" t="s">
        <v>941</v>
      </c>
      <c r="H81" s="668" t="s">
        <v>942</v>
      </c>
      <c r="I81" s="658" t="s">
        <v>943</v>
      </c>
    </row>
    <row r="82" spans="2:9" ht="12.75">
      <c r="B82" s="1099" t="s">
        <v>1186</v>
      </c>
      <c r="C82" s="1098"/>
      <c r="D82" s="1102">
        <v>3000</v>
      </c>
      <c r="E82" s="1102">
        <v>3000</v>
      </c>
      <c r="F82" s="1102">
        <v>3000</v>
      </c>
      <c r="G82" s="1102">
        <v>3000</v>
      </c>
      <c r="H82" s="1100"/>
      <c r="I82" s="658"/>
    </row>
    <row r="83" spans="2:9" ht="12.75">
      <c r="B83" s="1099" t="s">
        <v>467</v>
      </c>
      <c r="C83" s="1098"/>
      <c r="D83" s="1102">
        <v>2000</v>
      </c>
      <c r="E83" s="1102">
        <v>2000</v>
      </c>
      <c r="F83" s="1102">
        <v>2000</v>
      </c>
      <c r="G83" s="1102">
        <v>2000</v>
      </c>
      <c r="H83" s="1100"/>
      <c r="I83" s="658"/>
    </row>
    <row r="84" spans="2:9" ht="12.75">
      <c r="B84" s="1099" t="s">
        <v>285</v>
      </c>
      <c r="C84" s="1098"/>
      <c r="D84" s="1102">
        <v>5000</v>
      </c>
      <c r="E84" s="1102">
        <v>5000</v>
      </c>
      <c r="F84" s="1102">
        <v>5000</v>
      </c>
      <c r="G84" s="1102">
        <v>5000</v>
      </c>
      <c r="H84" s="1100"/>
      <c r="I84" s="658"/>
    </row>
    <row r="85" spans="2:9" ht="12.75">
      <c r="B85" s="1099" t="s">
        <v>1187</v>
      </c>
      <c r="C85" s="1098"/>
      <c r="D85" s="1102">
        <v>5000</v>
      </c>
      <c r="E85" s="1102">
        <v>5000</v>
      </c>
      <c r="F85" s="1102">
        <v>5000</v>
      </c>
      <c r="G85" s="1102">
        <v>5000</v>
      </c>
      <c r="H85" s="1100"/>
      <c r="I85" s="658"/>
    </row>
    <row r="86" spans="2:9" ht="12.75">
      <c r="B86" s="1099" t="s">
        <v>1188</v>
      </c>
      <c r="C86" s="1098"/>
      <c r="D86" s="1102">
        <v>3000</v>
      </c>
      <c r="E86" s="1102">
        <v>3000</v>
      </c>
      <c r="F86" s="1102">
        <v>3000</v>
      </c>
      <c r="G86" s="1102">
        <v>3000</v>
      </c>
      <c r="H86" s="1101"/>
      <c r="I86" s="658"/>
    </row>
    <row r="87" spans="2:9" ht="12.75">
      <c r="B87" s="1099" t="s">
        <v>1189</v>
      </c>
      <c r="C87" s="1098"/>
      <c r="D87" s="1102">
        <v>3000</v>
      </c>
      <c r="E87" s="1102">
        <v>3000</v>
      </c>
      <c r="F87" s="1102">
        <v>3000</v>
      </c>
      <c r="G87" s="1102">
        <v>3000</v>
      </c>
      <c r="H87" s="1101"/>
      <c r="I87" s="658"/>
    </row>
    <row r="88" spans="2:9" ht="12.75">
      <c r="B88" s="1099" t="s">
        <v>1190</v>
      </c>
      <c r="C88" s="1098"/>
      <c r="D88" s="1102">
        <v>1500</v>
      </c>
      <c r="E88" s="1102">
        <v>1500</v>
      </c>
      <c r="F88" s="1102">
        <v>1500</v>
      </c>
      <c r="G88" s="1102">
        <v>1500</v>
      </c>
      <c r="H88" s="1101"/>
      <c r="I88" s="658"/>
    </row>
    <row r="89" spans="2:9" ht="12.75">
      <c r="B89" s="1099" t="s">
        <v>1233</v>
      </c>
      <c r="C89" s="1098"/>
      <c r="D89" s="1102">
        <v>16035</v>
      </c>
      <c r="E89" s="1103">
        <v>14500</v>
      </c>
      <c r="F89" s="1102"/>
      <c r="G89" s="1102"/>
      <c r="H89" s="1101"/>
      <c r="I89" s="658"/>
    </row>
    <row r="90" spans="2:9" ht="12.75">
      <c r="B90" s="1099" t="s">
        <v>1191</v>
      </c>
      <c r="C90" s="1098"/>
      <c r="D90" s="1102">
        <v>20320</v>
      </c>
      <c r="E90" s="1103">
        <v>20320</v>
      </c>
      <c r="F90" s="1102">
        <v>20320</v>
      </c>
      <c r="G90" s="1102">
        <v>20320</v>
      </c>
      <c r="H90" s="1101"/>
      <c r="I90" s="658"/>
    </row>
    <row r="91" spans="2:9" ht="12.75">
      <c r="B91" s="1099" t="s">
        <v>1192</v>
      </c>
      <c r="C91" s="1098"/>
      <c r="D91" s="1102">
        <v>676726</v>
      </c>
      <c r="E91" s="1103">
        <v>676726</v>
      </c>
      <c r="F91" s="1102">
        <v>676726</v>
      </c>
      <c r="G91" s="1102">
        <v>676726</v>
      </c>
      <c r="H91" s="1101"/>
      <c r="I91" s="658"/>
    </row>
    <row r="92" spans="2:9" ht="12.75">
      <c r="B92" s="1099" t="s">
        <v>1193</v>
      </c>
      <c r="C92" s="1098"/>
      <c r="D92" s="1102">
        <v>223076</v>
      </c>
      <c r="E92" s="1103">
        <v>223076</v>
      </c>
      <c r="F92" s="1102">
        <v>223076</v>
      </c>
      <c r="G92" s="1102">
        <v>223076</v>
      </c>
      <c r="H92" s="1101"/>
      <c r="I92" s="658"/>
    </row>
    <row r="93" spans="2:9" ht="12.75">
      <c r="B93" s="1099" t="s">
        <v>1194</v>
      </c>
      <c r="C93" s="1098"/>
      <c r="D93" s="1102">
        <v>340170</v>
      </c>
      <c r="E93" s="1103">
        <v>335170</v>
      </c>
      <c r="F93" s="1102">
        <v>335170</v>
      </c>
      <c r="G93" s="1102">
        <v>335170</v>
      </c>
      <c r="H93" s="1101"/>
      <c r="I93" s="658"/>
    </row>
    <row r="94" spans="2:9" ht="12.75">
      <c r="B94" s="1287" t="s">
        <v>957</v>
      </c>
      <c r="C94" s="1288"/>
      <c r="D94" s="950">
        <v>4500</v>
      </c>
      <c r="E94" s="951">
        <v>4500</v>
      </c>
      <c r="F94" s="950"/>
      <c r="G94" s="653"/>
      <c r="H94" s="665"/>
      <c r="I94" s="653"/>
    </row>
    <row r="95" spans="2:9" ht="12.75">
      <c r="B95" s="1287" t="s">
        <v>958</v>
      </c>
      <c r="C95" s="1288"/>
      <c r="D95" s="950">
        <v>2500</v>
      </c>
      <c r="E95" s="951">
        <v>2500</v>
      </c>
      <c r="F95" s="950"/>
      <c r="G95" s="653"/>
      <c r="H95" s="665"/>
      <c r="I95" s="653"/>
    </row>
    <row r="96" spans="2:9" ht="12.75">
      <c r="B96" s="1287" t="s">
        <v>959</v>
      </c>
      <c r="C96" s="1288"/>
      <c r="D96" s="950">
        <v>4000</v>
      </c>
      <c r="E96" s="951">
        <v>4000</v>
      </c>
      <c r="F96" s="950"/>
      <c r="G96" s="653"/>
      <c r="H96" s="665"/>
      <c r="I96" s="653"/>
    </row>
    <row r="97" spans="2:9" ht="12.75">
      <c r="B97" s="1287" t="s">
        <v>960</v>
      </c>
      <c r="C97" s="1288"/>
      <c r="D97" s="950">
        <v>5000</v>
      </c>
      <c r="E97" s="951">
        <v>5000</v>
      </c>
      <c r="F97" s="950"/>
      <c r="G97" s="653"/>
      <c r="H97" s="665"/>
      <c r="I97" s="653"/>
    </row>
    <row r="98" spans="2:9" ht="12.75">
      <c r="B98" s="1287" t="s">
        <v>961</v>
      </c>
      <c r="C98" s="1288"/>
      <c r="D98" s="950">
        <v>2000</v>
      </c>
      <c r="E98" s="951">
        <v>2000</v>
      </c>
      <c r="F98" s="950"/>
      <c r="G98" s="653"/>
      <c r="H98" s="665"/>
      <c r="I98" s="653"/>
    </row>
    <row r="99" spans="2:9" ht="12.75">
      <c r="B99" s="1287" t="s">
        <v>962</v>
      </c>
      <c r="C99" s="1288"/>
      <c r="D99" s="950">
        <v>2000</v>
      </c>
      <c r="E99" s="951">
        <v>2000</v>
      </c>
      <c r="F99" s="950"/>
      <c r="G99" s="653"/>
      <c r="H99" s="653"/>
      <c r="I99" s="653"/>
    </row>
    <row r="100" spans="2:9" ht="12.75">
      <c r="B100" s="1287" t="s">
        <v>625</v>
      </c>
      <c r="C100" s="1288"/>
      <c r="D100" s="950">
        <v>21500</v>
      </c>
      <c r="E100" s="951">
        <v>6271</v>
      </c>
      <c r="F100" s="950"/>
      <c r="G100" s="653"/>
      <c r="H100" s="653"/>
      <c r="I100" s="653"/>
    </row>
    <row r="101" spans="2:9" ht="12.75">
      <c r="B101" s="1287" t="s">
        <v>902</v>
      </c>
      <c r="C101" s="1288"/>
      <c r="D101" s="950">
        <v>1808</v>
      </c>
      <c r="E101" s="951">
        <v>1808</v>
      </c>
      <c r="F101" s="950">
        <v>1808</v>
      </c>
      <c r="G101" s="653"/>
      <c r="H101" s="653"/>
      <c r="I101" s="653"/>
    </row>
    <row r="102" spans="2:9" ht="12.75">
      <c r="B102" s="1287" t="s">
        <v>903</v>
      </c>
      <c r="C102" s="1288"/>
      <c r="D102" s="950">
        <v>95</v>
      </c>
      <c r="E102" s="951">
        <v>32</v>
      </c>
      <c r="F102" s="950"/>
      <c r="G102" s="653"/>
      <c r="H102" s="653"/>
      <c r="I102" s="653"/>
    </row>
  </sheetData>
  <sheetProtection/>
  <mergeCells count="43">
    <mergeCell ref="B37:C37"/>
    <mergeCell ref="B70:C70"/>
    <mergeCell ref="B32:C32"/>
    <mergeCell ref="B27:B28"/>
    <mergeCell ref="B34:C34"/>
    <mergeCell ref="B31:C31"/>
    <mergeCell ref="B41:C41"/>
    <mergeCell ref="B42:C42"/>
    <mergeCell ref="B96:C96"/>
    <mergeCell ref="B94:C94"/>
    <mergeCell ref="B98:C98"/>
    <mergeCell ref="M8:M10"/>
    <mergeCell ref="I8:I10"/>
    <mergeCell ref="D8:D10"/>
    <mergeCell ref="E8:E10"/>
    <mergeCell ref="F8:F10"/>
    <mergeCell ref="B23:B24"/>
    <mergeCell ref="B76:C76"/>
    <mergeCell ref="B21:B22"/>
    <mergeCell ref="B62:C62"/>
    <mergeCell ref="B101:C101"/>
    <mergeCell ref="B102:C102"/>
    <mergeCell ref="B100:C100"/>
    <mergeCell ref="B99:C99"/>
    <mergeCell ref="B81:C81"/>
    <mergeCell ref="B25:B26"/>
    <mergeCell ref="B97:C97"/>
    <mergeCell ref="B95:C95"/>
    <mergeCell ref="B11:B12"/>
    <mergeCell ref="B13:B14"/>
    <mergeCell ref="B17:B18"/>
    <mergeCell ref="B15:B16"/>
    <mergeCell ref="B19:B20"/>
    <mergeCell ref="G8:G10"/>
    <mergeCell ref="B2:M2"/>
    <mergeCell ref="B4:M4"/>
    <mergeCell ref="B6:F6"/>
    <mergeCell ref="B8:B10"/>
    <mergeCell ref="C8:C10"/>
    <mergeCell ref="L8:L10"/>
    <mergeCell ref="K8:K10"/>
    <mergeCell ref="H8:H10"/>
    <mergeCell ref="J8:J10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27" sqref="J27"/>
    </sheetView>
  </sheetViews>
  <sheetFormatPr defaultColWidth="9.125" defaultRowHeight="12.75"/>
  <cols>
    <col min="1" max="1" width="6.875" style="671" customWidth="1"/>
    <col min="2" max="2" width="10.125" style="671" customWidth="1"/>
    <col min="3" max="3" width="32.50390625" style="671" customWidth="1"/>
    <col min="4" max="4" width="10.50390625" style="671" customWidth="1"/>
    <col min="5" max="7" width="9.125" style="671" customWidth="1"/>
    <col min="8" max="8" width="18.875" style="671" customWidth="1"/>
    <col min="9" max="9" width="14.125" style="671" customWidth="1"/>
    <col min="10" max="10" width="13.50390625" style="671" customWidth="1"/>
    <col min="11" max="16384" width="9.125" style="671" customWidth="1"/>
  </cols>
  <sheetData>
    <row r="1" spans="1:8" ht="12.75">
      <c r="A1" s="1300" t="s">
        <v>963</v>
      </c>
      <c r="B1" s="1300"/>
      <c r="C1" s="1300"/>
      <c r="D1" s="1300"/>
      <c r="E1" s="1300"/>
      <c r="F1" s="1300"/>
      <c r="G1" s="1300"/>
      <c r="H1" s="1300"/>
    </row>
    <row r="2" ht="16.5" customHeight="1"/>
    <row r="3" spans="1:8" ht="13.5">
      <c r="A3" s="1301" t="s">
        <v>1195</v>
      </c>
      <c r="B3" s="1301"/>
      <c r="C3" s="1301"/>
      <c r="D3" s="1301"/>
      <c r="E3" s="1301"/>
      <c r="F3" s="1301"/>
      <c r="G3" s="1301"/>
      <c r="H3" s="1301"/>
    </row>
    <row r="4" spans="1:8" ht="13.5">
      <c r="A4" s="672"/>
      <c r="B4" s="672"/>
      <c r="C4" s="672"/>
      <c r="D4" s="672"/>
      <c r="E4" s="672"/>
      <c r="F4" s="672"/>
      <c r="G4" s="672"/>
      <c r="H4" s="672"/>
    </row>
    <row r="5" spans="1:8" ht="9.75" customHeight="1">
      <c r="A5" s="672"/>
      <c r="B5" s="672"/>
      <c r="C5" s="672"/>
      <c r="D5" s="672"/>
      <c r="E5" s="672"/>
      <c r="F5" s="672"/>
      <c r="G5" s="672"/>
      <c r="H5" s="672"/>
    </row>
    <row r="6" spans="4:10" ht="12">
      <c r="D6" s="673"/>
      <c r="E6" s="673"/>
      <c r="F6" s="673"/>
      <c r="G6" s="673"/>
      <c r="H6" s="673"/>
      <c r="I6" s="674"/>
      <c r="J6" s="674" t="s">
        <v>673</v>
      </c>
    </row>
    <row r="7" spans="1:10" ht="24.75" customHeight="1">
      <c r="A7" s="1302" t="s">
        <v>790</v>
      </c>
      <c r="B7" s="1304" t="s">
        <v>648</v>
      </c>
      <c r="C7" s="1305"/>
      <c r="D7" s="1304" t="s">
        <v>964</v>
      </c>
      <c r="E7" s="1308"/>
      <c r="F7" s="1308"/>
      <c r="G7" s="1308"/>
      <c r="H7" s="1305"/>
      <c r="I7" s="1298" t="s">
        <v>1196</v>
      </c>
      <c r="J7" s="1298" t="s">
        <v>1214</v>
      </c>
    </row>
    <row r="8" spans="1:10" ht="25.5" customHeight="1" thickBot="1">
      <c r="A8" s="1303"/>
      <c r="B8" s="1306"/>
      <c r="C8" s="1307"/>
      <c r="D8" s="1309"/>
      <c r="E8" s="1310"/>
      <c r="F8" s="1310"/>
      <c r="G8" s="1310"/>
      <c r="H8" s="1311"/>
      <c r="I8" s="1299"/>
      <c r="J8" s="1299"/>
    </row>
    <row r="9" spans="1:10" ht="15.75" customHeight="1">
      <c r="A9" s="1312" t="s">
        <v>649</v>
      </c>
      <c r="B9" s="1328" t="s">
        <v>970</v>
      </c>
      <c r="C9" s="1329"/>
      <c r="D9" s="1297" t="s">
        <v>815</v>
      </c>
      <c r="E9" s="676" t="s">
        <v>965</v>
      </c>
      <c r="F9" s="677"/>
      <c r="G9" s="677"/>
      <c r="H9" s="678"/>
      <c r="I9" s="675"/>
      <c r="J9" s="675"/>
    </row>
    <row r="10" spans="1:10" ht="15.75" customHeight="1">
      <c r="A10" s="1314"/>
      <c r="B10" s="1330"/>
      <c r="C10" s="1331"/>
      <c r="D10" s="1297"/>
      <c r="E10" s="676" t="s">
        <v>966</v>
      </c>
      <c r="F10" s="677"/>
      <c r="G10" s="677"/>
      <c r="H10" s="678"/>
      <c r="I10" s="679">
        <v>50000</v>
      </c>
      <c r="J10" s="679">
        <v>50000</v>
      </c>
    </row>
    <row r="11" spans="1:10" ht="15.75" customHeight="1">
      <c r="A11" s="1314"/>
      <c r="B11" s="1332"/>
      <c r="C11" s="1333"/>
      <c r="D11" s="1296" t="s">
        <v>816</v>
      </c>
      <c r="E11" s="680" t="s">
        <v>817</v>
      </c>
      <c r="F11" s="681"/>
      <c r="G11" s="681"/>
      <c r="H11" s="682"/>
      <c r="I11" s="683"/>
      <c r="J11" s="683"/>
    </row>
    <row r="12" spans="1:10" ht="15.75" customHeight="1">
      <c r="A12" s="1314"/>
      <c r="B12" s="1332"/>
      <c r="C12" s="1333"/>
      <c r="D12" s="1297"/>
      <c r="E12" s="676" t="s">
        <v>968</v>
      </c>
      <c r="F12" s="677"/>
      <c r="G12" s="677"/>
      <c r="H12" s="678"/>
      <c r="I12" s="679"/>
      <c r="J12" s="679"/>
    </row>
    <row r="13" spans="1:10" ht="15.75" customHeight="1">
      <c r="A13" s="1314"/>
      <c r="B13" s="1332"/>
      <c r="C13" s="1333"/>
      <c r="D13" s="1297"/>
      <c r="E13" s="676" t="s">
        <v>818</v>
      </c>
      <c r="F13" s="677"/>
      <c r="G13" s="677"/>
      <c r="H13" s="678"/>
      <c r="I13" s="679"/>
      <c r="J13" s="679"/>
    </row>
    <row r="14" spans="1:10" ht="15.75" customHeight="1">
      <c r="A14" s="1314"/>
      <c r="B14" s="1332"/>
      <c r="C14" s="1333"/>
      <c r="D14" s="1297"/>
      <c r="E14" s="676" t="s">
        <v>562</v>
      </c>
      <c r="F14" s="677"/>
      <c r="G14" s="677"/>
      <c r="H14" s="678"/>
      <c r="I14" s="679"/>
      <c r="J14" s="679"/>
    </row>
    <row r="15" spans="1:10" ht="15.75" customHeight="1">
      <c r="A15" s="1314"/>
      <c r="B15" s="1332"/>
      <c r="C15" s="1333"/>
      <c r="D15" s="1297"/>
      <c r="E15" s="676" t="s">
        <v>971</v>
      </c>
      <c r="F15" s="677"/>
      <c r="G15" s="677"/>
      <c r="H15" s="678"/>
      <c r="I15" s="679"/>
      <c r="J15" s="679"/>
    </row>
    <row r="16" spans="1:10" ht="15.75" customHeight="1">
      <c r="A16" s="1314"/>
      <c r="B16" s="1332"/>
      <c r="C16" s="1333"/>
      <c r="D16" s="1297"/>
      <c r="E16" s="676" t="s">
        <v>969</v>
      </c>
      <c r="F16" s="677"/>
      <c r="G16" s="677"/>
      <c r="H16" s="678"/>
      <c r="I16" s="679"/>
      <c r="J16" s="679"/>
    </row>
    <row r="17" spans="1:10" ht="15.75" customHeight="1" thickBot="1">
      <c r="A17" s="1327"/>
      <c r="B17" s="1334"/>
      <c r="C17" s="1335"/>
      <c r="D17" s="1272"/>
      <c r="E17" s="684" t="s">
        <v>972</v>
      </c>
      <c r="F17" s="685"/>
      <c r="G17" s="685"/>
      <c r="H17" s="686"/>
      <c r="I17" s="687"/>
      <c r="J17" s="687"/>
    </row>
    <row r="18" spans="1:10" ht="15.75" customHeight="1">
      <c r="A18" s="1312" t="s">
        <v>650</v>
      </c>
      <c r="B18" s="1328" t="s">
        <v>1234</v>
      </c>
      <c r="C18" s="1329"/>
      <c r="D18" s="1297" t="s">
        <v>815</v>
      </c>
      <c r="E18" s="676" t="s">
        <v>965</v>
      </c>
      <c r="F18" s="677"/>
      <c r="G18" s="677"/>
      <c r="H18" s="678"/>
      <c r="I18" s="675"/>
      <c r="J18" s="675"/>
    </row>
    <row r="19" spans="1:10" ht="15.75" customHeight="1">
      <c r="A19" s="1314"/>
      <c r="B19" s="1330"/>
      <c r="C19" s="1331"/>
      <c r="D19" s="1297"/>
      <c r="E19" s="676" t="s">
        <v>966</v>
      </c>
      <c r="F19" s="677"/>
      <c r="G19" s="677"/>
      <c r="H19" s="678"/>
      <c r="I19" s="679"/>
      <c r="J19" s="679">
        <v>209036</v>
      </c>
    </row>
    <row r="20" spans="1:10" ht="15.75" customHeight="1">
      <c r="A20" s="1314"/>
      <c r="B20" s="1332"/>
      <c r="C20" s="1333"/>
      <c r="D20" s="1296" t="s">
        <v>816</v>
      </c>
      <c r="E20" s="680" t="s">
        <v>817</v>
      </c>
      <c r="F20" s="681"/>
      <c r="G20" s="681"/>
      <c r="H20" s="682"/>
      <c r="I20" s="683"/>
      <c r="J20" s="683"/>
    </row>
    <row r="21" spans="1:10" ht="15.75" customHeight="1">
      <c r="A21" s="1314"/>
      <c r="B21" s="1332"/>
      <c r="C21" s="1333"/>
      <c r="D21" s="1297"/>
      <c r="E21" s="676" t="s">
        <v>968</v>
      </c>
      <c r="F21" s="677"/>
      <c r="G21" s="677"/>
      <c r="H21" s="678"/>
      <c r="I21" s="679"/>
      <c r="J21" s="679"/>
    </row>
    <row r="22" spans="1:10" ht="15.75" customHeight="1">
      <c r="A22" s="1314"/>
      <c r="B22" s="1332"/>
      <c r="C22" s="1333"/>
      <c r="D22" s="1297"/>
      <c r="E22" s="676" t="s">
        <v>818</v>
      </c>
      <c r="F22" s="677"/>
      <c r="G22" s="677"/>
      <c r="H22" s="678"/>
      <c r="I22" s="679"/>
      <c r="J22" s="679"/>
    </row>
    <row r="23" spans="1:10" ht="15.75" customHeight="1">
      <c r="A23" s="1314"/>
      <c r="B23" s="1332"/>
      <c r="C23" s="1333"/>
      <c r="D23" s="1297"/>
      <c r="E23" s="676" t="s">
        <v>562</v>
      </c>
      <c r="F23" s="677"/>
      <c r="G23" s="677"/>
      <c r="H23" s="678"/>
      <c r="I23" s="679"/>
      <c r="J23" s="679"/>
    </row>
    <row r="24" spans="1:10" ht="15.75" customHeight="1">
      <c r="A24" s="1314"/>
      <c r="B24" s="1332"/>
      <c r="C24" s="1333"/>
      <c r="D24" s="1297"/>
      <c r="E24" s="676" t="s">
        <v>971</v>
      </c>
      <c r="F24" s="677"/>
      <c r="G24" s="677"/>
      <c r="H24" s="678"/>
      <c r="I24" s="679"/>
      <c r="J24" s="679">
        <v>242700</v>
      </c>
    </row>
    <row r="25" spans="1:10" ht="15.75" customHeight="1">
      <c r="A25" s="1314"/>
      <c r="B25" s="1332"/>
      <c r="C25" s="1333"/>
      <c r="D25" s="1297"/>
      <c r="E25" s="676" t="s">
        <v>969</v>
      </c>
      <c r="F25" s="677"/>
      <c r="G25" s="677"/>
      <c r="H25" s="678"/>
      <c r="I25" s="679"/>
      <c r="J25" s="679"/>
    </row>
    <row r="26" spans="1:10" ht="15.75" customHeight="1" thickBot="1">
      <c r="A26" s="1327"/>
      <c r="B26" s="1334"/>
      <c r="C26" s="1335"/>
      <c r="D26" s="1272"/>
      <c r="E26" s="684" t="s">
        <v>972</v>
      </c>
      <c r="F26" s="685"/>
      <c r="G26" s="685"/>
      <c r="H26" s="686"/>
      <c r="I26" s="687"/>
      <c r="J26" s="687">
        <v>33664</v>
      </c>
    </row>
    <row r="27" spans="1:10" ht="13.5" customHeight="1">
      <c r="A27" s="1312"/>
      <c r="B27" s="1316" t="s">
        <v>668</v>
      </c>
      <c r="C27" s="1317"/>
      <c r="D27" s="1324" t="s">
        <v>815</v>
      </c>
      <c r="E27" s="676" t="s">
        <v>965</v>
      </c>
      <c r="F27" s="677"/>
      <c r="G27" s="677"/>
      <c r="H27" s="678"/>
      <c r="I27" s="688"/>
      <c r="J27" s="688"/>
    </row>
    <row r="28" spans="1:10" ht="13.5" customHeight="1">
      <c r="A28" s="1313"/>
      <c r="B28" s="1318"/>
      <c r="C28" s="1319"/>
      <c r="D28" s="1297"/>
      <c r="E28" s="676" t="s">
        <v>966</v>
      </c>
      <c r="F28" s="677"/>
      <c r="G28" s="677"/>
      <c r="H28" s="678"/>
      <c r="I28" s="690">
        <f>SUM(I10)</f>
        <v>50000</v>
      </c>
      <c r="J28" s="690">
        <f>SUM(J19+J10)</f>
        <v>259036</v>
      </c>
    </row>
    <row r="29" spans="1:10" ht="13.5" customHeight="1">
      <c r="A29" s="1314"/>
      <c r="B29" s="1318"/>
      <c r="C29" s="1319"/>
      <c r="D29" s="1325"/>
      <c r="E29" s="676" t="s">
        <v>967</v>
      </c>
      <c r="F29" s="677"/>
      <c r="G29" s="677"/>
      <c r="H29" s="678"/>
      <c r="I29" s="912"/>
      <c r="J29" s="912"/>
    </row>
    <row r="30" spans="1:10" ht="13.5" customHeight="1">
      <c r="A30" s="1314"/>
      <c r="B30" s="1320"/>
      <c r="C30" s="1321"/>
      <c r="D30" s="1296" t="s">
        <v>816</v>
      </c>
      <c r="E30" s="680" t="s">
        <v>817</v>
      </c>
      <c r="F30" s="681"/>
      <c r="G30" s="681"/>
      <c r="H30" s="682"/>
      <c r="I30" s="690"/>
      <c r="J30" s="690"/>
    </row>
    <row r="31" spans="1:10" ht="13.5" customHeight="1">
      <c r="A31" s="1314"/>
      <c r="B31" s="1320"/>
      <c r="C31" s="1321"/>
      <c r="D31" s="1297"/>
      <c r="E31" s="676" t="s">
        <v>968</v>
      </c>
      <c r="F31" s="677"/>
      <c r="G31" s="677"/>
      <c r="H31" s="678"/>
      <c r="I31" s="690"/>
      <c r="J31" s="690"/>
    </row>
    <row r="32" spans="1:10" ht="13.5" customHeight="1">
      <c r="A32" s="1314"/>
      <c r="B32" s="1320"/>
      <c r="C32" s="1321"/>
      <c r="D32" s="1297"/>
      <c r="E32" s="676" t="s">
        <v>818</v>
      </c>
      <c r="F32" s="677"/>
      <c r="G32" s="677"/>
      <c r="H32" s="678"/>
      <c r="I32" s="690"/>
      <c r="J32" s="690"/>
    </row>
    <row r="33" spans="1:10" ht="13.5" customHeight="1">
      <c r="A33" s="1314"/>
      <c r="B33" s="1320"/>
      <c r="C33" s="1321"/>
      <c r="D33" s="1297"/>
      <c r="E33" s="676" t="s">
        <v>562</v>
      </c>
      <c r="F33" s="677"/>
      <c r="G33" s="677"/>
      <c r="H33" s="678"/>
      <c r="I33" s="689"/>
      <c r="J33" s="689"/>
    </row>
    <row r="34" spans="1:10" ht="13.5" customHeight="1">
      <c r="A34" s="1314"/>
      <c r="B34" s="1320"/>
      <c r="C34" s="1321"/>
      <c r="D34" s="1297"/>
      <c r="E34" s="676" t="s">
        <v>563</v>
      </c>
      <c r="F34" s="677"/>
      <c r="G34" s="677"/>
      <c r="H34" s="678"/>
      <c r="I34" s="679"/>
      <c r="J34" s="679"/>
    </row>
    <row r="35" spans="1:10" ht="13.5" customHeight="1">
      <c r="A35" s="1314"/>
      <c r="B35" s="1320"/>
      <c r="C35" s="1321"/>
      <c r="D35" s="1297"/>
      <c r="E35" s="676" t="s">
        <v>969</v>
      </c>
      <c r="F35" s="677"/>
      <c r="G35" s="677"/>
      <c r="H35" s="678"/>
      <c r="I35" s="689"/>
      <c r="J35" s="689"/>
    </row>
    <row r="36" spans="1:10" ht="13.5" customHeight="1">
      <c r="A36" s="1314"/>
      <c r="B36" s="1320"/>
      <c r="C36" s="1321"/>
      <c r="D36" s="1297"/>
      <c r="E36" s="691" t="s">
        <v>972</v>
      </c>
      <c r="F36" s="677"/>
      <c r="G36" s="677"/>
      <c r="H36" s="678"/>
      <c r="I36" s="692"/>
      <c r="J36" s="692"/>
    </row>
    <row r="37" spans="1:10" ht="13.5" customHeight="1">
      <c r="A37" s="1314"/>
      <c r="B37" s="1320"/>
      <c r="C37" s="1321"/>
      <c r="D37" s="1297"/>
      <c r="E37" s="676" t="s">
        <v>971</v>
      </c>
      <c r="F37" s="677"/>
      <c r="G37" s="677"/>
      <c r="H37" s="678"/>
      <c r="I37" s="689"/>
      <c r="J37" s="689">
        <f>SUM(J24)</f>
        <v>242700</v>
      </c>
    </row>
    <row r="38" spans="1:10" ht="13.5" customHeight="1" thickBot="1">
      <c r="A38" s="1315"/>
      <c r="B38" s="1322"/>
      <c r="C38" s="1323"/>
      <c r="D38" s="1326"/>
      <c r="E38" s="684" t="s">
        <v>972</v>
      </c>
      <c r="F38" s="685"/>
      <c r="G38" s="685"/>
      <c r="H38" s="686"/>
      <c r="I38" s="896"/>
      <c r="J38" s="1152">
        <v>33664</v>
      </c>
    </row>
    <row r="39" spans="1:8" ht="13.5" customHeight="1">
      <c r="A39" s="894"/>
      <c r="B39" s="893"/>
      <c r="C39" s="893"/>
      <c r="D39" s="895"/>
      <c r="E39" s="677"/>
      <c r="F39" s="677"/>
      <c r="G39" s="677"/>
      <c r="H39" s="677"/>
    </row>
  </sheetData>
  <sheetProtection/>
  <mergeCells count="19">
    <mergeCell ref="A27:A38"/>
    <mergeCell ref="B27:C38"/>
    <mergeCell ref="D27:D29"/>
    <mergeCell ref="D30:D38"/>
    <mergeCell ref="D11:D17"/>
    <mergeCell ref="A9:A17"/>
    <mergeCell ref="B9:C17"/>
    <mergeCell ref="A18:A26"/>
    <mergeCell ref="B18:C26"/>
    <mergeCell ref="D18:D19"/>
    <mergeCell ref="D20:D26"/>
    <mergeCell ref="J7:J8"/>
    <mergeCell ref="A1:H1"/>
    <mergeCell ref="A3:H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E2">
      <selection activeCell="M44" sqref="M44"/>
    </sheetView>
  </sheetViews>
  <sheetFormatPr defaultColWidth="9.125" defaultRowHeight="12.75"/>
  <cols>
    <col min="1" max="1" width="4.875" style="693" customWidth="1"/>
    <col min="2" max="2" width="14.125" style="693" customWidth="1"/>
    <col min="3" max="3" width="13.875" style="693" customWidth="1"/>
    <col min="4" max="4" width="14.125" style="693" customWidth="1"/>
    <col min="5" max="5" width="13.125" style="693" customWidth="1"/>
    <col min="6" max="14" width="12.125" style="693" customWidth="1"/>
    <col min="15" max="15" width="13.125" style="693" customWidth="1"/>
    <col min="16" max="16384" width="9.125" style="693" customWidth="1"/>
  </cols>
  <sheetData>
    <row r="2" spans="2:10" ht="12.75">
      <c r="B2" s="1336" t="s">
        <v>973</v>
      </c>
      <c r="C2" s="1336"/>
      <c r="D2" s="1336"/>
      <c r="E2" s="1336"/>
      <c r="F2" s="1336"/>
      <c r="G2" s="1336"/>
      <c r="H2" s="1336"/>
      <c r="I2" s="1336"/>
      <c r="J2" s="1336"/>
    </row>
    <row r="4" spans="2:14" ht="12.75">
      <c r="B4" s="1337" t="s">
        <v>1097</v>
      </c>
      <c r="C4" s="1338"/>
      <c r="D4" s="1338"/>
      <c r="E4" s="1338"/>
      <c r="F4" s="1338"/>
      <c r="G4" s="1338"/>
      <c r="H4" s="1338"/>
      <c r="I4" s="1338"/>
      <c r="J4" s="1338"/>
      <c r="K4" s="696"/>
      <c r="L4" s="696"/>
      <c r="M4" s="696"/>
      <c r="N4" s="696"/>
    </row>
    <row r="5" spans="2:14" ht="12.75">
      <c r="B5" s="694"/>
      <c r="C5" s="695"/>
      <c r="D5" s="695"/>
      <c r="E5" s="695"/>
      <c r="F5" s="695"/>
      <c r="G5" s="695"/>
      <c r="H5" s="695"/>
      <c r="I5" s="695"/>
      <c r="J5" s="695"/>
      <c r="K5" s="696"/>
      <c r="L5" s="696"/>
      <c r="M5" s="696"/>
      <c r="N5" s="696"/>
    </row>
    <row r="6" spans="2:14" ht="12.75">
      <c r="B6" s="694"/>
      <c r="C6" s="695"/>
      <c r="D6" s="695"/>
      <c r="E6" s="695"/>
      <c r="F6" s="695"/>
      <c r="G6" s="695"/>
      <c r="H6" s="695"/>
      <c r="I6" s="695"/>
      <c r="J6" s="695"/>
      <c r="K6" s="696"/>
      <c r="L6" s="696"/>
      <c r="M6" s="696"/>
      <c r="N6" s="696"/>
    </row>
    <row r="7" spans="1:11" ht="12">
      <c r="A7" s="697"/>
      <c r="J7" s="1097"/>
      <c r="K7" s="1097"/>
    </row>
    <row r="8" spans="1:15" ht="12.75" customHeight="1">
      <c r="A8" s="1339" t="s">
        <v>974</v>
      </c>
      <c r="B8" s="1342" t="s">
        <v>975</v>
      </c>
      <c r="C8" s="1343"/>
      <c r="D8" s="1344"/>
      <c r="E8" s="1351" t="s">
        <v>1215</v>
      </c>
      <c r="F8" s="1354" t="s">
        <v>976</v>
      </c>
      <c r="G8" s="1355"/>
      <c r="H8" s="1356"/>
      <c r="I8" s="1356"/>
      <c r="J8" s="1096"/>
      <c r="K8" s="1395" t="s">
        <v>1207</v>
      </c>
      <c r="L8" s="1355"/>
      <c r="M8" s="1356"/>
      <c r="N8" s="1396"/>
      <c r="O8" s="1351" t="s">
        <v>1208</v>
      </c>
    </row>
    <row r="9" spans="1:15" ht="12.75">
      <c r="A9" s="1340"/>
      <c r="B9" s="1345"/>
      <c r="C9" s="1346"/>
      <c r="D9" s="1347"/>
      <c r="E9" s="1352"/>
      <c r="F9" s="1354" t="s">
        <v>977</v>
      </c>
      <c r="G9" s="1355"/>
      <c r="H9" s="1354" t="s">
        <v>978</v>
      </c>
      <c r="I9" s="1357"/>
      <c r="J9" s="1358" t="s">
        <v>979</v>
      </c>
      <c r="K9" s="1395" t="s">
        <v>977</v>
      </c>
      <c r="L9" s="1355"/>
      <c r="M9" s="1354" t="s">
        <v>978</v>
      </c>
      <c r="N9" s="1357"/>
      <c r="O9" s="1352"/>
    </row>
    <row r="10" spans="1:15" ht="12.75" customHeight="1">
      <c r="A10" s="1340"/>
      <c r="B10" s="1345"/>
      <c r="C10" s="1346"/>
      <c r="D10" s="1347"/>
      <c r="E10" s="1352"/>
      <c r="F10" s="1361" t="s">
        <v>980</v>
      </c>
      <c r="G10" s="1363" t="s">
        <v>981</v>
      </c>
      <c r="H10" s="1361" t="s">
        <v>982</v>
      </c>
      <c r="I10" s="1361" t="s">
        <v>983</v>
      </c>
      <c r="J10" s="1359"/>
      <c r="K10" s="1397" t="s">
        <v>980</v>
      </c>
      <c r="L10" s="1363" t="s">
        <v>981</v>
      </c>
      <c r="M10" s="1361" t="s">
        <v>982</v>
      </c>
      <c r="N10" s="1361" t="s">
        <v>983</v>
      </c>
      <c r="O10" s="1352"/>
    </row>
    <row r="11" spans="1:15" ht="28.5" customHeight="1">
      <c r="A11" s="1341"/>
      <c r="B11" s="1348"/>
      <c r="C11" s="1349"/>
      <c r="D11" s="1350"/>
      <c r="E11" s="1353"/>
      <c r="F11" s="1362"/>
      <c r="G11" s="1364"/>
      <c r="H11" s="1362"/>
      <c r="I11" s="1362"/>
      <c r="J11" s="1360"/>
      <c r="K11" s="1398"/>
      <c r="L11" s="1364"/>
      <c r="M11" s="1362"/>
      <c r="N11" s="1362"/>
      <c r="O11" s="1353"/>
    </row>
    <row r="12" spans="1:15" ht="12">
      <c r="A12" s="1365"/>
      <c r="B12" s="1367" t="s">
        <v>984</v>
      </c>
      <c r="C12" s="1368"/>
      <c r="D12" s="1369"/>
      <c r="E12" s="1373"/>
      <c r="F12" s="1373"/>
      <c r="G12" s="1373"/>
      <c r="H12" s="1373"/>
      <c r="I12" s="1373"/>
      <c r="J12" s="1375"/>
      <c r="K12" s="1391"/>
      <c r="L12" s="1373"/>
      <c r="M12" s="1373"/>
      <c r="N12" s="1373"/>
      <c r="O12" s="1373"/>
    </row>
    <row r="13" spans="1:15" ht="12">
      <c r="A13" s="1366"/>
      <c r="B13" s="1370"/>
      <c r="C13" s="1371"/>
      <c r="D13" s="1372"/>
      <c r="E13" s="1374"/>
      <c r="F13" s="1374"/>
      <c r="G13" s="1374"/>
      <c r="H13" s="1374"/>
      <c r="I13" s="1374"/>
      <c r="J13" s="1376"/>
      <c r="K13" s="1392"/>
      <c r="L13" s="1374"/>
      <c r="M13" s="1374"/>
      <c r="N13" s="1374"/>
      <c r="O13" s="1374"/>
    </row>
    <row r="14" spans="1:15" ht="12">
      <c r="A14" s="1377" t="s">
        <v>649</v>
      </c>
      <c r="B14" s="1378" t="s">
        <v>985</v>
      </c>
      <c r="C14" s="1379"/>
      <c r="D14" s="1380"/>
      <c r="E14" s="1373">
        <f>SUM(F14+G14+H14+I14)</f>
        <v>17</v>
      </c>
      <c r="F14" s="1373">
        <v>15</v>
      </c>
      <c r="G14" s="1373"/>
      <c r="H14" s="1373">
        <v>2</v>
      </c>
      <c r="I14" s="1373"/>
      <c r="J14" s="1375"/>
      <c r="K14" s="1391">
        <v>15</v>
      </c>
      <c r="L14" s="1373"/>
      <c r="M14" s="1373">
        <v>2</v>
      </c>
      <c r="N14" s="1373"/>
      <c r="O14" s="1373">
        <f>SUM(K14:N15)</f>
        <v>17</v>
      </c>
    </row>
    <row r="15" spans="1:15" ht="12">
      <c r="A15" s="1366"/>
      <c r="B15" s="1381"/>
      <c r="C15" s="1382"/>
      <c r="D15" s="1383"/>
      <c r="E15" s="1374"/>
      <c r="F15" s="1374"/>
      <c r="G15" s="1374"/>
      <c r="H15" s="1374"/>
      <c r="I15" s="1374"/>
      <c r="J15" s="1376"/>
      <c r="K15" s="1392"/>
      <c r="L15" s="1374"/>
      <c r="M15" s="1374"/>
      <c r="N15" s="1374"/>
      <c r="O15" s="1374"/>
    </row>
    <row r="16" spans="1:15" ht="12">
      <c r="A16" s="1365" t="s">
        <v>650</v>
      </c>
      <c r="B16" s="1378" t="s">
        <v>986</v>
      </c>
      <c r="C16" s="1379"/>
      <c r="D16" s="1380"/>
      <c r="E16" s="1373">
        <f>SUM(F16+G16+H16+I16)</f>
        <v>3</v>
      </c>
      <c r="F16" s="1373">
        <v>3</v>
      </c>
      <c r="G16" s="1373"/>
      <c r="H16" s="1373"/>
      <c r="I16" s="1373"/>
      <c r="J16" s="1375"/>
      <c r="K16" s="1391">
        <v>3</v>
      </c>
      <c r="L16" s="1373"/>
      <c r="M16" s="1373"/>
      <c r="N16" s="1373"/>
      <c r="O16" s="1373">
        <f>SUM(K16:N17)</f>
        <v>3</v>
      </c>
    </row>
    <row r="17" spans="1:15" ht="12">
      <c r="A17" s="1366"/>
      <c r="B17" s="1381"/>
      <c r="C17" s="1382"/>
      <c r="D17" s="1383"/>
      <c r="E17" s="1374"/>
      <c r="F17" s="1374"/>
      <c r="G17" s="1374"/>
      <c r="H17" s="1374"/>
      <c r="I17" s="1374"/>
      <c r="J17" s="1376"/>
      <c r="K17" s="1392"/>
      <c r="L17" s="1374"/>
      <c r="M17" s="1374"/>
      <c r="N17" s="1374"/>
      <c r="O17" s="1374"/>
    </row>
    <row r="18" spans="1:15" ht="12">
      <c r="A18" s="1365" t="s">
        <v>651</v>
      </c>
      <c r="B18" s="1378" t="s">
        <v>987</v>
      </c>
      <c r="C18" s="1379"/>
      <c r="D18" s="1380"/>
      <c r="E18" s="1373">
        <f>SUM(F18+G18+H18+I18)</f>
        <v>20</v>
      </c>
      <c r="F18" s="1373">
        <v>20</v>
      </c>
      <c r="G18" s="1373"/>
      <c r="H18" s="1373"/>
      <c r="I18" s="1373"/>
      <c r="J18" s="1375"/>
      <c r="K18" s="1391">
        <v>20</v>
      </c>
      <c r="L18" s="1373"/>
      <c r="M18" s="1373"/>
      <c r="N18" s="1373"/>
      <c r="O18" s="1373">
        <f>SUM(K18:N19)</f>
        <v>20</v>
      </c>
    </row>
    <row r="19" spans="1:15" ht="12">
      <c r="A19" s="1366"/>
      <c r="B19" s="1381"/>
      <c r="C19" s="1382"/>
      <c r="D19" s="1383"/>
      <c r="E19" s="1374"/>
      <c r="F19" s="1374"/>
      <c r="G19" s="1374"/>
      <c r="H19" s="1374"/>
      <c r="I19" s="1374"/>
      <c r="J19" s="1376"/>
      <c r="K19" s="1392"/>
      <c r="L19" s="1374"/>
      <c r="M19" s="1374"/>
      <c r="N19" s="1374"/>
      <c r="O19" s="1374"/>
    </row>
    <row r="20" spans="1:15" ht="12">
      <c r="A20" s="1377" t="s">
        <v>652</v>
      </c>
      <c r="B20" s="1378" t="s">
        <v>988</v>
      </c>
      <c r="C20" s="1379"/>
      <c r="D20" s="1380"/>
      <c r="E20" s="1373">
        <f>SUM(F20+G20+H20+I20)</f>
        <v>32</v>
      </c>
      <c r="F20" s="1373">
        <v>32</v>
      </c>
      <c r="G20" s="1373"/>
      <c r="H20" s="1373"/>
      <c r="I20" s="1373"/>
      <c r="J20" s="1375"/>
      <c r="K20" s="1391">
        <v>32</v>
      </c>
      <c r="L20" s="1373"/>
      <c r="M20" s="1373"/>
      <c r="N20" s="1373"/>
      <c r="O20" s="1373">
        <f>SUM(K20:N21)</f>
        <v>32</v>
      </c>
    </row>
    <row r="21" spans="1:15" ht="12">
      <c r="A21" s="1366"/>
      <c r="B21" s="1381"/>
      <c r="C21" s="1382"/>
      <c r="D21" s="1383"/>
      <c r="E21" s="1374"/>
      <c r="F21" s="1374"/>
      <c r="G21" s="1374"/>
      <c r="H21" s="1374"/>
      <c r="I21" s="1374"/>
      <c r="J21" s="1376"/>
      <c r="K21" s="1392"/>
      <c r="L21" s="1374"/>
      <c r="M21" s="1374"/>
      <c r="N21" s="1374"/>
      <c r="O21" s="1374"/>
    </row>
    <row r="22" spans="1:15" ht="12">
      <c r="A22" s="1365" t="s">
        <v>653</v>
      </c>
      <c r="B22" s="1378" t="s">
        <v>989</v>
      </c>
      <c r="C22" s="1379"/>
      <c r="D22" s="1380"/>
      <c r="E22" s="1373">
        <f>SUM(F22+G22+H22+I22)</f>
        <v>23</v>
      </c>
      <c r="F22" s="1373">
        <v>19</v>
      </c>
      <c r="G22" s="1373"/>
      <c r="H22" s="1373">
        <v>4</v>
      </c>
      <c r="I22" s="1373"/>
      <c r="J22" s="1375"/>
      <c r="K22" s="1391">
        <v>19</v>
      </c>
      <c r="L22" s="1373"/>
      <c r="M22" s="1373">
        <v>4</v>
      </c>
      <c r="N22" s="1373"/>
      <c r="O22" s="1373">
        <f>SUM(K22:N23)</f>
        <v>23</v>
      </c>
    </row>
    <row r="23" spans="1:15" ht="12">
      <c r="A23" s="1366"/>
      <c r="B23" s="1381"/>
      <c r="C23" s="1382"/>
      <c r="D23" s="1383"/>
      <c r="E23" s="1374"/>
      <c r="F23" s="1374"/>
      <c r="G23" s="1374"/>
      <c r="H23" s="1374"/>
      <c r="I23" s="1374"/>
      <c r="J23" s="1376"/>
      <c r="K23" s="1392"/>
      <c r="L23" s="1374"/>
      <c r="M23" s="1374"/>
      <c r="N23" s="1374"/>
      <c r="O23" s="1374"/>
    </row>
    <row r="24" spans="1:15" ht="12">
      <c r="A24" s="1377" t="s">
        <v>485</v>
      </c>
      <c r="B24" s="1378" t="s">
        <v>990</v>
      </c>
      <c r="C24" s="1379"/>
      <c r="D24" s="1380"/>
      <c r="E24" s="1373">
        <f>SUM(F24+G24+H24+I24)</f>
        <v>13</v>
      </c>
      <c r="F24" s="1373">
        <v>12</v>
      </c>
      <c r="G24" s="1373"/>
      <c r="H24" s="1373">
        <v>1</v>
      </c>
      <c r="I24" s="1373"/>
      <c r="J24" s="1375"/>
      <c r="K24" s="1391">
        <v>12</v>
      </c>
      <c r="L24" s="1373"/>
      <c r="M24" s="1373">
        <v>1</v>
      </c>
      <c r="N24" s="1373"/>
      <c r="O24" s="1373">
        <f>SUM(K24:N25)</f>
        <v>13</v>
      </c>
    </row>
    <row r="25" spans="1:15" ht="12">
      <c r="A25" s="1366"/>
      <c r="B25" s="1381"/>
      <c r="C25" s="1382"/>
      <c r="D25" s="1383"/>
      <c r="E25" s="1374"/>
      <c r="F25" s="1374"/>
      <c r="G25" s="1374"/>
      <c r="H25" s="1374"/>
      <c r="I25" s="1374"/>
      <c r="J25" s="1376"/>
      <c r="K25" s="1392"/>
      <c r="L25" s="1374"/>
      <c r="M25" s="1374"/>
      <c r="N25" s="1374"/>
      <c r="O25" s="1374"/>
    </row>
    <row r="26" spans="1:15" ht="12">
      <c r="A26" s="1377" t="s">
        <v>908</v>
      </c>
      <c r="B26" s="1378" t="s">
        <v>991</v>
      </c>
      <c r="C26" s="1379"/>
      <c r="D26" s="1380"/>
      <c r="E26" s="1373">
        <v>1</v>
      </c>
      <c r="F26" s="1373">
        <v>1</v>
      </c>
      <c r="G26" s="1373"/>
      <c r="H26" s="1373"/>
      <c r="I26" s="1373"/>
      <c r="J26" s="1375"/>
      <c r="K26" s="1391">
        <v>1</v>
      </c>
      <c r="L26" s="1373"/>
      <c r="M26" s="1373"/>
      <c r="N26" s="1373"/>
      <c r="O26" s="1373">
        <f>SUM(K26:N27)</f>
        <v>1</v>
      </c>
    </row>
    <row r="27" spans="1:15" ht="12">
      <c r="A27" s="1366"/>
      <c r="B27" s="1381"/>
      <c r="C27" s="1382"/>
      <c r="D27" s="1383"/>
      <c r="E27" s="1374"/>
      <c r="F27" s="1374"/>
      <c r="G27" s="1374"/>
      <c r="H27" s="1374"/>
      <c r="I27" s="1374"/>
      <c r="J27" s="1376"/>
      <c r="K27" s="1392"/>
      <c r="L27" s="1374"/>
      <c r="M27" s="1374"/>
      <c r="N27" s="1374"/>
      <c r="O27" s="1374"/>
    </row>
    <row r="28" spans="1:15" ht="12">
      <c r="A28" s="1365" t="s">
        <v>992</v>
      </c>
      <c r="B28" s="1378" t="s">
        <v>993</v>
      </c>
      <c r="C28" s="1379"/>
      <c r="D28" s="1380"/>
      <c r="E28" s="1373">
        <f>SUM(F28+G28+H28+I28)</f>
        <v>25</v>
      </c>
      <c r="F28" s="1373">
        <v>25</v>
      </c>
      <c r="G28" s="1373"/>
      <c r="H28" s="1373"/>
      <c r="I28" s="1373"/>
      <c r="J28" s="1375"/>
      <c r="K28" s="1391">
        <v>25</v>
      </c>
      <c r="L28" s="1373"/>
      <c r="M28" s="1373"/>
      <c r="N28" s="1373"/>
      <c r="O28" s="1373">
        <f>SUM(K28:N29)</f>
        <v>25</v>
      </c>
    </row>
    <row r="29" spans="1:15" ht="12">
      <c r="A29" s="1366"/>
      <c r="B29" s="1381"/>
      <c r="C29" s="1382"/>
      <c r="D29" s="1383"/>
      <c r="E29" s="1374"/>
      <c r="F29" s="1374"/>
      <c r="G29" s="1374"/>
      <c r="H29" s="1374"/>
      <c r="I29" s="1374"/>
      <c r="J29" s="1376"/>
      <c r="K29" s="1392"/>
      <c r="L29" s="1374"/>
      <c r="M29" s="1374"/>
      <c r="N29" s="1374"/>
      <c r="O29" s="1374"/>
    </row>
    <row r="30" spans="1:15" ht="12">
      <c r="A30" s="1365" t="s">
        <v>994</v>
      </c>
      <c r="B30" s="1378" t="s">
        <v>995</v>
      </c>
      <c r="C30" s="1379"/>
      <c r="D30" s="1380"/>
      <c r="E30" s="1373">
        <f>SUM(F30+G30+H30+I30)</f>
        <v>30</v>
      </c>
      <c r="F30" s="1373">
        <v>29</v>
      </c>
      <c r="G30" s="1373"/>
      <c r="H30" s="1373">
        <v>1</v>
      </c>
      <c r="I30" s="1373"/>
      <c r="J30" s="1375"/>
      <c r="K30" s="1391">
        <v>29</v>
      </c>
      <c r="L30" s="1373"/>
      <c r="M30" s="1373">
        <v>1</v>
      </c>
      <c r="N30" s="1373"/>
      <c r="O30" s="1373">
        <f>SUM(K30:N31)</f>
        <v>30</v>
      </c>
    </row>
    <row r="31" spans="1:15" ht="12">
      <c r="A31" s="1366"/>
      <c r="B31" s="1381"/>
      <c r="C31" s="1382"/>
      <c r="D31" s="1383"/>
      <c r="E31" s="1374"/>
      <c r="F31" s="1374"/>
      <c r="G31" s="1374"/>
      <c r="H31" s="1374"/>
      <c r="I31" s="1374"/>
      <c r="J31" s="1376"/>
      <c r="K31" s="1392"/>
      <c r="L31" s="1374"/>
      <c r="M31" s="1374"/>
      <c r="N31" s="1374"/>
      <c r="O31" s="1374"/>
    </row>
    <row r="32" spans="1:15" ht="12">
      <c r="A32" s="1377" t="s">
        <v>996</v>
      </c>
      <c r="B32" s="1384" t="s">
        <v>434</v>
      </c>
      <c r="C32" s="1379"/>
      <c r="D32" s="1380"/>
      <c r="E32" s="1373">
        <f>SUM(F32+G32+H32+I32)</f>
        <v>12</v>
      </c>
      <c r="F32" s="1373">
        <v>10</v>
      </c>
      <c r="G32" s="1373">
        <v>2</v>
      </c>
      <c r="H32" s="1373"/>
      <c r="I32" s="1373"/>
      <c r="J32" s="1375"/>
      <c r="K32" s="1391">
        <v>10</v>
      </c>
      <c r="L32" s="1373">
        <v>2</v>
      </c>
      <c r="M32" s="1373"/>
      <c r="N32" s="1373"/>
      <c r="O32" s="1373">
        <f>SUM(K32:N33)</f>
        <v>12</v>
      </c>
    </row>
    <row r="33" spans="1:15" ht="12">
      <c r="A33" s="1366"/>
      <c r="B33" s="1381"/>
      <c r="C33" s="1382"/>
      <c r="D33" s="1383"/>
      <c r="E33" s="1374"/>
      <c r="F33" s="1374"/>
      <c r="G33" s="1374"/>
      <c r="H33" s="1374"/>
      <c r="I33" s="1374"/>
      <c r="J33" s="1376"/>
      <c r="K33" s="1392"/>
      <c r="L33" s="1374"/>
      <c r="M33" s="1374"/>
      <c r="N33" s="1374"/>
      <c r="O33" s="1374"/>
    </row>
    <row r="34" spans="1:15" ht="12">
      <c r="A34" s="1385" t="s">
        <v>997</v>
      </c>
      <c r="B34" s="1384" t="s">
        <v>435</v>
      </c>
      <c r="C34" s="1379"/>
      <c r="D34" s="1380"/>
      <c r="E34" s="1373">
        <f>SUM(F34+G34+H34+I34)</f>
        <v>23</v>
      </c>
      <c r="F34" s="1373">
        <v>23</v>
      </c>
      <c r="G34" s="1373"/>
      <c r="H34" s="1373"/>
      <c r="I34" s="1373"/>
      <c r="J34" s="1375"/>
      <c r="K34" s="1391">
        <v>23</v>
      </c>
      <c r="L34" s="1373"/>
      <c r="M34" s="1373"/>
      <c r="N34" s="1373"/>
      <c r="O34" s="1373">
        <f>SUM(K34:N35)</f>
        <v>23</v>
      </c>
    </row>
    <row r="35" spans="1:15" ht="12">
      <c r="A35" s="1366"/>
      <c r="B35" s="1381"/>
      <c r="C35" s="1382"/>
      <c r="D35" s="1383"/>
      <c r="E35" s="1374"/>
      <c r="F35" s="1374"/>
      <c r="G35" s="1374"/>
      <c r="H35" s="1374"/>
      <c r="I35" s="1374"/>
      <c r="J35" s="1376"/>
      <c r="K35" s="1392"/>
      <c r="L35" s="1374"/>
      <c r="M35" s="1374"/>
      <c r="N35" s="1374"/>
      <c r="O35" s="1374"/>
    </row>
    <row r="36" spans="1:15" ht="12">
      <c r="A36" s="1385" t="s">
        <v>998</v>
      </c>
      <c r="B36" s="1384" t="s">
        <v>436</v>
      </c>
      <c r="C36" s="1379"/>
      <c r="D36" s="1380"/>
      <c r="E36" s="1373">
        <f>SUM(F36+G36+H36+I36)</f>
        <v>20</v>
      </c>
      <c r="F36" s="1373">
        <v>19</v>
      </c>
      <c r="G36" s="1373">
        <v>1</v>
      </c>
      <c r="H36" s="1373"/>
      <c r="I36" s="1373"/>
      <c r="J36" s="1375"/>
      <c r="K36" s="1391">
        <v>19</v>
      </c>
      <c r="L36" s="1373">
        <v>1</v>
      </c>
      <c r="M36" s="1373"/>
      <c r="N36" s="1373"/>
      <c r="O36" s="1373">
        <f>SUM(K36:N37)</f>
        <v>20</v>
      </c>
    </row>
    <row r="37" spans="1:15" ht="12">
      <c r="A37" s="1366"/>
      <c r="B37" s="1381"/>
      <c r="C37" s="1382"/>
      <c r="D37" s="1383"/>
      <c r="E37" s="1374"/>
      <c r="F37" s="1374"/>
      <c r="G37" s="1374"/>
      <c r="H37" s="1374"/>
      <c r="I37" s="1374"/>
      <c r="J37" s="1376"/>
      <c r="K37" s="1392"/>
      <c r="L37" s="1374"/>
      <c r="M37" s="1374"/>
      <c r="N37" s="1374"/>
      <c r="O37" s="1374"/>
    </row>
    <row r="38" spans="1:15" ht="12">
      <c r="A38" s="1385" t="s">
        <v>999</v>
      </c>
      <c r="B38" s="1384" t="s">
        <v>437</v>
      </c>
      <c r="C38" s="1379"/>
      <c r="D38" s="1380"/>
      <c r="E38" s="1373">
        <f>SUM(F38+G38+H38+I38)</f>
        <v>18</v>
      </c>
      <c r="F38" s="1373">
        <v>17</v>
      </c>
      <c r="G38" s="1373">
        <v>1</v>
      </c>
      <c r="H38" s="1373"/>
      <c r="I38" s="1373"/>
      <c r="J38" s="1375"/>
      <c r="K38" s="1391">
        <v>17</v>
      </c>
      <c r="L38" s="1373">
        <v>1</v>
      </c>
      <c r="M38" s="1373"/>
      <c r="N38" s="1373"/>
      <c r="O38" s="1373">
        <f>SUM(K38:N39)</f>
        <v>18</v>
      </c>
    </row>
    <row r="39" spans="1:15" ht="12">
      <c r="A39" s="1366"/>
      <c r="B39" s="1381"/>
      <c r="C39" s="1382"/>
      <c r="D39" s="1383"/>
      <c r="E39" s="1374"/>
      <c r="F39" s="1374"/>
      <c r="G39" s="1374"/>
      <c r="H39" s="1374"/>
      <c r="I39" s="1374"/>
      <c r="J39" s="1376"/>
      <c r="K39" s="1392"/>
      <c r="L39" s="1374"/>
      <c r="M39" s="1374"/>
      <c r="N39" s="1374"/>
      <c r="O39" s="1374"/>
    </row>
    <row r="40" spans="1:15" ht="12">
      <c r="A40" s="1377"/>
      <c r="B40" s="1367" t="s">
        <v>634</v>
      </c>
      <c r="C40" s="1368"/>
      <c r="D40" s="1369"/>
      <c r="E40" s="1386">
        <f>SUM(E14:E39)</f>
        <v>237</v>
      </c>
      <c r="F40" s="1386">
        <f>SUM(F14:F39)</f>
        <v>225</v>
      </c>
      <c r="G40" s="1386">
        <f>SUM(G14:G39)</f>
        <v>4</v>
      </c>
      <c r="H40" s="1386">
        <f>SUM(H14:H39)</f>
        <v>8</v>
      </c>
      <c r="I40" s="1386">
        <f>SUM(I14:I39)</f>
        <v>0</v>
      </c>
      <c r="J40" s="1388"/>
      <c r="K40" s="1393">
        <f>SUM(K14:K39)</f>
        <v>225</v>
      </c>
      <c r="L40" s="1386">
        <f>SUM(L14:L39)</f>
        <v>4</v>
      </c>
      <c r="M40" s="1386">
        <f>SUM(M14:M39)</f>
        <v>8</v>
      </c>
      <c r="N40" s="1386">
        <f>SUM(N14:N39)</f>
        <v>0</v>
      </c>
      <c r="O40" s="1386">
        <f>SUM(O14:O39)</f>
        <v>237</v>
      </c>
    </row>
    <row r="41" spans="1:15" ht="12">
      <c r="A41" s="1366"/>
      <c r="B41" s="1370"/>
      <c r="C41" s="1371"/>
      <c r="D41" s="1372"/>
      <c r="E41" s="1387"/>
      <c r="F41" s="1387"/>
      <c r="G41" s="1387"/>
      <c r="H41" s="1387"/>
      <c r="I41" s="1387"/>
      <c r="J41" s="1389"/>
      <c r="K41" s="1394"/>
      <c r="L41" s="1387"/>
      <c r="M41" s="1387"/>
      <c r="N41" s="1387"/>
      <c r="O41" s="1387"/>
    </row>
    <row r="42" spans="1:15" ht="12" customHeight="1">
      <c r="A42" s="1390" t="s">
        <v>1001</v>
      </c>
      <c r="B42" s="1367" t="s">
        <v>1000</v>
      </c>
      <c r="C42" s="1368"/>
      <c r="D42" s="1369"/>
      <c r="E42" s="1386">
        <f>SUM(F42+G42+H42+I42)</f>
        <v>77</v>
      </c>
      <c r="F42" s="1386">
        <v>55</v>
      </c>
      <c r="G42" s="1386"/>
      <c r="H42" s="1386">
        <v>22</v>
      </c>
      <c r="I42" s="1386"/>
      <c r="J42" s="1388"/>
      <c r="K42" s="1393">
        <v>45</v>
      </c>
      <c r="L42" s="1386"/>
      <c r="M42" s="1386">
        <v>13</v>
      </c>
      <c r="N42" s="1386"/>
      <c r="O42" s="1373">
        <f>SUM(K42:N43)</f>
        <v>58</v>
      </c>
    </row>
    <row r="43" spans="1:15" ht="12" customHeight="1">
      <c r="A43" s="1366"/>
      <c r="B43" s="1370"/>
      <c r="C43" s="1371"/>
      <c r="D43" s="1372"/>
      <c r="E43" s="1387"/>
      <c r="F43" s="1387"/>
      <c r="G43" s="1387"/>
      <c r="H43" s="1387"/>
      <c r="I43" s="1387"/>
      <c r="J43" s="1389"/>
      <c r="K43" s="1394"/>
      <c r="L43" s="1387"/>
      <c r="M43" s="1387"/>
      <c r="N43" s="1387"/>
      <c r="O43" s="1374"/>
    </row>
    <row r="44" spans="1:11" ht="12.75">
      <c r="A44" s="699"/>
      <c r="B44" s="698"/>
      <c r="C44" s="698"/>
      <c r="D44" s="698"/>
      <c r="E44" s="700"/>
      <c r="F44" s="700"/>
      <c r="G44" s="700"/>
      <c r="H44" s="700"/>
      <c r="I44" s="700"/>
      <c r="J44" s="700"/>
      <c r="K44" s="1097"/>
    </row>
    <row r="45" spans="1:11" ht="12.75">
      <c r="A45" s="701"/>
      <c r="B45" s="702"/>
      <c r="C45" s="702"/>
      <c r="D45" s="702"/>
      <c r="E45" s="703"/>
      <c r="F45" s="703"/>
      <c r="G45" s="703"/>
      <c r="H45" s="703"/>
      <c r="I45" s="703"/>
      <c r="J45" s="703"/>
      <c r="K45" s="1097"/>
    </row>
    <row r="46" spans="1:11" ht="12.75">
      <c r="A46" s="701"/>
      <c r="B46" s="702"/>
      <c r="C46" s="702"/>
      <c r="D46" s="702"/>
      <c r="E46" s="703"/>
      <c r="F46" s="703"/>
      <c r="G46" s="703"/>
      <c r="H46" s="703"/>
      <c r="I46" s="703"/>
      <c r="J46" s="703"/>
      <c r="K46" s="1097"/>
    </row>
    <row r="47" spans="1:11" ht="12.75">
      <c r="A47" s="701"/>
      <c r="B47" s="702"/>
      <c r="C47" s="702"/>
      <c r="D47" s="702"/>
      <c r="E47" s="703"/>
      <c r="F47" s="703"/>
      <c r="G47" s="703"/>
      <c r="H47" s="703"/>
      <c r="I47" s="703"/>
      <c r="J47" s="703"/>
      <c r="K47" s="1097"/>
    </row>
    <row r="48" spans="1:11" ht="12.75">
      <c r="A48" s="701"/>
      <c r="B48" s="702"/>
      <c r="C48" s="702"/>
      <c r="D48" s="702"/>
      <c r="E48" s="703"/>
      <c r="F48" s="703"/>
      <c r="G48" s="703"/>
      <c r="H48" s="703"/>
      <c r="I48" s="703"/>
      <c r="J48" s="703"/>
      <c r="K48" s="1097"/>
    </row>
    <row r="49" spans="1:11" ht="12.75">
      <c r="A49" s="701"/>
      <c r="B49" s="702"/>
      <c r="C49" s="702"/>
      <c r="D49" s="702"/>
      <c r="E49" s="703"/>
      <c r="F49" s="703"/>
      <c r="G49" s="703"/>
      <c r="H49" s="703"/>
      <c r="I49" s="703"/>
      <c r="J49" s="703"/>
      <c r="K49" s="1097"/>
    </row>
    <row r="50" spans="1:11" ht="12.75">
      <c r="A50" s="701"/>
      <c r="B50" s="702"/>
      <c r="C50" s="702"/>
      <c r="D50" s="702"/>
      <c r="E50" s="703"/>
      <c r="F50" s="703"/>
      <c r="G50" s="703"/>
      <c r="H50" s="703"/>
      <c r="I50" s="703"/>
      <c r="J50" s="703"/>
      <c r="K50" s="1097"/>
    </row>
    <row r="51" spans="1:15" ht="12">
      <c r="A51" s="1365" t="s">
        <v>1001</v>
      </c>
      <c r="B51" s="1378" t="s">
        <v>1002</v>
      </c>
      <c r="C51" s="1379"/>
      <c r="D51" s="1380"/>
      <c r="E51" s="1373">
        <f>SUM(F51+G51+H51+I51)</f>
        <v>30</v>
      </c>
      <c r="F51" s="1373">
        <v>30</v>
      </c>
      <c r="G51" s="1373"/>
      <c r="H51" s="1373"/>
      <c r="I51" s="1373"/>
      <c r="J51" s="1375"/>
      <c r="K51" s="1391">
        <v>30</v>
      </c>
      <c r="L51" s="1373"/>
      <c r="M51" s="1373"/>
      <c r="N51" s="1373"/>
      <c r="O51" s="1373">
        <f aca="true" t="shared" si="0" ref="O51:O75">SUM(K51:N52)</f>
        <v>30</v>
      </c>
    </row>
    <row r="52" spans="1:15" ht="12">
      <c r="A52" s="1366"/>
      <c r="B52" s="1381"/>
      <c r="C52" s="1382"/>
      <c r="D52" s="1383"/>
      <c r="E52" s="1374"/>
      <c r="F52" s="1374"/>
      <c r="G52" s="1374"/>
      <c r="H52" s="1374"/>
      <c r="I52" s="1374"/>
      <c r="J52" s="1376"/>
      <c r="K52" s="1392"/>
      <c r="L52" s="1374"/>
      <c r="M52" s="1374"/>
      <c r="N52" s="1374"/>
      <c r="O52" s="1374"/>
    </row>
    <row r="53" spans="1:15" ht="12">
      <c r="A53" s="1377" t="s">
        <v>1003</v>
      </c>
      <c r="B53" s="1378" t="s">
        <v>1004</v>
      </c>
      <c r="C53" s="1379"/>
      <c r="D53" s="1380"/>
      <c r="E53" s="1373">
        <f>SUM(F53+G53+H53+I53)</f>
        <v>37</v>
      </c>
      <c r="F53" s="1373">
        <v>37</v>
      </c>
      <c r="G53" s="1373"/>
      <c r="H53" s="1373"/>
      <c r="I53" s="1373"/>
      <c r="J53" s="1375"/>
      <c r="K53" s="1391">
        <v>37</v>
      </c>
      <c r="L53" s="1373"/>
      <c r="M53" s="1373"/>
      <c r="N53" s="1373"/>
      <c r="O53" s="1373">
        <f t="shared" si="0"/>
        <v>37</v>
      </c>
    </row>
    <row r="54" spans="1:15" ht="12">
      <c r="A54" s="1366"/>
      <c r="B54" s="1381"/>
      <c r="C54" s="1382"/>
      <c r="D54" s="1383"/>
      <c r="E54" s="1374"/>
      <c r="F54" s="1374"/>
      <c r="G54" s="1374"/>
      <c r="H54" s="1374"/>
      <c r="I54" s="1374"/>
      <c r="J54" s="1376"/>
      <c r="K54" s="1392"/>
      <c r="L54" s="1374"/>
      <c r="M54" s="1374"/>
      <c r="N54" s="1374"/>
      <c r="O54" s="1374"/>
    </row>
    <row r="55" spans="1:15" ht="12">
      <c r="A55" s="1377" t="s">
        <v>1005</v>
      </c>
      <c r="B55" s="1378" t="s">
        <v>1006</v>
      </c>
      <c r="C55" s="1379"/>
      <c r="D55" s="1380"/>
      <c r="E55" s="1373">
        <f>SUM(F55+G55+H55+I55)</f>
        <v>15</v>
      </c>
      <c r="F55" s="1373">
        <v>15</v>
      </c>
      <c r="G55" s="1373"/>
      <c r="H55" s="1373"/>
      <c r="I55" s="1373"/>
      <c r="J55" s="1375"/>
      <c r="K55" s="1391">
        <v>15</v>
      </c>
      <c r="L55" s="1373"/>
      <c r="M55" s="1373"/>
      <c r="N55" s="1373"/>
      <c r="O55" s="1373">
        <f t="shared" si="0"/>
        <v>15</v>
      </c>
    </row>
    <row r="56" spans="1:15" ht="12">
      <c r="A56" s="1366"/>
      <c r="B56" s="1381"/>
      <c r="C56" s="1382"/>
      <c r="D56" s="1383"/>
      <c r="E56" s="1374"/>
      <c r="F56" s="1374"/>
      <c r="G56" s="1374"/>
      <c r="H56" s="1374"/>
      <c r="I56" s="1374"/>
      <c r="J56" s="1376"/>
      <c r="K56" s="1392"/>
      <c r="L56" s="1374"/>
      <c r="M56" s="1374"/>
      <c r="N56" s="1374"/>
      <c r="O56" s="1374"/>
    </row>
    <row r="57" spans="1:15" ht="12">
      <c r="A57" s="1365" t="s">
        <v>1007</v>
      </c>
      <c r="B57" s="1378" t="s">
        <v>1008</v>
      </c>
      <c r="C57" s="1379"/>
      <c r="D57" s="1380"/>
      <c r="E57" s="1373">
        <f>SUM(F57+G57+H57+I57)</f>
        <v>58</v>
      </c>
      <c r="F57" s="1373">
        <v>58</v>
      </c>
      <c r="G57" s="1373"/>
      <c r="H57" s="1373"/>
      <c r="I57" s="1373"/>
      <c r="J57" s="1375"/>
      <c r="K57" s="1391">
        <v>58</v>
      </c>
      <c r="L57" s="1373"/>
      <c r="M57" s="1373"/>
      <c r="N57" s="1373"/>
      <c r="O57" s="1373">
        <f t="shared" si="0"/>
        <v>58</v>
      </c>
    </row>
    <row r="58" spans="1:15" ht="12">
      <c r="A58" s="1366"/>
      <c r="B58" s="1381"/>
      <c r="C58" s="1382"/>
      <c r="D58" s="1383"/>
      <c r="E58" s="1374"/>
      <c r="F58" s="1374"/>
      <c r="G58" s="1374"/>
      <c r="H58" s="1374"/>
      <c r="I58" s="1374"/>
      <c r="J58" s="1376"/>
      <c r="K58" s="1392"/>
      <c r="L58" s="1374"/>
      <c r="M58" s="1374"/>
      <c r="N58" s="1374"/>
      <c r="O58" s="1374"/>
    </row>
    <row r="59" spans="1:15" ht="12">
      <c r="A59" s="1377" t="s">
        <v>1009</v>
      </c>
      <c r="B59" s="1378" t="s">
        <v>1010</v>
      </c>
      <c r="C59" s="1379"/>
      <c r="D59" s="1380"/>
      <c r="E59" s="1373">
        <f>SUM(F59+G59+H59+I59)</f>
        <v>30</v>
      </c>
      <c r="F59" s="1373">
        <v>29</v>
      </c>
      <c r="G59" s="1373"/>
      <c r="H59" s="1373"/>
      <c r="I59" s="1373">
        <v>1</v>
      </c>
      <c r="J59" s="1375"/>
      <c r="K59" s="1391">
        <v>29</v>
      </c>
      <c r="L59" s="1373"/>
      <c r="M59" s="1373"/>
      <c r="N59" s="1373">
        <v>1</v>
      </c>
      <c r="O59" s="1373">
        <f t="shared" si="0"/>
        <v>30</v>
      </c>
    </row>
    <row r="60" spans="1:15" ht="12">
      <c r="A60" s="1366"/>
      <c r="B60" s="1381"/>
      <c r="C60" s="1382"/>
      <c r="D60" s="1383"/>
      <c r="E60" s="1374"/>
      <c r="F60" s="1374"/>
      <c r="G60" s="1374"/>
      <c r="H60" s="1374"/>
      <c r="I60" s="1374"/>
      <c r="J60" s="1376"/>
      <c r="K60" s="1392"/>
      <c r="L60" s="1374"/>
      <c r="M60" s="1374"/>
      <c r="N60" s="1374"/>
      <c r="O60" s="1374"/>
    </row>
    <row r="61" spans="1:15" ht="12">
      <c r="A61" s="1377" t="s">
        <v>1011</v>
      </c>
      <c r="B61" s="1378" t="s">
        <v>1012</v>
      </c>
      <c r="C61" s="1379"/>
      <c r="D61" s="1380"/>
      <c r="E61" s="1373">
        <f>SUM(F61+G61+H61+I61)</f>
        <v>23</v>
      </c>
      <c r="F61" s="1373">
        <v>23</v>
      </c>
      <c r="G61" s="1373"/>
      <c r="H61" s="1373"/>
      <c r="I61" s="1373"/>
      <c r="J61" s="1375"/>
      <c r="K61" s="1391">
        <v>23</v>
      </c>
      <c r="L61" s="1373"/>
      <c r="M61" s="1373"/>
      <c r="N61" s="1373"/>
      <c r="O61" s="1373">
        <f t="shared" si="0"/>
        <v>23</v>
      </c>
    </row>
    <row r="62" spans="1:15" ht="12">
      <c r="A62" s="1366"/>
      <c r="B62" s="1381"/>
      <c r="C62" s="1382"/>
      <c r="D62" s="1383"/>
      <c r="E62" s="1374"/>
      <c r="F62" s="1374"/>
      <c r="G62" s="1374"/>
      <c r="H62" s="1374"/>
      <c r="I62" s="1374"/>
      <c r="J62" s="1376"/>
      <c r="K62" s="1392"/>
      <c r="L62" s="1374"/>
      <c r="M62" s="1374"/>
      <c r="N62" s="1374"/>
      <c r="O62" s="1374"/>
    </row>
    <row r="63" spans="1:15" ht="12">
      <c r="A63" s="1377" t="s">
        <v>1013</v>
      </c>
      <c r="B63" s="1378" t="s">
        <v>1014</v>
      </c>
      <c r="C63" s="1379"/>
      <c r="D63" s="1380"/>
      <c r="E63" s="1373">
        <f>SUM(F63+G63+H63+I63)</f>
        <v>15</v>
      </c>
      <c r="F63" s="1373">
        <v>15</v>
      </c>
      <c r="G63" s="1373"/>
      <c r="H63" s="1373"/>
      <c r="I63" s="1373"/>
      <c r="J63" s="1375"/>
      <c r="K63" s="1391">
        <v>15</v>
      </c>
      <c r="L63" s="1373"/>
      <c r="M63" s="1373"/>
      <c r="N63" s="1373"/>
      <c r="O63" s="1373">
        <f t="shared" si="0"/>
        <v>15</v>
      </c>
    </row>
    <row r="64" spans="1:15" ht="12">
      <c r="A64" s="1366"/>
      <c r="B64" s="1381"/>
      <c r="C64" s="1382"/>
      <c r="D64" s="1383"/>
      <c r="E64" s="1374"/>
      <c r="F64" s="1374"/>
      <c r="G64" s="1374"/>
      <c r="H64" s="1374"/>
      <c r="I64" s="1374"/>
      <c r="J64" s="1376"/>
      <c r="K64" s="1392"/>
      <c r="L64" s="1374"/>
      <c r="M64" s="1374"/>
      <c r="N64" s="1374"/>
      <c r="O64" s="1374"/>
    </row>
    <row r="65" spans="1:15" ht="12">
      <c r="A65" s="1377" t="s">
        <v>1015</v>
      </c>
      <c r="B65" s="1378" t="s">
        <v>1016</v>
      </c>
      <c r="C65" s="1379"/>
      <c r="D65" s="1380"/>
      <c r="E65" s="1373">
        <f>SUM(F65+G65+H65+I65)</f>
        <v>15</v>
      </c>
      <c r="F65" s="1373">
        <v>15</v>
      </c>
      <c r="G65" s="1373"/>
      <c r="H65" s="1373"/>
      <c r="I65" s="1373"/>
      <c r="J65" s="1375"/>
      <c r="K65" s="1391">
        <v>15</v>
      </c>
      <c r="L65" s="1373"/>
      <c r="M65" s="1373"/>
      <c r="N65" s="1373"/>
      <c r="O65" s="1373">
        <f t="shared" si="0"/>
        <v>15</v>
      </c>
    </row>
    <row r="66" spans="1:15" ht="12">
      <c r="A66" s="1366"/>
      <c r="B66" s="1381"/>
      <c r="C66" s="1382"/>
      <c r="D66" s="1383"/>
      <c r="E66" s="1374"/>
      <c r="F66" s="1374"/>
      <c r="G66" s="1374"/>
      <c r="H66" s="1374"/>
      <c r="I66" s="1374"/>
      <c r="J66" s="1376"/>
      <c r="K66" s="1392"/>
      <c r="L66" s="1374"/>
      <c r="M66" s="1374"/>
      <c r="N66" s="1374"/>
      <c r="O66" s="1374"/>
    </row>
    <row r="67" spans="1:15" ht="12">
      <c r="A67" s="1377" t="s">
        <v>1017</v>
      </c>
      <c r="B67" s="1378" t="s">
        <v>1018</v>
      </c>
      <c r="C67" s="1379"/>
      <c r="D67" s="1380"/>
      <c r="E67" s="1373">
        <f>SUM(F67+G67+H67+I67)</f>
        <v>15</v>
      </c>
      <c r="F67" s="1373">
        <v>15</v>
      </c>
      <c r="G67" s="1373"/>
      <c r="H67" s="1373"/>
      <c r="I67" s="1373"/>
      <c r="J67" s="1375"/>
      <c r="K67" s="1391">
        <v>15</v>
      </c>
      <c r="L67" s="1373"/>
      <c r="M67" s="1373"/>
      <c r="N67" s="1373"/>
      <c r="O67" s="1373">
        <f t="shared" si="0"/>
        <v>15</v>
      </c>
    </row>
    <row r="68" spans="1:15" ht="12">
      <c r="A68" s="1366"/>
      <c r="B68" s="1381"/>
      <c r="C68" s="1382"/>
      <c r="D68" s="1383"/>
      <c r="E68" s="1374"/>
      <c r="F68" s="1374"/>
      <c r="G68" s="1374"/>
      <c r="H68" s="1374"/>
      <c r="I68" s="1374"/>
      <c r="J68" s="1376"/>
      <c r="K68" s="1392"/>
      <c r="L68" s="1374"/>
      <c r="M68" s="1374"/>
      <c r="N68" s="1374"/>
      <c r="O68" s="1374"/>
    </row>
    <row r="69" spans="1:15" ht="12">
      <c r="A69" s="1377" t="s">
        <v>1019</v>
      </c>
      <c r="B69" s="1378" t="s">
        <v>1020</v>
      </c>
      <c r="C69" s="1379"/>
      <c r="D69" s="1380"/>
      <c r="E69" s="1373">
        <f>SUM(F69+G69+H69+I69)</f>
        <v>243</v>
      </c>
      <c r="F69" s="1373">
        <v>243</v>
      </c>
      <c r="G69" s="1373"/>
      <c r="H69" s="1373"/>
      <c r="I69" s="1373"/>
      <c r="J69" s="1375"/>
      <c r="K69" s="1391">
        <v>243</v>
      </c>
      <c r="L69" s="1373"/>
      <c r="M69" s="1373"/>
      <c r="N69" s="1373"/>
      <c r="O69" s="1373">
        <f t="shared" si="0"/>
        <v>243</v>
      </c>
    </row>
    <row r="70" spans="1:15" ht="12">
      <c r="A70" s="1366"/>
      <c r="B70" s="1381"/>
      <c r="C70" s="1382"/>
      <c r="D70" s="1383"/>
      <c r="E70" s="1374"/>
      <c r="F70" s="1374"/>
      <c r="G70" s="1374"/>
      <c r="H70" s="1374"/>
      <c r="I70" s="1374"/>
      <c r="J70" s="1376"/>
      <c r="K70" s="1392"/>
      <c r="L70" s="1374"/>
      <c r="M70" s="1374"/>
      <c r="N70" s="1374"/>
      <c r="O70" s="1374"/>
    </row>
    <row r="71" spans="1:15" ht="12">
      <c r="A71" s="1377" t="s">
        <v>1021</v>
      </c>
      <c r="B71" s="1378" t="s">
        <v>1022</v>
      </c>
      <c r="C71" s="1379"/>
      <c r="D71" s="1380"/>
      <c r="E71" s="1373">
        <f>SUM(F71+G71+H71+I71)</f>
        <v>125</v>
      </c>
      <c r="F71" s="1373">
        <v>75</v>
      </c>
      <c r="G71" s="1373">
        <v>1</v>
      </c>
      <c r="H71" s="1373">
        <v>49</v>
      </c>
      <c r="I71" s="1373"/>
      <c r="J71" s="1375"/>
      <c r="K71" s="1391">
        <v>75</v>
      </c>
      <c r="L71" s="1373">
        <v>1</v>
      </c>
      <c r="M71" s="1373">
        <v>49</v>
      </c>
      <c r="N71" s="1373"/>
      <c r="O71" s="1373">
        <f t="shared" si="0"/>
        <v>125</v>
      </c>
    </row>
    <row r="72" spans="1:15" ht="12">
      <c r="A72" s="1366"/>
      <c r="B72" s="1381"/>
      <c r="C72" s="1382"/>
      <c r="D72" s="1383"/>
      <c r="E72" s="1374"/>
      <c r="F72" s="1374"/>
      <c r="G72" s="1374"/>
      <c r="H72" s="1374"/>
      <c r="I72" s="1374"/>
      <c r="J72" s="1376"/>
      <c r="K72" s="1392"/>
      <c r="L72" s="1374"/>
      <c r="M72" s="1374"/>
      <c r="N72" s="1374"/>
      <c r="O72" s="1374"/>
    </row>
    <row r="73" spans="1:15" ht="12">
      <c r="A73" s="1377" t="s">
        <v>1023</v>
      </c>
      <c r="B73" s="1378" t="s">
        <v>826</v>
      </c>
      <c r="C73" s="1379"/>
      <c r="D73" s="1380"/>
      <c r="E73" s="1373">
        <f>SUM(F73+G73+H73+I73)</f>
        <v>144</v>
      </c>
      <c r="F73" s="1373">
        <v>113</v>
      </c>
      <c r="G73" s="1373">
        <v>4</v>
      </c>
      <c r="H73" s="1373">
        <v>24</v>
      </c>
      <c r="I73" s="1373">
        <v>3</v>
      </c>
      <c r="J73" s="1375"/>
      <c r="K73" s="1391">
        <v>113</v>
      </c>
      <c r="L73" s="1373">
        <v>4</v>
      </c>
      <c r="M73" s="1373">
        <v>24</v>
      </c>
      <c r="N73" s="1373">
        <v>3</v>
      </c>
      <c r="O73" s="1373">
        <f t="shared" si="0"/>
        <v>144</v>
      </c>
    </row>
    <row r="74" spans="1:15" ht="12" customHeight="1">
      <c r="A74" s="1366"/>
      <c r="B74" s="1381"/>
      <c r="C74" s="1382"/>
      <c r="D74" s="1383"/>
      <c r="E74" s="1374"/>
      <c r="F74" s="1374"/>
      <c r="G74" s="1374"/>
      <c r="H74" s="1374"/>
      <c r="I74" s="1374"/>
      <c r="J74" s="1376"/>
      <c r="K74" s="1392"/>
      <c r="L74" s="1374"/>
      <c r="M74" s="1374"/>
      <c r="N74" s="1374"/>
      <c r="O74" s="1374"/>
    </row>
    <row r="75" spans="1:15" ht="12">
      <c r="A75" s="1377" t="s">
        <v>1024</v>
      </c>
      <c r="B75" s="1378" t="s">
        <v>1025</v>
      </c>
      <c r="C75" s="1379"/>
      <c r="D75" s="1380"/>
      <c r="E75" s="1373">
        <f>SUM(F75+G75+H75+I75)</f>
        <v>31</v>
      </c>
      <c r="F75" s="1373">
        <v>31</v>
      </c>
      <c r="G75" s="1373"/>
      <c r="H75" s="1373"/>
      <c r="I75" s="1373"/>
      <c r="J75" s="1375"/>
      <c r="K75" s="1391">
        <v>31</v>
      </c>
      <c r="L75" s="1373"/>
      <c r="M75" s="1373"/>
      <c r="N75" s="1373"/>
      <c r="O75" s="1373">
        <f t="shared" si="0"/>
        <v>31</v>
      </c>
    </row>
    <row r="76" spans="1:15" ht="11.25" customHeight="1">
      <c r="A76" s="1366"/>
      <c r="B76" s="1381"/>
      <c r="C76" s="1382"/>
      <c r="D76" s="1383"/>
      <c r="E76" s="1374"/>
      <c r="F76" s="1374"/>
      <c r="G76" s="1374"/>
      <c r="H76" s="1374"/>
      <c r="I76" s="1374"/>
      <c r="J76" s="1376"/>
      <c r="K76" s="1392"/>
      <c r="L76" s="1374"/>
      <c r="M76" s="1374"/>
      <c r="N76" s="1374"/>
      <c r="O76" s="1374"/>
    </row>
    <row r="77" spans="1:15" ht="12">
      <c r="A77" s="1365"/>
      <c r="B77" s="1367" t="s">
        <v>1026</v>
      </c>
      <c r="C77" s="1368"/>
      <c r="D77" s="1369"/>
      <c r="E77" s="1386">
        <f aca="true" t="shared" si="1" ref="E77:J77">SUM(E51:E76)</f>
        <v>781</v>
      </c>
      <c r="F77" s="1386">
        <f t="shared" si="1"/>
        <v>699</v>
      </c>
      <c r="G77" s="1386">
        <f t="shared" si="1"/>
        <v>5</v>
      </c>
      <c r="H77" s="1386">
        <f t="shared" si="1"/>
        <v>73</v>
      </c>
      <c r="I77" s="1386">
        <f t="shared" si="1"/>
        <v>4</v>
      </c>
      <c r="J77" s="1388">
        <f t="shared" si="1"/>
        <v>0</v>
      </c>
      <c r="K77" s="1393">
        <f>SUM(K51:K76)</f>
        <v>699</v>
      </c>
      <c r="L77" s="1386">
        <f>SUM(L51:L76)</f>
        <v>5</v>
      </c>
      <c r="M77" s="1386">
        <f>SUM(M51:M76)</f>
        <v>73</v>
      </c>
      <c r="N77" s="1386">
        <f>SUM(N51:N76)</f>
        <v>4</v>
      </c>
      <c r="O77" s="1386">
        <f>SUM(O51:O76)</f>
        <v>781</v>
      </c>
    </row>
    <row r="78" spans="1:15" ht="12">
      <c r="A78" s="1366"/>
      <c r="B78" s="1370"/>
      <c r="C78" s="1371"/>
      <c r="D78" s="1372"/>
      <c r="E78" s="1387"/>
      <c r="F78" s="1387"/>
      <c r="G78" s="1387"/>
      <c r="H78" s="1387"/>
      <c r="I78" s="1387"/>
      <c r="J78" s="1389"/>
      <c r="K78" s="1394"/>
      <c r="L78" s="1387"/>
      <c r="M78" s="1387"/>
      <c r="N78" s="1387"/>
      <c r="O78" s="1387"/>
    </row>
    <row r="79" spans="1:15" ht="12">
      <c r="A79" s="1365"/>
      <c r="B79" s="1367" t="s">
        <v>634</v>
      </c>
      <c r="C79" s="1368"/>
      <c r="D79" s="1369"/>
      <c r="E79" s="1386">
        <f aca="true" t="shared" si="2" ref="E79:J79">SUM(E77+E42+E40)</f>
        <v>1095</v>
      </c>
      <c r="F79" s="1386">
        <f t="shared" si="2"/>
        <v>979</v>
      </c>
      <c r="G79" s="1386">
        <f t="shared" si="2"/>
        <v>9</v>
      </c>
      <c r="H79" s="1386">
        <f t="shared" si="2"/>
        <v>103</v>
      </c>
      <c r="I79" s="1386">
        <f t="shared" si="2"/>
        <v>4</v>
      </c>
      <c r="J79" s="1388">
        <f t="shared" si="2"/>
        <v>0</v>
      </c>
      <c r="K79" s="1393">
        <f>SUM(K77+K42+K40)</f>
        <v>969</v>
      </c>
      <c r="L79" s="1386">
        <f>SUM(L77+L42+L40)</f>
        <v>9</v>
      </c>
      <c r="M79" s="1386">
        <f>SUM(M77+M42+M40)</f>
        <v>94</v>
      </c>
      <c r="N79" s="1386">
        <f>SUM(N77+N42+N40)</f>
        <v>4</v>
      </c>
      <c r="O79" s="1386">
        <f>SUM(O77+O42+O40)</f>
        <v>1076</v>
      </c>
    </row>
    <row r="80" spans="1:15" ht="12">
      <c r="A80" s="1366"/>
      <c r="B80" s="1370"/>
      <c r="C80" s="1371"/>
      <c r="D80" s="1372"/>
      <c r="E80" s="1387"/>
      <c r="F80" s="1387"/>
      <c r="G80" s="1387"/>
      <c r="H80" s="1387"/>
      <c r="I80" s="1387"/>
      <c r="J80" s="1389"/>
      <c r="K80" s="1394"/>
      <c r="L80" s="1387"/>
      <c r="M80" s="1387"/>
      <c r="N80" s="1387"/>
      <c r="O80" s="1387"/>
    </row>
    <row r="81" spans="10:11" ht="12">
      <c r="J81" s="1097"/>
      <c r="K81" s="1097"/>
    </row>
    <row r="82" spans="10:11" ht="12">
      <c r="J82" s="1097"/>
      <c r="K82" s="1097"/>
    </row>
    <row r="83" spans="10:11" ht="12">
      <c r="J83" s="1097"/>
      <c r="K83" s="1097"/>
    </row>
    <row r="84" spans="10:11" ht="12">
      <c r="J84" s="1097"/>
      <c r="K84" s="1097"/>
    </row>
  </sheetData>
  <sheetProtection/>
  <mergeCells count="424">
    <mergeCell ref="O77:O78"/>
    <mergeCell ref="O79:O80"/>
    <mergeCell ref="O65:O66"/>
    <mergeCell ref="O67:O68"/>
    <mergeCell ref="O69:O70"/>
    <mergeCell ref="O71:O72"/>
    <mergeCell ref="O73:O74"/>
    <mergeCell ref="O75:O76"/>
    <mergeCell ref="O53:O54"/>
    <mergeCell ref="O55:O56"/>
    <mergeCell ref="O57:O58"/>
    <mergeCell ref="O59:O60"/>
    <mergeCell ref="O61:O62"/>
    <mergeCell ref="O63:O64"/>
    <mergeCell ref="O34:O35"/>
    <mergeCell ref="O36:O37"/>
    <mergeCell ref="O38:O39"/>
    <mergeCell ref="O40:O41"/>
    <mergeCell ref="O42:O43"/>
    <mergeCell ref="O51:O52"/>
    <mergeCell ref="O22:O23"/>
    <mergeCell ref="O24:O25"/>
    <mergeCell ref="O26:O27"/>
    <mergeCell ref="O28:O29"/>
    <mergeCell ref="O30:O31"/>
    <mergeCell ref="O32:O33"/>
    <mergeCell ref="O8:O11"/>
    <mergeCell ref="O12:O13"/>
    <mergeCell ref="O14:O15"/>
    <mergeCell ref="O16:O17"/>
    <mergeCell ref="O18:O19"/>
    <mergeCell ref="O20:O21"/>
    <mergeCell ref="K40:K41"/>
    <mergeCell ref="L40:L41"/>
    <mergeCell ref="M40:M41"/>
    <mergeCell ref="N40:N41"/>
    <mergeCell ref="K42:K43"/>
    <mergeCell ref="L42:L43"/>
    <mergeCell ref="M42:M43"/>
    <mergeCell ref="N42:N43"/>
    <mergeCell ref="K36:K37"/>
    <mergeCell ref="L36:L37"/>
    <mergeCell ref="M36:M37"/>
    <mergeCell ref="N36:N37"/>
    <mergeCell ref="K38:K39"/>
    <mergeCell ref="L38:L39"/>
    <mergeCell ref="M38:M39"/>
    <mergeCell ref="N38:N39"/>
    <mergeCell ref="K32:K33"/>
    <mergeCell ref="L32:L33"/>
    <mergeCell ref="M32:M33"/>
    <mergeCell ref="N32:N33"/>
    <mergeCell ref="K34:K35"/>
    <mergeCell ref="L34:L35"/>
    <mergeCell ref="M34:M35"/>
    <mergeCell ref="N34:N35"/>
    <mergeCell ref="K28:K29"/>
    <mergeCell ref="L28:L29"/>
    <mergeCell ref="M28:M29"/>
    <mergeCell ref="N28:N29"/>
    <mergeCell ref="K30:K31"/>
    <mergeCell ref="L30:L31"/>
    <mergeCell ref="M30:M31"/>
    <mergeCell ref="N30:N31"/>
    <mergeCell ref="K24:K25"/>
    <mergeCell ref="L24:L25"/>
    <mergeCell ref="M24:M25"/>
    <mergeCell ref="N24:N25"/>
    <mergeCell ref="K26:K27"/>
    <mergeCell ref="L26:L27"/>
    <mergeCell ref="M26:M27"/>
    <mergeCell ref="N26:N27"/>
    <mergeCell ref="K20:K21"/>
    <mergeCell ref="L20:L21"/>
    <mergeCell ref="M20:M21"/>
    <mergeCell ref="N20:N21"/>
    <mergeCell ref="K22:K23"/>
    <mergeCell ref="L22:L23"/>
    <mergeCell ref="M22:M23"/>
    <mergeCell ref="N22:N23"/>
    <mergeCell ref="K16:K17"/>
    <mergeCell ref="L16:L17"/>
    <mergeCell ref="M16:M17"/>
    <mergeCell ref="N16:N17"/>
    <mergeCell ref="K18:K19"/>
    <mergeCell ref="L18:L19"/>
    <mergeCell ref="M18:M19"/>
    <mergeCell ref="N18:N19"/>
    <mergeCell ref="N10:N11"/>
    <mergeCell ref="K12:K13"/>
    <mergeCell ref="L12:L13"/>
    <mergeCell ref="M12:M13"/>
    <mergeCell ref="N12:N13"/>
    <mergeCell ref="K14:K15"/>
    <mergeCell ref="L14:L15"/>
    <mergeCell ref="M14:M15"/>
    <mergeCell ref="N14:N15"/>
    <mergeCell ref="K79:K80"/>
    <mergeCell ref="L79:L80"/>
    <mergeCell ref="M79:M80"/>
    <mergeCell ref="N79:N80"/>
    <mergeCell ref="K8:N8"/>
    <mergeCell ref="K9:L9"/>
    <mergeCell ref="M9:N9"/>
    <mergeCell ref="K10:K11"/>
    <mergeCell ref="L10:L11"/>
    <mergeCell ref="M10:M11"/>
    <mergeCell ref="K75:K76"/>
    <mergeCell ref="L75:L76"/>
    <mergeCell ref="M75:M76"/>
    <mergeCell ref="N75:N76"/>
    <mergeCell ref="K77:K78"/>
    <mergeCell ref="L77:L78"/>
    <mergeCell ref="M77:M78"/>
    <mergeCell ref="N77:N78"/>
    <mergeCell ref="K71:K72"/>
    <mergeCell ref="L71:L72"/>
    <mergeCell ref="M71:M72"/>
    <mergeCell ref="N71:N72"/>
    <mergeCell ref="K73:K74"/>
    <mergeCell ref="L73:L74"/>
    <mergeCell ref="M73:M74"/>
    <mergeCell ref="N73:N74"/>
    <mergeCell ref="K67:K68"/>
    <mergeCell ref="L67:L68"/>
    <mergeCell ref="M67:M68"/>
    <mergeCell ref="N67:N68"/>
    <mergeCell ref="K69:K70"/>
    <mergeCell ref="L69:L70"/>
    <mergeCell ref="M69:M70"/>
    <mergeCell ref="N69:N70"/>
    <mergeCell ref="K63:K64"/>
    <mergeCell ref="L63:L64"/>
    <mergeCell ref="M63:M64"/>
    <mergeCell ref="N63:N64"/>
    <mergeCell ref="K65:K66"/>
    <mergeCell ref="L65:L66"/>
    <mergeCell ref="M65:M66"/>
    <mergeCell ref="N65:N66"/>
    <mergeCell ref="K59:K60"/>
    <mergeCell ref="L59:L60"/>
    <mergeCell ref="M59:M60"/>
    <mergeCell ref="N59:N60"/>
    <mergeCell ref="K61:K62"/>
    <mergeCell ref="L61:L62"/>
    <mergeCell ref="M61:M62"/>
    <mergeCell ref="N61:N62"/>
    <mergeCell ref="K55:K56"/>
    <mergeCell ref="L55:L56"/>
    <mergeCell ref="M55:M56"/>
    <mergeCell ref="N55:N56"/>
    <mergeCell ref="K57:K58"/>
    <mergeCell ref="L57:L58"/>
    <mergeCell ref="M57:M58"/>
    <mergeCell ref="N57:N58"/>
    <mergeCell ref="K51:K52"/>
    <mergeCell ref="L51:L52"/>
    <mergeCell ref="M51:M52"/>
    <mergeCell ref="N51:N52"/>
    <mergeCell ref="K53:K54"/>
    <mergeCell ref="L53:L54"/>
    <mergeCell ref="M53:M54"/>
    <mergeCell ref="N53:N54"/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704" customWidth="1"/>
    <col min="2" max="4" width="9.125" style="704" customWidth="1"/>
    <col min="5" max="5" width="23.50390625" style="704" customWidth="1"/>
    <col min="6" max="6" width="20.875" style="704" customWidth="1"/>
    <col min="7" max="7" width="18.50390625" style="704" customWidth="1"/>
    <col min="8" max="8" width="21.125" style="704" customWidth="1"/>
    <col min="9" max="9" width="18.50390625" style="704" customWidth="1"/>
    <col min="10" max="16384" width="9.125" style="704" customWidth="1"/>
  </cols>
  <sheetData>
    <row r="2" spans="1:9" ht="15">
      <c r="A2" s="1399" t="s">
        <v>1027</v>
      </c>
      <c r="B2" s="1399"/>
      <c r="C2" s="1399"/>
      <c r="D2" s="1399"/>
      <c r="E2" s="1399"/>
      <c r="F2" s="1400"/>
      <c r="G2" s="1400"/>
      <c r="H2" s="1400"/>
      <c r="I2" s="1400"/>
    </row>
    <row r="3" spans="1:9" ht="18" customHeight="1">
      <c r="A3" s="1399" t="s">
        <v>1096</v>
      </c>
      <c r="B3" s="1399"/>
      <c r="C3" s="1399"/>
      <c r="D3" s="1399"/>
      <c r="E3" s="1399"/>
      <c r="F3" s="1400"/>
      <c r="G3" s="1400"/>
      <c r="H3" s="1400"/>
      <c r="I3" s="1400"/>
    </row>
    <row r="7" spans="1:9" ht="16.5" customHeight="1">
      <c r="A7" s="705"/>
      <c r="B7" s="705"/>
      <c r="C7" s="705"/>
      <c r="D7" s="705"/>
      <c r="E7" s="705"/>
      <c r="F7" s="705"/>
      <c r="G7" s="705"/>
      <c r="H7" s="705"/>
      <c r="I7" s="706" t="s">
        <v>673</v>
      </c>
    </row>
    <row r="8" spans="1:9" ht="21.75" customHeight="1">
      <c r="A8" s="1401" t="s">
        <v>790</v>
      </c>
      <c r="B8" s="1403" t="s">
        <v>1028</v>
      </c>
      <c r="C8" s="1403"/>
      <c r="D8" s="1403"/>
      <c r="E8" s="1403"/>
      <c r="F8" s="1405" t="s">
        <v>1029</v>
      </c>
      <c r="G8" s="1406"/>
      <c r="H8" s="1405" t="s">
        <v>1030</v>
      </c>
      <c r="I8" s="1406"/>
    </row>
    <row r="9" spans="1:9" ht="27" customHeight="1">
      <c r="A9" s="1402"/>
      <c r="B9" s="1404"/>
      <c r="C9" s="1404"/>
      <c r="D9" s="1404"/>
      <c r="E9" s="1404"/>
      <c r="F9" s="707" t="s">
        <v>1031</v>
      </c>
      <c r="G9" s="707" t="s">
        <v>1032</v>
      </c>
      <c r="H9" s="707" t="s">
        <v>1031</v>
      </c>
      <c r="I9" s="707" t="s">
        <v>1032</v>
      </c>
    </row>
    <row r="10" spans="1:9" ht="21.75" customHeight="1">
      <c r="A10" s="708" t="s">
        <v>649</v>
      </c>
      <c r="B10" s="709" t="s">
        <v>1033</v>
      </c>
      <c r="C10" s="710"/>
      <c r="D10" s="710"/>
      <c r="E10" s="710"/>
      <c r="F10" s="711" t="s">
        <v>1034</v>
      </c>
      <c r="G10" s="712">
        <v>500</v>
      </c>
      <c r="H10" s="713" t="s">
        <v>1035</v>
      </c>
      <c r="I10" s="712">
        <v>350000</v>
      </c>
    </row>
    <row r="11" spans="1:9" ht="21.75" customHeight="1">
      <c r="A11" s="708" t="s">
        <v>650</v>
      </c>
      <c r="B11" s="709" t="s">
        <v>1036</v>
      </c>
      <c r="C11" s="710"/>
      <c r="D11" s="710"/>
      <c r="E11" s="710"/>
      <c r="F11" s="711" t="s">
        <v>1034</v>
      </c>
      <c r="G11" s="712"/>
      <c r="H11" s="713" t="s">
        <v>1035</v>
      </c>
      <c r="I11" s="712">
        <v>400000</v>
      </c>
    </row>
    <row r="12" spans="1:9" ht="21.75" customHeight="1">
      <c r="A12" s="708" t="s">
        <v>651</v>
      </c>
      <c r="B12" s="709" t="s">
        <v>1037</v>
      </c>
      <c r="C12" s="710"/>
      <c r="D12" s="710"/>
      <c r="E12" s="710"/>
      <c r="F12" s="713" t="s">
        <v>1034</v>
      </c>
      <c r="G12" s="712">
        <v>100</v>
      </c>
      <c r="H12" s="713" t="s">
        <v>1035</v>
      </c>
      <c r="I12" s="712">
        <v>5000</v>
      </c>
    </row>
    <row r="13" spans="1:9" ht="21.75" customHeight="1">
      <c r="A13" s="708" t="s">
        <v>652</v>
      </c>
      <c r="B13" s="710" t="s">
        <v>1038</v>
      </c>
      <c r="C13" s="710"/>
      <c r="D13" s="710"/>
      <c r="E13" s="710"/>
      <c r="F13" s="711"/>
      <c r="G13" s="712"/>
      <c r="H13" s="713" t="s">
        <v>1039</v>
      </c>
      <c r="I13" s="712">
        <v>3027</v>
      </c>
    </row>
    <row r="14" spans="1:9" ht="21.75" customHeight="1">
      <c r="A14" s="708" t="s">
        <v>653</v>
      </c>
      <c r="B14" s="710" t="s">
        <v>1040</v>
      </c>
      <c r="C14" s="710"/>
      <c r="D14" s="710"/>
      <c r="E14" s="710"/>
      <c r="F14" s="711"/>
      <c r="G14" s="712"/>
      <c r="H14" s="713" t="s">
        <v>1039</v>
      </c>
      <c r="I14" s="712">
        <v>1775</v>
      </c>
    </row>
    <row r="15" spans="1:9" ht="21.75" customHeight="1">
      <c r="A15" s="714" t="s">
        <v>485</v>
      </c>
      <c r="B15" s="715" t="s">
        <v>1041</v>
      </c>
      <c r="C15" s="715"/>
      <c r="D15" s="715"/>
      <c r="E15" s="715"/>
      <c r="F15" s="716"/>
      <c r="G15" s="717"/>
      <c r="H15" s="718" t="s">
        <v>1042</v>
      </c>
      <c r="I15" s="717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0"/>
  <sheetViews>
    <sheetView zoomScale="75" zoomScaleNormal="75" zoomScaleSheetLayoutView="75" zoomScalePageLayoutView="0" workbookViewId="0" topLeftCell="A136">
      <selection activeCell="A25" sqref="A25"/>
    </sheetView>
  </sheetViews>
  <sheetFormatPr defaultColWidth="9.125" defaultRowHeight="12.75"/>
  <cols>
    <col min="1" max="1" width="4.50390625" style="719" customWidth="1"/>
    <col min="2" max="2" width="61.50390625" style="719" bestFit="1" customWidth="1"/>
    <col min="3" max="3" width="17.125" style="719" bestFit="1" customWidth="1"/>
    <col min="4" max="4" width="12.875" style="719" bestFit="1" customWidth="1"/>
    <col min="5" max="5" width="15.875" style="719" customWidth="1"/>
    <col min="6" max="6" width="12.50390625" style="719" customWidth="1"/>
    <col min="7" max="7" width="12.375" style="719" bestFit="1" customWidth="1"/>
    <col min="8" max="8" width="10.375" style="719" bestFit="1" customWidth="1"/>
    <col min="9" max="9" width="12.125" style="719" bestFit="1" customWidth="1"/>
    <col min="10" max="10" width="10.375" style="719" bestFit="1" customWidth="1"/>
    <col min="11" max="12" width="13.875" style="719" bestFit="1" customWidth="1"/>
    <col min="13" max="13" width="13.50390625" style="719" bestFit="1" customWidth="1"/>
    <col min="14" max="14" width="14.75390625" style="719" bestFit="1" customWidth="1"/>
    <col min="15" max="16384" width="9.125" style="719" customWidth="1"/>
  </cols>
  <sheetData>
    <row r="3" spans="1:14" ht="18.75" customHeight="1">
      <c r="A3" s="1407" t="s">
        <v>1043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</row>
    <row r="4" spans="1:14" ht="15">
      <c r="A4" s="720"/>
      <c r="B4" s="1408" t="s">
        <v>1044</v>
      </c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720"/>
    </row>
    <row r="5" spans="1:14" ht="15">
      <c r="A5" s="720"/>
      <c r="B5" s="1408" t="s">
        <v>1122</v>
      </c>
      <c r="C5" s="1408"/>
      <c r="D5" s="1408"/>
      <c r="E5" s="1408"/>
      <c r="F5" s="1408"/>
      <c r="G5" s="1408"/>
      <c r="H5" s="1408"/>
      <c r="I5" s="1408"/>
      <c r="J5" s="1408"/>
      <c r="K5" s="1408"/>
      <c r="L5" s="1408"/>
      <c r="M5" s="1408"/>
      <c r="N5" s="720"/>
    </row>
    <row r="6" spans="2:13" ht="17.25"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</row>
    <row r="7" ht="12">
      <c r="N7" s="722" t="s">
        <v>907</v>
      </c>
    </row>
    <row r="8" spans="1:14" ht="32.25" customHeight="1">
      <c r="A8" s="723"/>
      <c r="B8" s="1409" t="s">
        <v>1123</v>
      </c>
      <c r="C8" s="1411" t="s">
        <v>1204</v>
      </c>
      <c r="D8" s="1419" t="s">
        <v>1045</v>
      </c>
      <c r="E8" s="1409" t="s">
        <v>1046</v>
      </c>
      <c r="F8" s="1421" t="s">
        <v>1047</v>
      </c>
      <c r="G8" s="724" t="s">
        <v>1048</v>
      </c>
      <c r="H8" s="1423" t="s">
        <v>1049</v>
      </c>
      <c r="I8" s="1424"/>
      <c r="J8" s="1413" t="s">
        <v>1050</v>
      </c>
      <c r="K8" s="1413"/>
      <c r="L8" s="1414" t="s">
        <v>1142</v>
      </c>
      <c r="M8" s="1416" t="s">
        <v>1051</v>
      </c>
      <c r="N8" s="1417" t="s">
        <v>1052</v>
      </c>
    </row>
    <row r="9" spans="1:14" ht="52.5" customHeight="1">
      <c r="A9" s="725"/>
      <c r="B9" s="1410"/>
      <c r="C9" s="1412"/>
      <c r="D9" s="1420"/>
      <c r="E9" s="1410"/>
      <c r="F9" s="1422"/>
      <c r="G9" s="724" t="s">
        <v>1053</v>
      </c>
      <c r="H9" s="726" t="s">
        <v>1054</v>
      </c>
      <c r="I9" s="726" t="s">
        <v>1055</v>
      </c>
      <c r="J9" s="726" t="s">
        <v>1054</v>
      </c>
      <c r="K9" s="726" t="s">
        <v>1056</v>
      </c>
      <c r="L9" s="1415"/>
      <c r="M9" s="1217"/>
      <c r="N9" s="1418"/>
    </row>
    <row r="10" spans="1:14" ht="21" customHeight="1">
      <c r="A10" s="727" t="s">
        <v>649</v>
      </c>
      <c r="B10" s="728" t="s">
        <v>1057</v>
      </c>
      <c r="C10" s="946">
        <f>SUM(C11:C18)</f>
        <v>484769</v>
      </c>
      <c r="D10" s="729">
        <f>SUM(E10:M10)</f>
        <v>484769</v>
      </c>
      <c r="E10" s="730"/>
      <c r="F10" s="730">
        <v>425370</v>
      </c>
      <c r="G10" s="730"/>
      <c r="H10" s="730"/>
      <c r="I10" s="730"/>
      <c r="J10" s="730"/>
      <c r="K10" s="730"/>
      <c r="L10" s="730">
        <v>59399</v>
      </c>
      <c r="M10" s="730">
        <f>SUM(M11:M16)</f>
        <v>0</v>
      </c>
      <c r="N10" s="731"/>
    </row>
    <row r="11" spans="1:14" ht="21" customHeight="1">
      <c r="A11" s="727"/>
      <c r="B11" s="732" t="s">
        <v>157</v>
      </c>
      <c r="C11" s="1070">
        <f>SUM('3c.m.'!D34)</f>
        <v>1395</v>
      </c>
      <c r="D11" s="733"/>
      <c r="E11" s="734"/>
      <c r="F11" s="734"/>
      <c r="G11" s="734"/>
      <c r="H11" s="734"/>
      <c r="I11" s="734"/>
      <c r="J11" s="734"/>
      <c r="K11" s="734"/>
      <c r="L11" s="734"/>
      <c r="M11" s="735"/>
      <c r="N11" s="731"/>
    </row>
    <row r="12" spans="1:14" ht="21" customHeight="1">
      <c r="A12" s="727"/>
      <c r="B12" s="736" t="s">
        <v>1058</v>
      </c>
      <c r="C12" s="1070">
        <f>SUM('3c.m.'!D42)</f>
        <v>3953</v>
      </c>
      <c r="D12" s="733"/>
      <c r="E12" s="734"/>
      <c r="F12" s="734"/>
      <c r="G12" s="734"/>
      <c r="H12" s="734"/>
      <c r="I12" s="734"/>
      <c r="J12" s="734"/>
      <c r="K12" s="734"/>
      <c r="L12" s="734"/>
      <c r="M12" s="735"/>
      <c r="N12" s="731"/>
    </row>
    <row r="13" spans="1:14" ht="21" customHeight="1">
      <c r="A13" s="727"/>
      <c r="B13" s="737" t="s">
        <v>1059</v>
      </c>
      <c r="C13" s="1070">
        <f>SUM('3c.m.'!D202)</f>
        <v>9319</v>
      </c>
      <c r="D13" s="733"/>
      <c r="E13" s="734"/>
      <c r="F13" s="734"/>
      <c r="G13" s="734"/>
      <c r="H13" s="734"/>
      <c r="I13" s="734"/>
      <c r="J13" s="734"/>
      <c r="K13" s="734"/>
      <c r="L13" s="734"/>
      <c r="M13" s="735"/>
      <c r="N13" s="731"/>
    </row>
    <row r="14" spans="1:14" ht="21" customHeight="1">
      <c r="A14" s="727"/>
      <c r="B14" s="736" t="s">
        <v>1060</v>
      </c>
      <c r="C14" s="1070">
        <f>SUM('3c.m.'!D219)</f>
        <v>42031</v>
      </c>
      <c r="D14" s="733"/>
      <c r="E14" s="734"/>
      <c r="F14" s="734"/>
      <c r="G14" s="734"/>
      <c r="H14" s="734"/>
      <c r="I14" s="734"/>
      <c r="J14" s="734"/>
      <c r="K14" s="734"/>
      <c r="L14" s="734"/>
      <c r="M14" s="735"/>
      <c r="N14" s="731"/>
    </row>
    <row r="15" spans="1:14" ht="21" customHeight="1">
      <c r="A15" s="727"/>
      <c r="B15" s="736" t="s">
        <v>1139</v>
      </c>
      <c r="C15" s="1070">
        <f>SUM('3c.m.'!D227)</f>
        <v>5000</v>
      </c>
      <c r="D15" s="733"/>
      <c r="E15" s="734"/>
      <c r="F15" s="734"/>
      <c r="G15" s="734"/>
      <c r="H15" s="734"/>
      <c r="I15" s="734"/>
      <c r="J15" s="734"/>
      <c r="K15" s="734"/>
      <c r="L15" s="734"/>
      <c r="M15" s="735"/>
      <c r="N15" s="731"/>
    </row>
    <row r="16" spans="1:14" ht="21" customHeight="1">
      <c r="A16" s="727"/>
      <c r="B16" s="736" t="s">
        <v>1061</v>
      </c>
      <c r="C16" s="1070">
        <f>SUM('3c.m.'!D303)</f>
        <v>347348</v>
      </c>
      <c r="D16" s="733"/>
      <c r="E16" s="734"/>
      <c r="F16" s="734"/>
      <c r="G16" s="734"/>
      <c r="H16" s="734"/>
      <c r="I16" s="734"/>
      <c r="J16" s="734"/>
      <c r="K16" s="734"/>
      <c r="L16" s="734"/>
      <c r="M16" s="735"/>
      <c r="N16" s="731"/>
    </row>
    <row r="17" spans="1:14" ht="21" customHeight="1">
      <c r="A17" s="727"/>
      <c r="B17" s="736" t="s">
        <v>1231</v>
      </c>
      <c r="C17" s="1070">
        <v>30000</v>
      </c>
      <c r="D17" s="733"/>
      <c r="E17" s="734"/>
      <c r="F17" s="734"/>
      <c r="G17" s="734"/>
      <c r="H17" s="734"/>
      <c r="I17" s="734"/>
      <c r="J17" s="734"/>
      <c r="K17" s="734"/>
      <c r="L17" s="734"/>
      <c r="M17" s="735"/>
      <c r="N17" s="731"/>
    </row>
    <row r="18" spans="1:14" ht="21" customHeight="1">
      <c r="A18" s="727"/>
      <c r="B18" s="736" t="s">
        <v>1062</v>
      </c>
      <c r="C18" s="1070">
        <f>SUM('4.mell.'!D12)</f>
        <v>45723</v>
      </c>
      <c r="D18" s="733"/>
      <c r="E18" s="734"/>
      <c r="F18" s="734"/>
      <c r="G18" s="734"/>
      <c r="H18" s="734"/>
      <c r="I18" s="734"/>
      <c r="J18" s="734"/>
      <c r="K18" s="734"/>
      <c r="L18" s="734"/>
      <c r="M18" s="735"/>
      <c r="N18" s="731"/>
    </row>
    <row r="19" spans="1:14" ht="21" customHeight="1">
      <c r="A19" s="727" t="s">
        <v>650</v>
      </c>
      <c r="B19" s="738" t="s">
        <v>1063</v>
      </c>
      <c r="C19" s="1071">
        <f>SUM(C20)</f>
        <v>15000</v>
      </c>
      <c r="D19" s="729">
        <f>SUM(E19:M19)</f>
        <v>15000</v>
      </c>
      <c r="E19" s="729"/>
      <c r="F19" s="729"/>
      <c r="G19" s="729">
        <v>15000</v>
      </c>
      <c r="H19" s="729"/>
      <c r="I19" s="729"/>
      <c r="J19" s="729"/>
      <c r="K19" s="729"/>
      <c r="L19" s="729"/>
      <c r="M19" s="729"/>
      <c r="N19" s="731"/>
    </row>
    <row r="20" spans="1:14" ht="21" customHeight="1">
      <c r="A20" s="727"/>
      <c r="B20" s="739" t="s">
        <v>1064</v>
      </c>
      <c r="C20" s="1072">
        <f>SUM('3d.m.'!D9)</f>
        <v>15000</v>
      </c>
      <c r="D20" s="740"/>
      <c r="E20" s="741"/>
      <c r="F20" s="741"/>
      <c r="G20" s="741"/>
      <c r="H20" s="741"/>
      <c r="I20" s="741"/>
      <c r="J20" s="741"/>
      <c r="K20" s="741"/>
      <c r="L20" s="741"/>
      <c r="M20" s="742"/>
      <c r="N20" s="731"/>
    </row>
    <row r="21" spans="1:14" ht="21" customHeight="1">
      <c r="A21" s="727" t="s">
        <v>651</v>
      </c>
      <c r="B21" s="738" t="s">
        <v>1065</v>
      </c>
      <c r="C21" s="1071">
        <f>SUM(C22)</f>
        <v>887054</v>
      </c>
      <c r="D21" s="729">
        <f>SUM(E21:M21)</f>
        <v>887054</v>
      </c>
      <c r="E21" s="741"/>
      <c r="F21" s="743">
        <v>240000</v>
      </c>
      <c r="G21" s="743">
        <v>607445</v>
      </c>
      <c r="H21" s="741"/>
      <c r="I21" s="741"/>
      <c r="J21" s="741"/>
      <c r="K21" s="741"/>
      <c r="L21" s="743">
        <v>39609</v>
      </c>
      <c r="M21" s="742"/>
      <c r="N21" s="731"/>
    </row>
    <row r="22" spans="1:14" ht="21" customHeight="1">
      <c r="A22" s="727"/>
      <c r="B22" s="739" t="s">
        <v>1120</v>
      </c>
      <c r="C22" s="1072">
        <f>SUM('3c.m.'!D276)</f>
        <v>887054</v>
      </c>
      <c r="D22" s="740"/>
      <c r="E22" s="741"/>
      <c r="F22" s="741"/>
      <c r="G22" s="741"/>
      <c r="H22" s="741"/>
      <c r="I22" s="741"/>
      <c r="J22" s="741"/>
      <c r="K22" s="741"/>
      <c r="L22" s="741"/>
      <c r="M22" s="742"/>
      <c r="N22" s="731"/>
    </row>
    <row r="23" spans="1:14" ht="21" customHeight="1">
      <c r="A23" s="727" t="s">
        <v>652</v>
      </c>
      <c r="B23" s="738" t="s">
        <v>1066</v>
      </c>
      <c r="C23" s="1071">
        <f>SUM(C24)</f>
        <v>596491</v>
      </c>
      <c r="D23" s="729">
        <f>SUM(E23:N23)</f>
        <v>596491</v>
      </c>
      <c r="E23" s="743">
        <v>674</v>
      </c>
      <c r="F23" s="743">
        <v>543627</v>
      </c>
      <c r="G23" s="743"/>
      <c r="H23" s="741"/>
      <c r="I23" s="741"/>
      <c r="J23" s="741"/>
      <c r="K23" s="741"/>
      <c r="L23" s="743">
        <v>52190</v>
      </c>
      <c r="M23" s="742"/>
      <c r="N23" s="744"/>
    </row>
    <row r="24" spans="1:14" ht="21" customHeight="1">
      <c r="A24" s="727"/>
      <c r="B24" s="739" t="s">
        <v>1067</v>
      </c>
      <c r="C24" s="1072">
        <f>SUM('3b.m.'!D48)</f>
        <v>596491</v>
      </c>
      <c r="D24" s="740"/>
      <c r="E24" s="741"/>
      <c r="F24" s="741"/>
      <c r="G24" s="741"/>
      <c r="H24" s="741"/>
      <c r="I24" s="741"/>
      <c r="J24" s="741"/>
      <c r="K24" s="741"/>
      <c r="L24" s="741"/>
      <c r="M24" s="742"/>
      <c r="N24" s="731"/>
    </row>
    <row r="25" spans="1:14" ht="21" customHeight="1">
      <c r="A25" s="727" t="s">
        <v>653</v>
      </c>
      <c r="B25" s="738" t="s">
        <v>1068</v>
      </c>
      <c r="C25" s="1071">
        <f>SUM(C26:C41)</f>
        <v>3601019</v>
      </c>
      <c r="D25" s="729">
        <f>SUM(E25:N25)</f>
        <v>3601019</v>
      </c>
      <c r="E25" s="741"/>
      <c r="F25" s="743">
        <v>42000</v>
      </c>
      <c r="G25" s="743"/>
      <c r="H25" s="741"/>
      <c r="I25" s="743">
        <v>531070</v>
      </c>
      <c r="J25" s="741"/>
      <c r="K25" s="741"/>
      <c r="L25" s="743">
        <v>2583359</v>
      </c>
      <c r="M25" s="745">
        <v>444590</v>
      </c>
      <c r="N25" s="746"/>
    </row>
    <row r="26" spans="1:14" ht="21" customHeight="1">
      <c r="A26" s="727"/>
      <c r="B26" s="739" t="s">
        <v>1069</v>
      </c>
      <c r="C26" s="1072">
        <f>SUM('3c.m.'!D268)</f>
        <v>248921</v>
      </c>
      <c r="D26" s="740"/>
      <c r="E26" s="741"/>
      <c r="F26" s="741"/>
      <c r="G26" s="741"/>
      <c r="H26" s="741"/>
      <c r="I26" s="741"/>
      <c r="J26" s="741"/>
      <c r="K26" s="741"/>
      <c r="L26" s="741"/>
      <c r="M26" s="742"/>
      <c r="N26" s="731"/>
    </row>
    <row r="27" spans="1:14" ht="21" customHeight="1">
      <c r="A27" s="727"/>
      <c r="B27" s="739" t="s">
        <v>1070</v>
      </c>
      <c r="C27" s="1072">
        <f>SUM('3c.m.'!D295)</f>
        <v>275218</v>
      </c>
      <c r="D27" s="740"/>
      <c r="E27" s="741"/>
      <c r="F27" s="741"/>
      <c r="G27" s="741"/>
      <c r="H27" s="741"/>
      <c r="I27" s="741"/>
      <c r="J27" s="741"/>
      <c r="K27" s="741"/>
      <c r="L27" s="741"/>
      <c r="M27" s="742"/>
      <c r="N27" s="731"/>
    </row>
    <row r="28" spans="1:14" ht="21" customHeight="1">
      <c r="A28" s="727"/>
      <c r="B28" s="739" t="s">
        <v>181</v>
      </c>
      <c r="C28" s="1072">
        <f>SUM('4.mell.'!D20)</f>
        <v>1000000</v>
      </c>
      <c r="D28" s="740"/>
      <c r="E28" s="741"/>
      <c r="F28" s="741"/>
      <c r="G28" s="741"/>
      <c r="H28" s="741"/>
      <c r="I28" s="741"/>
      <c r="J28" s="741"/>
      <c r="K28" s="741"/>
      <c r="L28" s="741"/>
      <c r="M28" s="742"/>
      <c r="N28" s="731"/>
    </row>
    <row r="29" spans="1:14" ht="21" customHeight="1">
      <c r="A29" s="727"/>
      <c r="B29" s="739" t="s">
        <v>1213</v>
      </c>
      <c r="C29" s="1072">
        <f>SUM('4.mell.'!D21)</f>
        <v>800000</v>
      </c>
      <c r="D29" s="740"/>
      <c r="E29" s="741"/>
      <c r="F29" s="741"/>
      <c r="G29" s="741"/>
      <c r="H29" s="741"/>
      <c r="I29" s="741"/>
      <c r="J29" s="741"/>
      <c r="K29" s="741"/>
      <c r="L29" s="741"/>
      <c r="M29" s="742"/>
      <c r="N29" s="731"/>
    </row>
    <row r="30" spans="1:14" ht="21" customHeight="1">
      <c r="A30" s="727"/>
      <c r="B30" s="739" t="s">
        <v>0</v>
      </c>
      <c r="C30" s="1072">
        <f>SUM('4.mell.'!D22)</f>
        <v>15701</v>
      </c>
      <c r="D30" s="740"/>
      <c r="E30" s="741"/>
      <c r="F30" s="741"/>
      <c r="G30" s="741"/>
      <c r="H30" s="741"/>
      <c r="I30" s="741"/>
      <c r="J30" s="741"/>
      <c r="K30" s="741"/>
      <c r="L30" s="741"/>
      <c r="M30" s="742"/>
      <c r="N30" s="731"/>
    </row>
    <row r="31" spans="1:14" ht="21" customHeight="1">
      <c r="A31" s="727"/>
      <c r="B31" s="739" t="s">
        <v>1</v>
      </c>
      <c r="C31" s="1072">
        <f>SUM('4.mell.'!D23)</f>
        <v>340452</v>
      </c>
      <c r="D31" s="740"/>
      <c r="E31" s="741"/>
      <c r="F31" s="741"/>
      <c r="G31" s="741"/>
      <c r="H31" s="741"/>
      <c r="I31" s="741"/>
      <c r="J31" s="741"/>
      <c r="K31" s="741"/>
      <c r="L31" s="741"/>
      <c r="M31" s="742"/>
      <c r="N31" s="731"/>
    </row>
    <row r="32" spans="1:14" ht="21" customHeight="1">
      <c r="A32" s="727"/>
      <c r="B32" s="739" t="s">
        <v>2</v>
      </c>
      <c r="C32" s="1072">
        <f>SUM('4.mell.'!D24)</f>
        <v>41685</v>
      </c>
      <c r="D32" s="740"/>
      <c r="E32" s="741"/>
      <c r="F32" s="741"/>
      <c r="G32" s="741"/>
      <c r="H32" s="741"/>
      <c r="I32" s="741"/>
      <c r="J32" s="741"/>
      <c r="K32" s="741"/>
      <c r="L32" s="741"/>
      <c r="M32" s="742"/>
      <c r="N32" s="731"/>
    </row>
    <row r="33" spans="1:14" ht="21" customHeight="1">
      <c r="A33" s="727"/>
      <c r="B33" s="939" t="s">
        <v>1133</v>
      </c>
      <c r="C33" s="1072">
        <f>SUM('4.mell.'!D15)</f>
        <v>1500</v>
      </c>
      <c r="D33" s="740"/>
      <c r="E33" s="741"/>
      <c r="F33" s="741"/>
      <c r="G33" s="741"/>
      <c r="H33" s="741"/>
      <c r="I33" s="741"/>
      <c r="J33" s="741"/>
      <c r="K33" s="741"/>
      <c r="L33" s="741"/>
      <c r="M33" s="742"/>
      <c r="N33" s="731"/>
    </row>
    <row r="34" spans="1:14" ht="21" customHeight="1">
      <c r="A34" s="727"/>
      <c r="B34" s="739" t="s">
        <v>370</v>
      </c>
      <c r="C34" s="1072">
        <f>SUM('4.mell.'!D28)</f>
        <v>35000</v>
      </c>
      <c r="D34" s="740"/>
      <c r="E34" s="741"/>
      <c r="F34" s="741"/>
      <c r="G34" s="741"/>
      <c r="H34" s="741"/>
      <c r="I34" s="741"/>
      <c r="J34" s="741"/>
      <c r="K34" s="741"/>
      <c r="L34" s="741"/>
      <c r="M34" s="742"/>
      <c r="N34" s="731"/>
    </row>
    <row r="35" spans="1:14" ht="21" customHeight="1">
      <c r="A35" s="727"/>
      <c r="B35" s="739" t="s">
        <v>1121</v>
      </c>
      <c r="C35" s="1072">
        <f>SUM('4.mell.'!D37)</f>
        <v>120000</v>
      </c>
      <c r="D35" s="740"/>
      <c r="E35" s="741"/>
      <c r="F35" s="741"/>
      <c r="G35" s="741"/>
      <c r="H35" s="741"/>
      <c r="I35" s="741"/>
      <c r="J35" s="741"/>
      <c r="K35" s="741"/>
      <c r="L35" s="741"/>
      <c r="M35" s="742"/>
      <c r="N35" s="731"/>
    </row>
    <row r="36" spans="1:14" ht="21" customHeight="1">
      <c r="A36" s="727"/>
      <c r="B36" s="739" t="s">
        <v>1175</v>
      </c>
      <c r="C36" s="1072">
        <f>SUM('4.mell.'!D38)</f>
        <v>62000</v>
      </c>
      <c r="D36" s="740"/>
      <c r="E36" s="741"/>
      <c r="F36" s="741"/>
      <c r="G36" s="741"/>
      <c r="H36" s="741"/>
      <c r="I36" s="741"/>
      <c r="J36" s="741"/>
      <c r="K36" s="741"/>
      <c r="L36" s="741"/>
      <c r="M36" s="742"/>
      <c r="N36" s="731"/>
    </row>
    <row r="37" spans="1:14" ht="21" customHeight="1">
      <c r="A37" s="727"/>
      <c r="B37" s="739" t="s">
        <v>1134</v>
      </c>
      <c r="C37" s="1072">
        <f>SUM('4.mell.'!D39)</f>
        <v>30000</v>
      </c>
      <c r="D37" s="740"/>
      <c r="E37" s="741"/>
      <c r="F37" s="741"/>
      <c r="G37" s="741"/>
      <c r="H37" s="741"/>
      <c r="I37" s="741"/>
      <c r="J37" s="741"/>
      <c r="K37" s="741"/>
      <c r="L37" s="741"/>
      <c r="M37" s="742"/>
      <c r="N37" s="731"/>
    </row>
    <row r="38" spans="1:14" ht="21" customHeight="1">
      <c r="A38" s="727"/>
      <c r="B38" s="739" t="s">
        <v>439</v>
      </c>
      <c r="C38" s="1072"/>
      <c r="D38" s="740"/>
      <c r="E38" s="741"/>
      <c r="F38" s="741"/>
      <c r="G38" s="741"/>
      <c r="H38" s="741"/>
      <c r="I38" s="741"/>
      <c r="J38" s="741"/>
      <c r="K38" s="741"/>
      <c r="L38" s="741"/>
      <c r="M38" s="742"/>
      <c r="N38" s="731"/>
    </row>
    <row r="39" spans="1:14" ht="21" customHeight="1">
      <c r="A39" s="727"/>
      <c r="B39" s="739" t="s">
        <v>369</v>
      </c>
      <c r="C39" s="1072">
        <f>SUM('5.mell. '!D14)</f>
        <v>123560</v>
      </c>
      <c r="D39" s="740"/>
      <c r="E39" s="741"/>
      <c r="F39" s="741"/>
      <c r="G39" s="741"/>
      <c r="H39" s="741"/>
      <c r="I39" s="741"/>
      <c r="J39" s="741"/>
      <c r="K39" s="741"/>
      <c r="L39" s="741"/>
      <c r="M39" s="742"/>
      <c r="N39" s="731"/>
    </row>
    <row r="40" spans="1:14" ht="21" customHeight="1">
      <c r="A40" s="727"/>
      <c r="B40" s="739" t="s">
        <v>3</v>
      </c>
      <c r="C40" s="1072">
        <f>SUM('5.mell. '!D21)</f>
        <v>471982</v>
      </c>
      <c r="D40" s="740"/>
      <c r="E40" s="741"/>
      <c r="F40" s="741"/>
      <c r="G40" s="741"/>
      <c r="H40" s="741"/>
      <c r="I40" s="741"/>
      <c r="J40" s="741"/>
      <c r="K40" s="741"/>
      <c r="L40" s="741"/>
      <c r="M40" s="742"/>
      <c r="N40" s="731"/>
    </row>
    <row r="41" spans="1:14" ht="21" customHeight="1">
      <c r="A41" s="727"/>
      <c r="B41" s="739" t="s">
        <v>1132</v>
      </c>
      <c r="C41" s="1072">
        <f>SUM('5.mell. '!D22)</f>
        <v>35000</v>
      </c>
      <c r="D41" s="740"/>
      <c r="E41" s="741"/>
      <c r="F41" s="741"/>
      <c r="G41" s="741"/>
      <c r="H41" s="741"/>
      <c r="I41" s="741"/>
      <c r="J41" s="741"/>
      <c r="K41" s="741"/>
      <c r="L41" s="741"/>
      <c r="M41" s="742"/>
      <c r="N41" s="731"/>
    </row>
    <row r="42" spans="1:14" ht="21" customHeight="1">
      <c r="A42" s="727" t="s">
        <v>485</v>
      </c>
      <c r="B42" s="738" t="s">
        <v>4</v>
      </c>
      <c r="C42" s="1072"/>
      <c r="D42" s="729">
        <f>SUM(E42:M42)</f>
        <v>0</v>
      </c>
      <c r="E42" s="741"/>
      <c r="F42" s="741"/>
      <c r="G42" s="741"/>
      <c r="H42" s="741"/>
      <c r="I42" s="741"/>
      <c r="J42" s="741"/>
      <c r="K42" s="741"/>
      <c r="L42" s="741"/>
      <c r="M42" s="742"/>
      <c r="N42" s="731"/>
    </row>
    <row r="43" spans="1:14" ht="21" customHeight="1">
      <c r="A43" s="727" t="s">
        <v>908</v>
      </c>
      <c r="B43" s="738" t="s">
        <v>5</v>
      </c>
      <c r="C43" s="1072"/>
      <c r="D43" s="729">
        <f>SUM(E43:M43)</f>
        <v>0</v>
      </c>
      <c r="E43" s="741"/>
      <c r="F43" s="741"/>
      <c r="G43" s="741"/>
      <c r="H43" s="741"/>
      <c r="I43" s="741"/>
      <c r="J43" s="741"/>
      <c r="K43" s="741"/>
      <c r="L43" s="741"/>
      <c r="M43" s="742"/>
      <c r="N43" s="731"/>
    </row>
    <row r="44" spans="1:14" ht="21" customHeight="1">
      <c r="A44" s="727" t="s">
        <v>992</v>
      </c>
      <c r="B44" s="738" t="s">
        <v>1124</v>
      </c>
      <c r="C44" s="1072"/>
      <c r="D44" s="729">
        <f>SUM(E44:M44)</f>
        <v>0</v>
      </c>
      <c r="E44" s="741"/>
      <c r="F44" s="741"/>
      <c r="G44" s="741"/>
      <c r="H44" s="741"/>
      <c r="I44" s="741"/>
      <c r="J44" s="741"/>
      <c r="K44" s="741"/>
      <c r="L44" s="741"/>
      <c r="M44" s="742"/>
      <c r="N44" s="731"/>
    </row>
    <row r="45" spans="1:14" ht="21" customHeight="1">
      <c r="A45" s="727" t="s">
        <v>994</v>
      </c>
      <c r="B45" s="738" t="s">
        <v>6</v>
      </c>
      <c r="C45" s="1071">
        <f>SUM(C46:C48)</f>
        <v>71774</v>
      </c>
      <c r="D45" s="729">
        <f>SUM(E45:M45)</f>
        <v>71774</v>
      </c>
      <c r="E45" s="743"/>
      <c r="F45" s="743">
        <v>70200</v>
      </c>
      <c r="G45" s="743"/>
      <c r="H45" s="741"/>
      <c r="I45" s="741"/>
      <c r="J45" s="741"/>
      <c r="K45" s="741"/>
      <c r="L45" s="743">
        <v>1574</v>
      </c>
      <c r="M45" s="742"/>
      <c r="N45" s="731"/>
    </row>
    <row r="46" spans="1:14" ht="21" customHeight="1">
      <c r="A46" s="727"/>
      <c r="B46" s="739" t="s">
        <v>7</v>
      </c>
      <c r="C46" s="1072">
        <f>SUM('3c.m.'!D321)</f>
        <v>9374</v>
      </c>
      <c r="D46" s="740"/>
      <c r="E46" s="741"/>
      <c r="F46" s="741"/>
      <c r="G46" s="741"/>
      <c r="H46" s="741"/>
      <c r="I46" s="741"/>
      <c r="J46" s="741"/>
      <c r="K46" s="741"/>
      <c r="L46" s="741"/>
      <c r="M46" s="742"/>
      <c r="N46" s="731"/>
    </row>
    <row r="47" spans="1:14" ht="21" customHeight="1">
      <c r="A47" s="727"/>
      <c r="B47" s="739" t="s">
        <v>8</v>
      </c>
      <c r="C47" s="1072">
        <f>SUM('3c.m.'!D536)</f>
        <v>400</v>
      </c>
      <c r="D47" s="740"/>
      <c r="E47" s="741"/>
      <c r="F47" s="741"/>
      <c r="G47" s="741"/>
      <c r="H47" s="741"/>
      <c r="I47" s="741"/>
      <c r="J47" s="741"/>
      <c r="K47" s="741"/>
      <c r="L47" s="741"/>
      <c r="M47" s="742"/>
      <c r="N47" s="731"/>
    </row>
    <row r="48" spans="1:14" ht="21" customHeight="1">
      <c r="A48" s="727"/>
      <c r="B48" s="739" t="s">
        <v>1127</v>
      </c>
      <c r="C48" s="1072">
        <f>SUM('3c.m.'!D329)-'12.mell'!C45</f>
        <v>62000</v>
      </c>
      <c r="D48" s="740"/>
      <c r="E48" s="741"/>
      <c r="F48" s="741"/>
      <c r="G48" s="741"/>
      <c r="H48" s="741"/>
      <c r="I48" s="741"/>
      <c r="J48" s="741"/>
      <c r="K48" s="741"/>
      <c r="L48" s="741"/>
      <c r="M48" s="742"/>
      <c r="N48" s="731"/>
    </row>
    <row r="49" spans="1:14" ht="21" customHeight="1">
      <c r="A49" s="727" t="s">
        <v>996</v>
      </c>
      <c r="B49" s="738" t="s">
        <v>9</v>
      </c>
      <c r="C49" s="1071">
        <f>SUM(C50:C59)</f>
        <v>972513</v>
      </c>
      <c r="D49" s="729">
        <f>SUM(E49:N49)</f>
        <v>972513</v>
      </c>
      <c r="E49" s="743">
        <v>771110</v>
      </c>
      <c r="F49" s="743">
        <v>193326</v>
      </c>
      <c r="G49" s="729"/>
      <c r="H49" s="743"/>
      <c r="I49" s="741"/>
      <c r="J49" s="743"/>
      <c r="K49" s="741"/>
      <c r="L49" s="743">
        <v>8077</v>
      </c>
      <c r="M49" s="742"/>
      <c r="N49" s="731"/>
    </row>
    <row r="50" spans="1:14" ht="21" customHeight="1">
      <c r="A50" s="727"/>
      <c r="B50" s="739" t="s">
        <v>10</v>
      </c>
      <c r="C50" s="1072">
        <f>SUM('2.mell'!D39)</f>
        <v>130301</v>
      </c>
      <c r="D50" s="729"/>
      <c r="E50" s="743"/>
      <c r="F50" s="741"/>
      <c r="G50" s="741"/>
      <c r="H50" s="741"/>
      <c r="I50" s="741"/>
      <c r="J50" s="741"/>
      <c r="K50" s="741"/>
      <c r="L50" s="741"/>
      <c r="M50" s="742"/>
      <c r="N50" s="731"/>
    </row>
    <row r="51" spans="1:14" ht="21" customHeight="1">
      <c r="A51" s="727"/>
      <c r="B51" s="739" t="s">
        <v>11</v>
      </c>
      <c r="C51" s="1072">
        <f>SUM('2.mell'!D71)</f>
        <v>150614</v>
      </c>
      <c r="D51" s="729"/>
      <c r="E51" s="743"/>
      <c r="F51" s="741"/>
      <c r="G51" s="741"/>
      <c r="H51" s="741"/>
      <c r="I51" s="741"/>
      <c r="J51" s="741"/>
      <c r="K51" s="741"/>
      <c r="L51" s="741"/>
      <c r="M51" s="742"/>
      <c r="N51" s="731"/>
    </row>
    <row r="52" spans="1:14" ht="21" customHeight="1">
      <c r="A52" s="727"/>
      <c r="B52" s="739" t="s">
        <v>12</v>
      </c>
      <c r="C52" s="1072">
        <f>SUM('2.mell'!D102)</f>
        <v>64537</v>
      </c>
      <c r="D52" s="729"/>
      <c r="E52" s="743"/>
      <c r="F52" s="741"/>
      <c r="G52" s="741"/>
      <c r="H52" s="741"/>
      <c r="I52" s="741"/>
      <c r="J52" s="741"/>
      <c r="K52" s="741"/>
      <c r="L52" s="741"/>
      <c r="M52" s="742"/>
      <c r="N52" s="731"/>
    </row>
    <row r="53" spans="1:14" ht="21" customHeight="1">
      <c r="A53" s="727"/>
      <c r="B53" s="739" t="s">
        <v>13</v>
      </c>
      <c r="C53" s="1072">
        <f>SUM('2.mell'!D165)</f>
        <v>114311</v>
      </c>
      <c r="D53" s="729"/>
      <c r="E53" s="743"/>
      <c r="F53" s="741"/>
      <c r="G53" s="741"/>
      <c r="H53" s="741"/>
      <c r="I53" s="741"/>
      <c r="J53" s="741"/>
      <c r="K53" s="741"/>
      <c r="L53" s="741"/>
      <c r="M53" s="742"/>
      <c r="N53" s="731"/>
    </row>
    <row r="54" spans="1:14" ht="21" customHeight="1">
      <c r="A54" s="727"/>
      <c r="B54" s="739" t="s">
        <v>14</v>
      </c>
      <c r="C54" s="1072">
        <f>SUM('2.mell'!D134)</f>
        <v>227165</v>
      </c>
      <c r="D54" s="729"/>
      <c r="E54" s="743"/>
      <c r="F54" s="741"/>
      <c r="G54" s="741"/>
      <c r="H54" s="741"/>
      <c r="I54" s="741"/>
      <c r="J54" s="741"/>
      <c r="K54" s="741"/>
      <c r="L54" s="741"/>
      <c r="M54" s="742"/>
      <c r="N54" s="731"/>
    </row>
    <row r="55" spans="1:14" ht="21" customHeight="1">
      <c r="A55" s="727"/>
      <c r="B55" s="739" t="s">
        <v>15</v>
      </c>
      <c r="C55" s="1072">
        <f>SUM('2.mell'!D196)</f>
        <v>96058</v>
      </c>
      <c r="D55" s="729"/>
      <c r="E55" s="743"/>
      <c r="F55" s="741"/>
      <c r="G55" s="741"/>
      <c r="H55" s="741"/>
      <c r="I55" s="741"/>
      <c r="J55" s="741"/>
      <c r="K55" s="741"/>
      <c r="L55" s="741"/>
      <c r="M55" s="742"/>
      <c r="N55" s="731"/>
    </row>
    <row r="56" spans="1:14" ht="21" customHeight="1">
      <c r="A56" s="727"/>
      <c r="B56" s="739" t="s">
        <v>16</v>
      </c>
      <c r="C56" s="1072">
        <f>SUM('2.mell'!D227)</f>
        <v>64421</v>
      </c>
      <c r="D56" s="729"/>
      <c r="E56" s="743"/>
      <c r="F56" s="741"/>
      <c r="G56" s="741"/>
      <c r="H56" s="741"/>
      <c r="I56" s="741"/>
      <c r="J56" s="741"/>
      <c r="K56" s="741"/>
      <c r="L56" s="741"/>
      <c r="M56" s="742"/>
      <c r="N56" s="731"/>
    </row>
    <row r="57" spans="1:14" ht="21" customHeight="1">
      <c r="A57" s="727"/>
      <c r="B57" s="739" t="s">
        <v>17</v>
      </c>
      <c r="C57" s="1072">
        <f>SUM('2.mell'!D258)</f>
        <v>61112</v>
      </c>
      <c r="D57" s="729"/>
      <c r="E57" s="743"/>
      <c r="F57" s="741"/>
      <c r="G57" s="741"/>
      <c r="H57" s="741"/>
      <c r="I57" s="741"/>
      <c r="J57" s="741"/>
      <c r="K57" s="741"/>
      <c r="L57" s="741"/>
      <c r="M57" s="742"/>
      <c r="N57" s="731"/>
    </row>
    <row r="58" spans="1:14" ht="21" customHeight="1">
      <c r="A58" s="727"/>
      <c r="B58" s="739" t="s">
        <v>18</v>
      </c>
      <c r="C58" s="1072">
        <f>SUM('2.mell'!D289)</f>
        <v>59811</v>
      </c>
      <c r="D58" s="729"/>
      <c r="E58" s="743"/>
      <c r="F58" s="741"/>
      <c r="G58" s="741"/>
      <c r="H58" s="741"/>
      <c r="I58" s="741"/>
      <c r="J58" s="741"/>
      <c r="K58" s="741"/>
      <c r="L58" s="741"/>
      <c r="M58" s="742"/>
      <c r="N58" s="731"/>
    </row>
    <row r="59" spans="1:14" ht="21" customHeight="1">
      <c r="A59" s="727"/>
      <c r="B59" s="739" t="s">
        <v>1135</v>
      </c>
      <c r="C59" s="1072">
        <f>SUM('6.mell. '!D16)</f>
        <v>4183</v>
      </c>
      <c r="D59" s="729"/>
      <c r="E59" s="743"/>
      <c r="F59" s="741"/>
      <c r="G59" s="741"/>
      <c r="H59" s="741"/>
      <c r="I59" s="741"/>
      <c r="J59" s="741"/>
      <c r="K59" s="741"/>
      <c r="L59" s="741"/>
      <c r="M59" s="742"/>
      <c r="N59" s="731"/>
    </row>
    <row r="60" spans="1:14" ht="21" customHeight="1">
      <c r="A60" s="727" t="s">
        <v>997</v>
      </c>
      <c r="B60" s="738" t="s">
        <v>1125</v>
      </c>
      <c r="C60" s="1071">
        <f>SUM(C61:C74)</f>
        <v>78487</v>
      </c>
      <c r="D60" s="729">
        <f>SUM(E60:N60)</f>
        <v>78487</v>
      </c>
      <c r="E60" s="743">
        <v>576</v>
      </c>
      <c r="F60" s="743">
        <v>68743</v>
      </c>
      <c r="G60" s="743"/>
      <c r="H60" s="743"/>
      <c r="I60" s="741"/>
      <c r="J60" s="741"/>
      <c r="K60" s="741"/>
      <c r="L60" s="743">
        <v>9168</v>
      </c>
      <c r="M60" s="742"/>
      <c r="N60" s="731"/>
    </row>
    <row r="61" spans="1:14" ht="21" customHeight="1">
      <c r="A61" s="747"/>
      <c r="B61" s="739" t="s">
        <v>19</v>
      </c>
      <c r="C61" s="1072">
        <f>SUM('3c.m.'!D51)</f>
        <v>23348</v>
      </c>
      <c r="D61" s="740"/>
      <c r="E61" s="741"/>
      <c r="F61" s="741"/>
      <c r="G61" s="741"/>
      <c r="H61" s="741"/>
      <c r="I61" s="741"/>
      <c r="J61" s="741"/>
      <c r="K61" s="741"/>
      <c r="L61" s="741"/>
      <c r="M61" s="742"/>
      <c r="N61" s="731"/>
    </row>
    <row r="62" spans="1:14" ht="21" customHeight="1">
      <c r="A62" s="747"/>
      <c r="B62" s="739" t="s">
        <v>1128</v>
      </c>
      <c r="C62" s="1072">
        <f>SUM('3c.m.'!D364)</f>
        <v>467</v>
      </c>
      <c r="D62" s="740"/>
      <c r="E62" s="741"/>
      <c r="F62" s="741"/>
      <c r="G62" s="741"/>
      <c r="H62" s="741"/>
      <c r="I62" s="741"/>
      <c r="J62" s="741"/>
      <c r="K62" s="741"/>
      <c r="L62" s="741"/>
      <c r="M62" s="742"/>
      <c r="N62" s="731"/>
    </row>
    <row r="63" spans="1:14" ht="21" customHeight="1">
      <c r="A63" s="747"/>
      <c r="B63" s="739" t="s">
        <v>20</v>
      </c>
      <c r="C63" s="1072">
        <f>SUM('3c.m.'!D380)</f>
        <v>12015</v>
      </c>
      <c r="D63" s="740"/>
      <c r="E63" s="741"/>
      <c r="F63" s="741"/>
      <c r="G63" s="741"/>
      <c r="H63" s="741"/>
      <c r="I63" s="741"/>
      <c r="J63" s="741"/>
      <c r="K63" s="741"/>
      <c r="L63" s="741"/>
      <c r="M63" s="742"/>
      <c r="N63" s="731"/>
    </row>
    <row r="64" spans="1:14" ht="21" customHeight="1">
      <c r="A64" s="747"/>
      <c r="B64" s="739" t="s">
        <v>21</v>
      </c>
      <c r="C64" s="1072">
        <f>SUM('3c.m.'!D429)</f>
        <v>1259</v>
      </c>
      <c r="D64" s="740"/>
      <c r="E64" s="741"/>
      <c r="F64" s="741"/>
      <c r="G64" s="741"/>
      <c r="H64" s="741"/>
      <c r="I64" s="741"/>
      <c r="J64" s="741"/>
      <c r="K64" s="741"/>
      <c r="L64" s="741"/>
      <c r="M64" s="742"/>
      <c r="N64" s="731"/>
    </row>
    <row r="65" spans="1:14" ht="21" customHeight="1">
      <c r="A65" s="747"/>
      <c r="B65" s="739" t="s">
        <v>440</v>
      </c>
      <c r="C65" s="1072">
        <f>SUM('3c.m.'!D438)</f>
        <v>800</v>
      </c>
      <c r="D65" s="740"/>
      <c r="E65" s="741"/>
      <c r="F65" s="741"/>
      <c r="G65" s="741"/>
      <c r="H65" s="741"/>
      <c r="I65" s="741"/>
      <c r="J65" s="741"/>
      <c r="K65" s="741"/>
      <c r="L65" s="741"/>
      <c r="M65" s="742"/>
      <c r="N65" s="731"/>
    </row>
    <row r="66" spans="1:14" ht="21" customHeight="1">
      <c r="A66" s="747"/>
      <c r="B66" s="739" t="s">
        <v>22</v>
      </c>
      <c r="C66" s="1072">
        <f>SUM('3c.m.'!D447)</f>
        <v>6000</v>
      </c>
      <c r="D66" s="740"/>
      <c r="E66" s="741"/>
      <c r="F66" s="741"/>
      <c r="G66" s="741"/>
      <c r="H66" s="741"/>
      <c r="I66" s="741"/>
      <c r="J66" s="741"/>
      <c r="K66" s="741"/>
      <c r="L66" s="741"/>
      <c r="M66" s="742"/>
      <c r="N66" s="731"/>
    </row>
    <row r="67" spans="1:14" ht="21" customHeight="1">
      <c r="A67" s="747"/>
      <c r="B67" s="739" t="s">
        <v>23</v>
      </c>
      <c r="C67" s="1072">
        <f>SUM('3c.m.'!D463)</f>
        <v>9000</v>
      </c>
      <c r="D67" s="740"/>
      <c r="E67" s="741"/>
      <c r="F67" s="741"/>
      <c r="G67" s="741"/>
      <c r="H67" s="741"/>
      <c r="I67" s="741"/>
      <c r="J67" s="741"/>
      <c r="K67" s="741"/>
      <c r="L67" s="741"/>
      <c r="M67" s="742"/>
      <c r="N67" s="731"/>
    </row>
    <row r="68" spans="1:14" ht="21" customHeight="1">
      <c r="A68" s="747"/>
      <c r="B68" s="739" t="s">
        <v>24</v>
      </c>
      <c r="C68" s="1072">
        <f>SUM('3c.m.'!D471)</f>
        <v>13028</v>
      </c>
      <c r="D68" s="740"/>
      <c r="E68" s="741"/>
      <c r="F68" s="741"/>
      <c r="G68" s="741"/>
      <c r="H68" s="741"/>
      <c r="I68" s="741"/>
      <c r="J68" s="741"/>
      <c r="K68" s="741"/>
      <c r="L68" s="741"/>
      <c r="M68" s="742"/>
      <c r="N68" s="731"/>
    </row>
    <row r="69" spans="1:14" ht="21" customHeight="1">
      <c r="A69" s="747"/>
      <c r="B69" s="739" t="s">
        <v>25</v>
      </c>
      <c r="C69" s="1072">
        <f>SUM('3c.m.'!D479)</f>
        <v>1500</v>
      </c>
      <c r="D69" s="740"/>
      <c r="E69" s="741"/>
      <c r="F69" s="741"/>
      <c r="G69" s="741"/>
      <c r="H69" s="741"/>
      <c r="I69" s="741"/>
      <c r="J69" s="741"/>
      <c r="K69" s="741"/>
      <c r="L69" s="741"/>
      <c r="M69" s="742"/>
      <c r="N69" s="731"/>
    </row>
    <row r="70" spans="1:14" ht="21" customHeight="1">
      <c r="A70" s="747"/>
      <c r="B70" s="739" t="s">
        <v>26</v>
      </c>
      <c r="C70" s="1072">
        <f>SUM('3c.m.'!D488)</f>
        <v>880</v>
      </c>
      <c r="D70" s="740"/>
      <c r="E70" s="741"/>
      <c r="F70" s="741"/>
      <c r="G70" s="741"/>
      <c r="H70" s="741"/>
      <c r="I70" s="741"/>
      <c r="J70" s="741"/>
      <c r="K70" s="741"/>
      <c r="L70" s="741"/>
      <c r="M70" s="742"/>
      <c r="N70" s="731"/>
    </row>
    <row r="71" spans="1:14" ht="21" customHeight="1">
      <c r="A71" s="747"/>
      <c r="B71" s="739" t="s">
        <v>27</v>
      </c>
      <c r="C71" s="1072">
        <f>SUM('3c.m.'!D512)</f>
        <v>300</v>
      </c>
      <c r="D71" s="740"/>
      <c r="E71" s="741"/>
      <c r="F71" s="741"/>
      <c r="G71" s="741"/>
      <c r="H71" s="741"/>
      <c r="I71" s="741"/>
      <c r="J71" s="741"/>
      <c r="K71" s="741"/>
      <c r="L71" s="741"/>
      <c r="M71" s="742"/>
      <c r="N71" s="731"/>
    </row>
    <row r="72" spans="1:14" ht="21" customHeight="1">
      <c r="A72" s="747"/>
      <c r="B72" s="739" t="s">
        <v>28</v>
      </c>
      <c r="C72" s="1072">
        <f>SUM('3c.m.'!D520)</f>
        <v>4050</v>
      </c>
      <c r="D72" s="740"/>
      <c r="E72" s="741"/>
      <c r="F72" s="741"/>
      <c r="G72" s="741"/>
      <c r="H72" s="741"/>
      <c r="I72" s="741"/>
      <c r="J72" s="741"/>
      <c r="K72" s="741"/>
      <c r="L72" s="741"/>
      <c r="M72" s="742"/>
      <c r="N72" s="731"/>
    </row>
    <row r="73" spans="1:14" ht="21" customHeight="1">
      <c r="A73" s="747"/>
      <c r="B73" s="739" t="s">
        <v>29</v>
      </c>
      <c r="C73" s="1072">
        <f>SUM('3c.m.'!D528)</f>
        <v>2000</v>
      </c>
      <c r="D73" s="740"/>
      <c r="E73" s="741"/>
      <c r="F73" s="741"/>
      <c r="G73" s="741"/>
      <c r="H73" s="741"/>
      <c r="I73" s="741"/>
      <c r="J73" s="741"/>
      <c r="K73" s="741"/>
      <c r="L73" s="741"/>
      <c r="M73" s="742"/>
      <c r="N73" s="731"/>
    </row>
    <row r="74" spans="1:14" ht="21" customHeight="1">
      <c r="A74" s="747"/>
      <c r="B74" s="739" t="s">
        <v>179</v>
      </c>
      <c r="C74" s="1072">
        <f>SUM('3c.m.'!D544)</f>
        <v>3840</v>
      </c>
      <c r="D74" s="740"/>
      <c r="E74" s="741"/>
      <c r="F74" s="741"/>
      <c r="G74" s="741"/>
      <c r="H74" s="741"/>
      <c r="I74" s="741"/>
      <c r="J74" s="741"/>
      <c r="K74" s="741"/>
      <c r="L74" s="741"/>
      <c r="M74" s="742"/>
      <c r="N74" s="731"/>
    </row>
    <row r="75" spans="1:14" ht="21" customHeight="1">
      <c r="A75" s="727" t="s">
        <v>998</v>
      </c>
      <c r="B75" s="738" t="s">
        <v>30</v>
      </c>
      <c r="C75" s="1071">
        <f>SUM(C76:C77)</f>
        <v>2027</v>
      </c>
      <c r="D75" s="729">
        <f>SUM(E75:N76)</f>
        <v>2027</v>
      </c>
      <c r="E75" s="741"/>
      <c r="F75" s="741">
        <v>2027</v>
      </c>
      <c r="G75" s="743"/>
      <c r="H75" s="741"/>
      <c r="I75" s="741"/>
      <c r="J75" s="741"/>
      <c r="K75" s="741"/>
      <c r="L75" s="741"/>
      <c r="M75" s="742"/>
      <c r="N75" s="731"/>
    </row>
    <row r="76" spans="1:14" ht="21" customHeight="1">
      <c r="A76" s="727"/>
      <c r="B76" s="739" t="s">
        <v>31</v>
      </c>
      <c r="C76" s="1072">
        <f>SUM('3c.m.'!D496)</f>
        <v>1000</v>
      </c>
      <c r="D76" s="740"/>
      <c r="E76" s="741"/>
      <c r="F76" s="741"/>
      <c r="G76" s="741"/>
      <c r="H76" s="741"/>
      <c r="I76" s="741"/>
      <c r="J76" s="741"/>
      <c r="K76" s="741"/>
      <c r="L76" s="741"/>
      <c r="M76" s="742"/>
      <c r="N76" s="731"/>
    </row>
    <row r="77" spans="1:14" ht="21" customHeight="1">
      <c r="A77" s="727"/>
      <c r="B77" s="739" t="s">
        <v>32</v>
      </c>
      <c r="C77" s="1072">
        <f>SUM('3c.m.'!D504)</f>
        <v>1027</v>
      </c>
      <c r="D77" s="740"/>
      <c r="E77" s="741"/>
      <c r="F77" s="741"/>
      <c r="G77" s="741"/>
      <c r="H77" s="741"/>
      <c r="I77" s="741"/>
      <c r="J77" s="741"/>
      <c r="K77" s="741"/>
      <c r="L77" s="741"/>
      <c r="M77" s="742"/>
      <c r="N77" s="731"/>
    </row>
    <row r="78" spans="1:14" ht="21" customHeight="1">
      <c r="A78" s="727" t="s">
        <v>999</v>
      </c>
      <c r="B78" s="738" t="s">
        <v>1126</v>
      </c>
      <c r="C78" s="1071">
        <f>SUM(C79:C87)</f>
        <v>166650</v>
      </c>
      <c r="D78" s="729">
        <f>SUM(E78:N78)</f>
        <v>166650</v>
      </c>
      <c r="E78" s="743">
        <v>135900</v>
      </c>
      <c r="F78" s="743">
        <v>27500</v>
      </c>
      <c r="G78" s="743"/>
      <c r="H78" s="741"/>
      <c r="I78" s="741"/>
      <c r="J78" s="741"/>
      <c r="K78" s="741"/>
      <c r="L78" s="743">
        <v>3250</v>
      </c>
      <c r="M78" s="742"/>
      <c r="N78" s="731"/>
    </row>
    <row r="79" spans="1:14" ht="21" customHeight="1">
      <c r="A79" s="747"/>
      <c r="B79" s="739" t="s">
        <v>33</v>
      </c>
      <c r="C79" s="1072">
        <f>SUM('3c.m.'!D724)</f>
        <v>3750</v>
      </c>
      <c r="D79" s="740"/>
      <c r="E79" s="741"/>
      <c r="F79" s="741"/>
      <c r="G79" s="741"/>
      <c r="H79" s="741"/>
      <c r="I79" s="741"/>
      <c r="J79" s="741"/>
      <c r="K79" s="741"/>
      <c r="L79" s="741"/>
      <c r="M79" s="742"/>
      <c r="N79" s="731"/>
    </row>
    <row r="80" spans="1:14" ht="21" customHeight="1">
      <c r="A80" s="747"/>
      <c r="B80" s="739" t="s">
        <v>34</v>
      </c>
      <c r="C80" s="1072">
        <f>SUM('3c.m.'!D732)</f>
        <v>2000</v>
      </c>
      <c r="D80" s="740"/>
      <c r="E80" s="741"/>
      <c r="F80" s="741"/>
      <c r="G80" s="741"/>
      <c r="H80" s="741"/>
      <c r="I80" s="741"/>
      <c r="J80" s="741"/>
      <c r="K80" s="741"/>
      <c r="L80" s="741"/>
      <c r="M80" s="742"/>
      <c r="N80" s="731"/>
    </row>
    <row r="81" spans="1:14" ht="21" customHeight="1">
      <c r="A81" s="747"/>
      <c r="B81" s="739" t="s">
        <v>35</v>
      </c>
      <c r="C81" s="1072">
        <f>SUM('3c.m.'!D740)</f>
        <v>7500</v>
      </c>
      <c r="D81" s="740"/>
      <c r="E81" s="741"/>
      <c r="F81" s="741"/>
      <c r="G81" s="741"/>
      <c r="H81" s="741"/>
      <c r="I81" s="741"/>
      <c r="J81" s="741"/>
      <c r="K81" s="741"/>
      <c r="L81" s="741"/>
      <c r="M81" s="742"/>
      <c r="N81" s="731"/>
    </row>
    <row r="82" spans="1:14" ht="21" customHeight="1">
      <c r="A82" s="747"/>
      <c r="B82" s="739" t="s">
        <v>36</v>
      </c>
      <c r="C82" s="1072">
        <f>SUM('3c.m.'!D748)</f>
        <v>5000</v>
      </c>
      <c r="D82" s="740"/>
      <c r="E82" s="741"/>
      <c r="F82" s="741"/>
      <c r="G82" s="741"/>
      <c r="H82" s="741"/>
      <c r="I82" s="741"/>
      <c r="J82" s="741"/>
      <c r="K82" s="741"/>
      <c r="L82" s="741"/>
      <c r="M82" s="742"/>
      <c r="N82" s="731"/>
    </row>
    <row r="83" spans="1:14" ht="21" customHeight="1">
      <c r="A83" s="747"/>
      <c r="B83" s="739" t="s">
        <v>37</v>
      </c>
      <c r="C83" s="1072">
        <f>SUM('3c.m.'!D757)</f>
        <v>3000</v>
      </c>
      <c r="D83" s="740"/>
      <c r="E83" s="741"/>
      <c r="F83" s="741"/>
      <c r="G83" s="741"/>
      <c r="H83" s="741"/>
      <c r="I83" s="741"/>
      <c r="J83" s="741"/>
      <c r="K83" s="741"/>
      <c r="L83" s="741"/>
      <c r="M83" s="742"/>
      <c r="N83" s="731"/>
    </row>
    <row r="84" spans="1:14" ht="21" customHeight="1">
      <c r="A84" s="747"/>
      <c r="B84" s="739" t="s">
        <v>1129</v>
      </c>
      <c r="C84" s="1072">
        <f>SUM('3c.m.'!D765)</f>
        <v>3000</v>
      </c>
      <c r="D84" s="740"/>
      <c r="E84" s="741"/>
      <c r="F84" s="741"/>
      <c r="G84" s="741"/>
      <c r="H84" s="741"/>
      <c r="I84" s="741"/>
      <c r="J84" s="741"/>
      <c r="K84" s="741"/>
      <c r="L84" s="741"/>
      <c r="M84" s="742"/>
      <c r="N84" s="731"/>
    </row>
    <row r="85" spans="1:14" ht="21" customHeight="1">
      <c r="A85" s="747"/>
      <c r="B85" s="739" t="s">
        <v>38</v>
      </c>
      <c r="C85" s="1072">
        <f>SUM('3c.m.'!D773)</f>
        <v>1500</v>
      </c>
      <c r="D85" s="740"/>
      <c r="E85" s="741"/>
      <c r="F85" s="741"/>
      <c r="G85" s="741"/>
      <c r="H85" s="741"/>
      <c r="I85" s="741"/>
      <c r="J85" s="741"/>
      <c r="K85" s="741"/>
      <c r="L85" s="741"/>
      <c r="M85" s="742"/>
      <c r="N85" s="731"/>
    </row>
    <row r="86" spans="1:14" ht="21" customHeight="1">
      <c r="A86" s="747" t="s">
        <v>1137</v>
      </c>
      <c r="B86" s="739" t="s">
        <v>39</v>
      </c>
      <c r="C86" s="1072">
        <f>SUM('3d.m.'!D24)</f>
        <v>5000</v>
      </c>
      <c r="D86" s="740"/>
      <c r="E86" s="741"/>
      <c r="F86" s="741"/>
      <c r="G86" s="741"/>
      <c r="H86" s="741"/>
      <c r="I86" s="741"/>
      <c r="J86" s="741"/>
      <c r="K86" s="741"/>
      <c r="L86" s="741"/>
      <c r="M86" s="742"/>
      <c r="N86" s="731"/>
    </row>
    <row r="87" spans="1:14" ht="21" customHeight="1">
      <c r="A87" s="747" t="s">
        <v>1137</v>
      </c>
      <c r="B87" s="739" t="s">
        <v>40</v>
      </c>
      <c r="C87" s="1072">
        <f>SUM('3d.m.'!D35)</f>
        <v>135900</v>
      </c>
      <c r="D87" s="740"/>
      <c r="E87" s="741"/>
      <c r="F87" s="741"/>
      <c r="G87" s="741"/>
      <c r="H87" s="741"/>
      <c r="I87" s="741"/>
      <c r="J87" s="741"/>
      <c r="K87" s="741"/>
      <c r="L87" s="741"/>
      <c r="M87" s="742"/>
      <c r="N87" s="731"/>
    </row>
    <row r="88" spans="1:14" ht="21" customHeight="1">
      <c r="A88" s="727" t="s">
        <v>1001</v>
      </c>
      <c r="B88" s="738" t="s">
        <v>41</v>
      </c>
      <c r="C88" s="1071">
        <f>SUM(C89:C103)</f>
        <v>2492761</v>
      </c>
      <c r="D88" s="729">
        <f>SUM(E88:N89)</f>
        <v>2492761</v>
      </c>
      <c r="E88" s="741"/>
      <c r="F88" s="743">
        <v>226989</v>
      </c>
      <c r="G88" s="743">
        <v>996267</v>
      </c>
      <c r="H88" s="743"/>
      <c r="I88" s="743">
        <v>209036</v>
      </c>
      <c r="J88" s="741"/>
      <c r="K88" s="741"/>
      <c r="L88" s="743">
        <v>150059</v>
      </c>
      <c r="M88" s="745">
        <v>910410</v>
      </c>
      <c r="N88" s="748"/>
    </row>
    <row r="89" spans="1:14" ht="21" customHeight="1">
      <c r="A89" s="747"/>
      <c r="B89" s="739" t="s">
        <v>42</v>
      </c>
      <c r="C89" s="1072">
        <f>SUM('3c.m.'!D61)</f>
        <v>773358</v>
      </c>
      <c r="D89" s="740"/>
      <c r="E89" s="741"/>
      <c r="F89" s="741"/>
      <c r="G89" s="741"/>
      <c r="H89" s="741"/>
      <c r="I89" s="741"/>
      <c r="J89" s="741"/>
      <c r="K89" s="741"/>
      <c r="L89" s="741"/>
      <c r="M89" s="742"/>
      <c r="N89" s="731"/>
    </row>
    <row r="90" spans="1:14" ht="21" customHeight="1">
      <c r="A90" s="747"/>
      <c r="B90" s="739" t="s">
        <v>43</v>
      </c>
      <c r="C90" s="1072">
        <f>SUM('3c.m.'!D69)</f>
        <v>114504</v>
      </c>
      <c r="D90" s="740"/>
      <c r="E90" s="741"/>
      <c r="F90" s="741"/>
      <c r="G90" s="741"/>
      <c r="H90" s="741"/>
      <c r="I90" s="741"/>
      <c r="J90" s="741"/>
      <c r="K90" s="741"/>
      <c r="L90" s="741"/>
      <c r="M90" s="742"/>
      <c r="N90" s="731"/>
    </row>
    <row r="91" spans="1:14" ht="21" customHeight="1">
      <c r="A91" s="747"/>
      <c r="B91" s="736" t="s">
        <v>1140</v>
      </c>
      <c r="C91" s="1072">
        <f>SUM('3c.m.'!D78)</f>
        <v>24197</v>
      </c>
      <c r="D91" s="740"/>
      <c r="E91" s="741"/>
      <c r="F91" s="741"/>
      <c r="G91" s="741"/>
      <c r="H91" s="741"/>
      <c r="I91" s="741"/>
      <c r="J91" s="741"/>
      <c r="K91" s="741"/>
      <c r="L91" s="741"/>
      <c r="M91" s="742"/>
      <c r="N91" s="731"/>
    </row>
    <row r="92" spans="1:14" ht="21" customHeight="1">
      <c r="A92" s="747"/>
      <c r="B92" s="736" t="s">
        <v>44</v>
      </c>
      <c r="C92" s="1072">
        <f>SUM('3c.m.'!D87)</f>
        <v>10899</v>
      </c>
      <c r="D92" s="740"/>
      <c r="E92" s="741"/>
      <c r="F92" s="741"/>
      <c r="G92" s="741"/>
      <c r="H92" s="741"/>
      <c r="I92" s="741"/>
      <c r="J92" s="741"/>
      <c r="K92" s="741"/>
      <c r="L92" s="741"/>
      <c r="M92" s="742"/>
      <c r="N92" s="731"/>
    </row>
    <row r="93" spans="1:14" ht="21" customHeight="1">
      <c r="A93" s="747"/>
      <c r="B93" s="736" t="s">
        <v>45</v>
      </c>
      <c r="C93" s="1072">
        <f>SUM('3c.m.'!D95)</f>
        <v>25456</v>
      </c>
      <c r="D93" s="740"/>
      <c r="E93" s="741"/>
      <c r="F93" s="741"/>
      <c r="G93" s="741"/>
      <c r="H93" s="741"/>
      <c r="I93" s="741"/>
      <c r="J93" s="741"/>
      <c r="K93" s="741"/>
      <c r="L93" s="741"/>
      <c r="M93" s="742"/>
      <c r="N93" s="731"/>
    </row>
    <row r="94" spans="1:14" ht="21" customHeight="1">
      <c r="A94" s="747"/>
      <c r="B94" s="736" t="s">
        <v>46</v>
      </c>
      <c r="C94" s="1072">
        <f>SUM('3c.m.'!D103)</f>
        <v>17644</v>
      </c>
      <c r="D94" s="740"/>
      <c r="E94" s="741"/>
      <c r="F94" s="741"/>
      <c r="G94" s="741"/>
      <c r="H94" s="741"/>
      <c r="I94" s="741"/>
      <c r="J94" s="741"/>
      <c r="K94" s="741"/>
      <c r="L94" s="741"/>
      <c r="M94" s="742"/>
      <c r="N94" s="731"/>
    </row>
    <row r="95" spans="1:14" ht="21" customHeight="1">
      <c r="A95" s="747"/>
      <c r="B95" s="736" t="s">
        <v>47</v>
      </c>
      <c r="C95" s="1072">
        <f>SUM('3c.m.'!D111)</f>
        <v>7057</v>
      </c>
      <c r="D95" s="740"/>
      <c r="E95" s="741"/>
      <c r="F95" s="741"/>
      <c r="G95" s="741"/>
      <c r="H95" s="741"/>
      <c r="I95" s="741"/>
      <c r="J95" s="741"/>
      <c r="K95" s="741"/>
      <c r="L95" s="741"/>
      <c r="M95" s="742"/>
      <c r="N95" s="731"/>
    </row>
    <row r="96" spans="1:14" ht="21" customHeight="1">
      <c r="A96" s="747"/>
      <c r="B96" s="736" t="s">
        <v>48</v>
      </c>
      <c r="C96" s="1072">
        <f>SUM('3c.m.'!D119)</f>
        <v>10100</v>
      </c>
      <c r="D96" s="740"/>
      <c r="E96" s="741"/>
      <c r="F96" s="741"/>
      <c r="G96" s="741"/>
      <c r="H96" s="741"/>
      <c r="I96" s="741"/>
      <c r="J96" s="741"/>
      <c r="K96" s="741"/>
      <c r="L96" s="741"/>
      <c r="M96" s="742"/>
      <c r="N96" s="731"/>
    </row>
    <row r="97" spans="1:14" ht="21" customHeight="1">
      <c r="A97" s="747"/>
      <c r="B97" s="736" t="s">
        <v>49</v>
      </c>
      <c r="C97" s="1072">
        <f>SUM('3c.m.'!D284)</f>
        <v>601700</v>
      </c>
      <c r="D97" s="740"/>
      <c r="E97" s="741"/>
      <c r="F97" s="741"/>
      <c r="G97" s="741"/>
      <c r="H97" s="741"/>
      <c r="I97" s="741"/>
      <c r="J97" s="741"/>
      <c r="K97" s="741"/>
      <c r="L97" s="741"/>
      <c r="M97" s="742"/>
      <c r="N97" s="731"/>
    </row>
    <row r="98" spans="1:14" ht="21" customHeight="1">
      <c r="A98" s="747"/>
      <c r="B98" s="739" t="s">
        <v>50</v>
      </c>
      <c r="C98" s="1072">
        <f>SUM('4.mell.'!D27)</f>
        <v>176674</v>
      </c>
      <c r="D98" s="740"/>
      <c r="E98" s="741"/>
      <c r="F98" s="741"/>
      <c r="G98" s="741"/>
      <c r="H98" s="741"/>
      <c r="I98" s="741"/>
      <c r="J98" s="741"/>
      <c r="K98" s="741"/>
      <c r="L98" s="741"/>
      <c r="M98" s="742"/>
      <c r="N98" s="731"/>
    </row>
    <row r="99" spans="1:14" ht="21" customHeight="1">
      <c r="A99" s="747"/>
      <c r="B99" s="739" t="s">
        <v>51</v>
      </c>
      <c r="C99" s="1072">
        <f>SUM('4.mell.'!D30)</f>
        <v>82232</v>
      </c>
      <c r="D99" s="740"/>
      <c r="E99" s="741"/>
      <c r="F99" s="741"/>
      <c r="G99" s="741"/>
      <c r="H99" s="741"/>
      <c r="I99" s="741"/>
      <c r="J99" s="741"/>
      <c r="K99" s="741"/>
      <c r="L99" s="741"/>
      <c r="M99" s="742"/>
      <c r="N99" s="731"/>
    </row>
    <row r="100" spans="1:14" ht="21" customHeight="1">
      <c r="A100" s="747"/>
      <c r="B100" s="739" t="s">
        <v>52</v>
      </c>
      <c r="C100" s="1072">
        <f>SUM('4.mell.'!D36)</f>
        <v>166511</v>
      </c>
      <c r="D100" s="740"/>
      <c r="E100" s="741"/>
      <c r="F100" s="741"/>
      <c r="G100" s="741"/>
      <c r="H100" s="741"/>
      <c r="I100" s="741"/>
      <c r="J100" s="741"/>
      <c r="K100" s="741"/>
      <c r="L100" s="741"/>
      <c r="M100" s="742"/>
      <c r="N100" s="731"/>
    </row>
    <row r="101" spans="1:14" ht="21" customHeight="1">
      <c r="A101" s="747"/>
      <c r="B101" s="739" t="s">
        <v>53</v>
      </c>
      <c r="C101" s="1072">
        <f>SUM('4.mell.'!D62)</f>
        <v>214729</v>
      </c>
      <c r="D101" s="740"/>
      <c r="E101" s="741"/>
      <c r="F101" s="741"/>
      <c r="G101" s="741"/>
      <c r="H101" s="741"/>
      <c r="I101" s="741"/>
      <c r="J101" s="741"/>
      <c r="K101" s="741"/>
      <c r="L101" s="741"/>
      <c r="M101" s="742"/>
      <c r="N101" s="731"/>
    </row>
    <row r="102" spans="1:14" ht="21" customHeight="1">
      <c r="A102" s="747"/>
      <c r="B102" s="1201" t="s">
        <v>1240</v>
      </c>
      <c r="C102" s="1072">
        <f>SUM('5.mell. '!D15)</f>
        <v>242700</v>
      </c>
      <c r="D102" s="740"/>
      <c r="E102" s="741"/>
      <c r="F102" s="741"/>
      <c r="G102" s="741"/>
      <c r="H102" s="741"/>
      <c r="I102" s="741"/>
      <c r="J102" s="741"/>
      <c r="K102" s="741"/>
      <c r="L102" s="741"/>
      <c r="M102" s="742"/>
      <c r="N102" s="731"/>
    </row>
    <row r="103" spans="1:14" ht="21" customHeight="1">
      <c r="A103" s="747"/>
      <c r="B103" s="739" t="s">
        <v>1136</v>
      </c>
      <c r="C103" s="1072">
        <f>SUM('4.mell.'!D67)</f>
        <v>25000</v>
      </c>
      <c r="D103" s="740"/>
      <c r="E103" s="741"/>
      <c r="F103" s="741"/>
      <c r="G103" s="741"/>
      <c r="H103" s="741"/>
      <c r="I103" s="741"/>
      <c r="J103" s="741"/>
      <c r="K103" s="741"/>
      <c r="L103" s="741"/>
      <c r="M103" s="742"/>
      <c r="N103" s="731"/>
    </row>
    <row r="104" spans="1:14" ht="21" customHeight="1">
      <c r="A104" s="727" t="s">
        <v>1003</v>
      </c>
      <c r="B104" s="738" t="s">
        <v>54</v>
      </c>
      <c r="C104" s="1072"/>
      <c r="D104" s="729">
        <f>SUM(E104:M104)</f>
        <v>0</v>
      </c>
      <c r="E104" s="741"/>
      <c r="F104" s="741"/>
      <c r="G104" s="741"/>
      <c r="H104" s="741"/>
      <c r="I104" s="741"/>
      <c r="J104" s="741"/>
      <c r="K104" s="741"/>
      <c r="L104" s="741"/>
      <c r="M104" s="742"/>
      <c r="N104" s="731"/>
    </row>
    <row r="105" spans="1:14" ht="21" customHeight="1">
      <c r="A105" s="727" t="s">
        <v>1005</v>
      </c>
      <c r="B105" s="738" t="s">
        <v>55</v>
      </c>
      <c r="C105" s="1072"/>
      <c r="D105" s="729">
        <f>SUM(E105:M105)</f>
        <v>0</v>
      </c>
      <c r="E105" s="741"/>
      <c r="F105" s="741"/>
      <c r="G105" s="741"/>
      <c r="H105" s="741"/>
      <c r="I105" s="741"/>
      <c r="J105" s="741"/>
      <c r="K105" s="741"/>
      <c r="L105" s="741"/>
      <c r="M105" s="742"/>
      <c r="N105" s="731"/>
    </row>
    <row r="106" spans="1:14" ht="21" customHeight="1">
      <c r="A106" s="727" t="s">
        <v>1007</v>
      </c>
      <c r="B106" s="738" t="s">
        <v>56</v>
      </c>
      <c r="C106" s="1071">
        <f>SUM(C107:C115)</f>
        <v>71606</v>
      </c>
      <c r="D106" s="729">
        <f>SUM(E106:M106)</f>
        <v>71606</v>
      </c>
      <c r="E106" s="741"/>
      <c r="F106" s="743">
        <v>4857</v>
      </c>
      <c r="G106" s="743">
        <v>60000</v>
      </c>
      <c r="H106" s="743"/>
      <c r="I106" s="741"/>
      <c r="J106" s="741"/>
      <c r="K106" s="741"/>
      <c r="L106" s="743">
        <v>6749</v>
      </c>
      <c r="M106" s="742"/>
      <c r="N106" s="731"/>
    </row>
    <row r="107" spans="1:14" ht="21" customHeight="1">
      <c r="A107" s="727"/>
      <c r="B107" s="739" t="s">
        <v>57</v>
      </c>
      <c r="C107" s="1072">
        <f>SUM('3c.m.'!D136)</f>
        <v>10904</v>
      </c>
      <c r="D107" s="729"/>
      <c r="E107" s="741"/>
      <c r="F107" s="741"/>
      <c r="G107" s="741"/>
      <c r="H107" s="743"/>
      <c r="I107" s="741"/>
      <c r="J107" s="741"/>
      <c r="K107" s="741"/>
      <c r="L107" s="743"/>
      <c r="M107" s="742"/>
      <c r="N107" s="731"/>
    </row>
    <row r="108" spans="1:14" ht="21" customHeight="1">
      <c r="A108" s="727"/>
      <c r="B108" s="739" t="s">
        <v>58</v>
      </c>
      <c r="C108" s="1072">
        <f>SUM('3c.m.'!D144)</f>
        <v>8468</v>
      </c>
      <c r="D108" s="729"/>
      <c r="E108" s="741"/>
      <c r="F108" s="741"/>
      <c r="G108" s="741"/>
      <c r="H108" s="743"/>
      <c r="I108" s="741"/>
      <c r="J108" s="741"/>
      <c r="K108" s="741"/>
      <c r="L108" s="743"/>
      <c r="M108" s="742"/>
      <c r="N108" s="731"/>
    </row>
    <row r="109" spans="1:14" ht="21" customHeight="1">
      <c r="A109" s="727"/>
      <c r="B109" s="739" t="s">
        <v>59</v>
      </c>
      <c r="C109" s="1072">
        <f>SUM('3c.m.'!D168)</f>
        <v>8209</v>
      </c>
      <c r="D109" s="729"/>
      <c r="E109" s="741"/>
      <c r="F109" s="741"/>
      <c r="G109" s="741"/>
      <c r="H109" s="743"/>
      <c r="I109" s="741"/>
      <c r="J109" s="741"/>
      <c r="K109" s="741"/>
      <c r="L109" s="743"/>
      <c r="M109" s="742"/>
      <c r="N109" s="731"/>
    </row>
    <row r="110" spans="1:14" ht="21" customHeight="1">
      <c r="A110" s="727"/>
      <c r="B110" s="739" t="s">
        <v>1138</v>
      </c>
      <c r="C110" s="1072">
        <f>SUM('3c.m.'!D160)</f>
        <v>4281</v>
      </c>
      <c r="D110" s="740"/>
      <c r="E110" s="741"/>
      <c r="F110" s="741"/>
      <c r="G110" s="741"/>
      <c r="H110" s="741"/>
      <c r="I110" s="741"/>
      <c r="J110" s="741"/>
      <c r="K110" s="741"/>
      <c r="L110" s="741"/>
      <c r="M110" s="742"/>
      <c r="N110" s="731"/>
    </row>
    <row r="111" spans="1:14" ht="21" customHeight="1">
      <c r="A111" s="727"/>
      <c r="B111" s="739" t="s">
        <v>60</v>
      </c>
      <c r="C111" s="1072">
        <f>SUM('3c.m.'!D593)</f>
        <v>8454</v>
      </c>
      <c r="D111" s="740"/>
      <c r="E111" s="741"/>
      <c r="F111" s="741"/>
      <c r="G111" s="741"/>
      <c r="H111" s="741"/>
      <c r="I111" s="741"/>
      <c r="J111" s="741"/>
      <c r="K111" s="741"/>
      <c r="L111" s="741"/>
      <c r="M111" s="742"/>
      <c r="N111" s="731"/>
    </row>
    <row r="112" spans="1:14" ht="21" customHeight="1">
      <c r="A112" s="727"/>
      <c r="B112" s="739" t="s">
        <v>61</v>
      </c>
      <c r="C112" s="1072">
        <f>SUM('3c.m.'!D627)</f>
        <v>13068</v>
      </c>
      <c r="D112" s="740"/>
      <c r="E112" s="741"/>
      <c r="F112" s="741"/>
      <c r="G112" s="741"/>
      <c r="H112" s="741"/>
      <c r="I112" s="741"/>
      <c r="J112" s="741"/>
      <c r="K112" s="741"/>
      <c r="L112" s="741"/>
      <c r="M112" s="742"/>
      <c r="N112" s="731"/>
    </row>
    <row r="113" spans="1:14" ht="21" customHeight="1">
      <c r="A113" s="727"/>
      <c r="B113" s="739" t="s">
        <v>62</v>
      </c>
      <c r="C113" s="1072">
        <f>SUM('3c.m.'!D635)</f>
        <v>12222</v>
      </c>
      <c r="D113" s="740"/>
      <c r="E113" s="741"/>
      <c r="F113" s="741"/>
      <c r="G113" s="741"/>
      <c r="H113" s="741"/>
      <c r="I113" s="741"/>
      <c r="J113" s="741"/>
      <c r="K113" s="741"/>
      <c r="L113" s="741"/>
      <c r="M113" s="742"/>
      <c r="N113" s="731"/>
    </row>
    <row r="114" spans="1:14" ht="21" customHeight="1">
      <c r="A114" s="727"/>
      <c r="B114" s="739" t="s">
        <v>172</v>
      </c>
      <c r="C114" s="1072">
        <f>SUM('3c.m.'!D643)</f>
        <v>3000</v>
      </c>
      <c r="D114" s="740"/>
      <c r="E114" s="741"/>
      <c r="F114" s="741"/>
      <c r="G114" s="741"/>
      <c r="H114" s="741"/>
      <c r="I114" s="741"/>
      <c r="J114" s="741"/>
      <c r="K114" s="741"/>
      <c r="L114" s="741"/>
      <c r="M114" s="742"/>
      <c r="N114" s="731"/>
    </row>
    <row r="115" spans="1:14" ht="21" customHeight="1">
      <c r="A115" s="727"/>
      <c r="B115" s="739" t="s">
        <v>1141</v>
      </c>
      <c r="C115" s="1072">
        <f>SUM('3c.m.'!D651)</f>
        <v>3000</v>
      </c>
      <c r="D115" s="740"/>
      <c r="E115" s="741"/>
      <c r="F115" s="741"/>
      <c r="G115" s="741"/>
      <c r="H115" s="741"/>
      <c r="I115" s="741"/>
      <c r="J115" s="741"/>
      <c r="K115" s="741"/>
      <c r="L115" s="741"/>
      <c r="M115" s="742"/>
      <c r="N115" s="731"/>
    </row>
    <row r="116" spans="1:14" ht="21" customHeight="1">
      <c r="A116" s="727" t="s">
        <v>1009</v>
      </c>
      <c r="B116" s="738" t="s">
        <v>63</v>
      </c>
      <c r="C116" s="1071">
        <f>SUM(C117:C120)</f>
        <v>41893</v>
      </c>
      <c r="D116" s="729">
        <f>SUM(E116:M116)</f>
        <v>41893</v>
      </c>
      <c r="E116" s="741"/>
      <c r="F116" s="743"/>
      <c r="G116" s="743">
        <v>38625</v>
      </c>
      <c r="H116" s="741"/>
      <c r="I116" s="741"/>
      <c r="J116" s="741"/>
      <c r="K116" s="741"/>
      <c r="L116" s="743">
        <v>3268</v>
      </c>
      <c r="M116" s="742"/>
      <c r="N116" s="731"/>
    </row>
    <row r="117" spans="1:14" ht="21" customHeight="1">
      <c r="A117" s="727"/>
      <c r="B117" s="739" t="s">
        <v>64</v>
      </c>
      <c r="C117" s="1072">
        <f>SUM('3c.m.'!D210)</f>
        <v>4909</v>
      </c>
      <c r="D117" s="740"/>
      <c r="E117" s="741"/>
      <c r="F117" s="741"/>
      <c r="G117" s="741"/>
      <c r="H117" s="741"/>
      <c r="I117" s="741"/>
      <c r="J117" s="741"/>
      <c r="K117" s="741"/>
      <c r="L117" s="741"/>
      <c r="M117" s="742"/>
      <c r="N117" s="731"/>
    </row>
    <row r="118" spans="1:14" ht="21" customHeight="1">
      <c r="A118" s="727"/>
      <c r="B118" s="739" t="s">
        <v>65</v>
      </c>
      <c r="C118" s="1072">
        <f>SUM('3c.m.'!D259)</f>
        <v>3400</v>
      </c>
      <c r="D118" s="740"/>
      <c r="E118" s="741"/>
      <c r="F118" s="741"/>
      <c r="G118" s="741"/>
      <c r="H118" s="741"/>
      <c r="I118" s="741"/>
      <c r="J118" s="741"/>
      <c r="K118" s="741"/>
      <c r="L118" s="741"/>
      <c r="M118" s="742"/>
      <c r="N118" s="731"/>
    </row>
    <row r="119" spans="1:14" ht="21" customHeight="1">
      <c r="A119" s="727"/>
      <c r="B119" s="739" t="s">
        <v>66</v>
      </c>
      <c r="C119" s="1072">
        <f>SUM('3c.m.'!D797)</f>
        <v>3584</v>
      </c>
      <c r="D119" s="740"/>
      <c r="E119" s="741"/>
      <c r="F119" s="741"/>
      <c r="G119" s="741"/>
      <c r="H119" s="741"/>
      <c r="I119" s="741"/>
      <c r="J119" s="741"/>
      <c r="K119" s="741"/>
      <c r="L119" s="741"/>
      <c r="M119" s="742"/>
      <c r="N119" s="731"/>
    </row>
    <row r="120" spans="1:14" ht="21" customHeight="1">
      <c r="A120" s="727"/>
      <c r="B120" s="739" t="s">
        <v>67</v>
      </c>
      <c r="C120" s="1072">
        <f>SUM('5.mell. '!D19)</f>
        <v>30000</v>
      </c>
      <c r="D120" s="740"/>
      <c r="E120" s="741"/>
      <c r="F120" s="741"/>
      <c r="G120" s="741"/>
      <c r="H120" s="741"/>
      <c r="I120" s="741"/>
      <c r="J120" s="741"/>
      <c r="K120" s="741"/>
      <c r="L120" s="741"/>
      <c r="M120" s="742"/>
      <c r="N120" s="731"/>
    </row>
    <row r="121" spans="1:14" ht="21" customHeight="1">
      <c r="A121" s="727" t="s">
        <v>1011</v>
      </c>
      <c r="B121" s="738" t="s">
        <v>68</v>
      </c>
      <c r="C121" s="1071">
        <f>SUM(C122:C124)</f>
        <v>18818</v>
      </c>
      <c r="D121" s="729">
        <f>SUM(E121:M121)</f>
        <v>18818</v>
      </c>
      <c r="E121" s="741"/>
      <c r="F121" s="743"/>
      <c r="G121" s="743">
        <v>14500</v>
      </c>
      <c r="H121" s="741"/>
      <c r="I121" s="741"/>
      <c r="J121" s="741"/>
      <c r="K121" s="741"/>
      <c r="L121" s="743">
        <v>4318</v>
      </c>
      <c r="M121" s="742"/>
      <c r="N121" s="731"/>
    </row>
    <row r="122" spans="1:14" ht="21" customHeight="1">
      <c r="A122" s="727"/>
      <c r="B122" s="739" t="s">
        <v>69</v>
      </c>
      <c r="C122" s="1072">
        <f>SUM('3c.m.'!D193)</f>
        <v>12477</v>
      </c>
      <c r="D122" s="740"/>
      <c r="E122" s="741"/>
      <c r="F122" s="741"/>
      <c r="G122" s="741"/>
      <c r="H122" s="741"/>
      <c r="I122" s="741"/>
      <c r="J122" s="741"/>
      <c r="K122" s="741"/>
      <c r="L122" s="741"/>
      <c r="M122" s="742"/>
      <c r="N122" s="731"/>
    </row>
    <row r="123" spans="1:14" ht="21" customHeight="1">
      <c r="A123" s="727"/>
      <c r="B123" s="739" t="s">
        <v>180</v>
      </c>
      <c r="C123" s="1072">
        <f>SUM('3c.m.'!D617)</f>
        <v>4730</v>
      </c>
      <c r="D123" s="740"/>
      <c r="E123" s="741"/>
      <c r="F123" s="741"/>
      <c r="G123" s="741"/>
      <c r="H123" s="741"/>
      <c r="I123" s="741"/>
      <c r="J123" s="741"/>
      <c r="K123" s="741"/>
      <c r="L123" s="741"/>
      <c r="M123" s="742"/>
      <c r="N123" s="731"/>
    </row>
    <row r="124" spans="1:14" ht="21" customHeight="1">
      <c r="A124" s="727"/>
      <c r="B124" s="739" t="s">
        <v>70</v>
      </c>
      <c r="C124" s="1072">
        <f>SUM('3c.m.'!D789)</f>
        <v>1611</v>
      </c>
      <c r="D124" s="740"/>
      <c r="E124" s="741"/>
      <c r="F124" s="741"/>
      <c r="G124" s="741"/>
      <c r="H124" s="741"/>
      <c r="I124" s="741"/>
      <c r="J124" s="741"/>
      <c r="K124" s="741"/>
      <c r="L124" s="741"/>
      <c r="M124" s="742"/>
      <c r="N124" s="731"/>
    </row>
    <row r="125" spans="1:14" ht="21" customHeight="1">
      <c r="A125" s="749"/>
      <c r="B125" s="738"/>
      <c r="C125" s="1072"/>
      <c r="D125" s="740"/>
      <c r="E125" s="741"/>
      <c r="F125" s="741"/>
      <c r="G125" s="741"/>
      <c r="H125" s="741"/>
      <c r="I125" s="741"/>
      <c r="J125" s="741"/>
      <c r="K125" s="741"/>
      <c r="L125" s="741"/>
      <c r="M125" s="742"/>
      <c r="N125" s="731"/>
    </row>
    <row r="126" spans="1:14" ht="21" customHeight="1">
      <c r="A126" s="749"/>
      <c r="B126" s="738" t="s">
        <v>71</v>
      </c>
      <c r="C126" s="1071">
        <f>SUM('3c.m.'!D177)</f>
        <v>115330</v>
      </c>
      <c r="D126" s="729">
        <f>SUM(E126:N126)</f>
        <v>115330</v>
      </c>
      <c r="E126" s="741"/>
      <c r="F126" s="743">
        <v>115330</v>
      </c>
      <c r="G126" s="741"/>
      <c r="H126" s="741"/>
      <c r="I126" s="741"/>
      <c r="J126" s="741"/>
      <c r="K126" s="741"/>
      <c r="L126" s="741"/>
      <c r="M126" s="742"/>
      <c r="N126" s="731"/>
    </row>
    <row r="127" spans="1:14" ht="21" customHeight="1">
      <c r="A127" s="749"/>
      <c r="B127" s="738"/>
      <c r="C127" s="1071"/>
      <c r="D127" s="740"/>
      <c r="E127" s="741"/>
      <c r="F127" s="741"/>
      <c r="G127" s="741"/>
      <c r="H127" s="741"/>
      <c r="I127" s="741"/>
      <c r="J127" s="741"/>
      <c r="K127" s="741"/>
      <c r="L127" s="741"/>
      <c r="M127" s="742"/>
      <c r="N127" s="731"/>
    </row>
    <row r="128" spans="1:14" ht="21" customHeight="1">
      <c r="A128" s="749"/>
      <c r="B128" s="738" t="s">
        <v>72</v>
      </c>
      <c r="C128" s="1071">
        <f>SUM('3c.m.'!D185)</f>
        <v>112942</v>
      </c>
      <c r="D128" s="729">
        <f aca="true" t="shared" si="0" ref="D128:D143">SUM(E128:N128)</f>
        <v>112942</v>
      </c>
      <c r="E128" s="741"/>
      <c r="F128" s="743">
        <v>108300</v>
      </c>
      <c r="G128" s="743"/>
      <c r="H128" s="743"/>
      <c r="I128" s="741"/>
      <c r="J128" s="741">
        <v>700</v>
      </c>
      <c r="K128" s="741"/>
      <c r="L128" s="743">
        <v>3942</v>
      </c>
      <c r="M128" s="742"/>
      <c r="N128" s="731"/>
    </row>
    <row r="129" spans="1:14" ht="21" customHeight="1">
      <c r="A129" s="749"/>
      <c r="B129" s="738" t="s">
        <v>73</v>
      </c>
      <c r="C129" s="1071">
        <f>SUM('3a.m.'!D65)-156220-'12.mell'!C8</f>
        <v>1667179</v>
      </c>
      <c r="D129" s="729">
        <f t="shared" si="0"/>
        <v>1667179</v>
      </c>
      <c r="E129" s="743">
        <v>3384</v>
      </c>
      <c r="F129" s="743">
        <v>1450603</v>
      </c>
      <c r="G129" s="743">
        <v>49742</v>
      </c>
      <c r="H129" s="741"/>
      <c r="I129" s="741"/>
      <c r="J129" s="741"/>
      <c r="K129" s="741"/>
      <c r="L129" s="743">
        <v>163450</v>
      </c>
      <c r="M129" s="742"/>
      <c r="N129" s="750"/>
    </row>
    <row r="130" spans="1:14" ht="21" customHeight="1">
      <c r="A130" s="749"/>
      <c r="B130" s="738" t="s">
        <v>74</v>
      </c>
      <c r="C130" s="1071">
        <f>SUM('3c.m.'!D243)</f>
        <v>51016</v>
      </c>
      <c r="D130" s="729">
        <f t="shared" si="0"/>
        <v>51016</v>
      </c>
      <c r="E130" s="741"/>
      <c r="F130" s="743">
        <v>40000</v>
      </c>
      <c r="G130" s="743"/>
      <c r="H130" s="741"/>
      <c r="I130" s="741"/>
      <c r="J130" s="741"/>
      <c r="K130" s="741"/>
      <c r="L130" s="743">
        <v>11016</v>
      </c>
      <c r="M130" s="742"/>
      <c r="N130" s="750"/>
    </row>
    <row r="131" spans="1:14" ht="21" customHeight="1">
      <c r="A131" s="749"/>
      <c r="B131" s="738" t="s">
        <v>75</v>
      </c>
      <c r="C131" s="1071">
        <f>SUM('3c.m.'!D312)</f>
        <v>25108</v>
      </c>
      <c r="D131" s="729">
        <f t="shared" si="0"/>
        <v>25108</v>
      </c>
      <c r="E131" s="741"/>
      <c r="F131" s="743">
        <v>20000</v>
      </c>
      <c r="G131" s="743"/>
      <c r="H131" s="741"/>
      <c r="I131" s="741"/>
      <c r="J131" s="741"/>
      <c r="K131" s="741"/>
      <c r="L131" s="743">
        <v>5108</v>
      </c>
      <c r="M131" s="742"/>
      <c r="N131" s="750"/>
    </row>
    <row r="132" spans="1:14" ht="21" customHeight="1">
      <c r="A132" s="749" t="s">
        <v>1137</v>
      </c>
      <c r="B132" s="738" t="s">
        <v>76</v>
      </c>
      <c r="C132" s="1071">
        <f>SUM('3c.m.'!D716)</f>
        <v>21873</v>
      </c>
      <c r="D132" s="729">
        <f t="shared" si="0"/>
        <v>21873</v>
      </c>
      <c r="E132" s="741"/>
      <c r="F132" s="743">
        <v>21000</v>
      </c>
      <c r="G132" s="743"/>
      <c r="H132" s="741"/>
      <c r="I132" s="741"/>
      <c r="J132" s="741"/>
      <c r="K132" s="741"/>
      <c r="L132" s="743">
        <v>873</v>
      </c>
      <c r="M132" s="742"/>
      <c r="N132" s="750"/>
    </row>
    <row r="133" spans="1:14" ht="21" customHeight="1">
      <c r="A133" s="749"/>
      <c r="B133" s="738" t="s">
        <v>77</v>
      </c>
      <c r="C133" s="1071">
        <f>SUM('3d.m.'!D15)</f>
        <v>398000</v>
      </c>
      <c r="D133" s="729">
        <f t="shared" si="0"/>
        <v>398000</v>
      </c>
      <c r="E133" s="741"/>
      <c r="F133" s="743">
        <v>398000</v>
      </c>
      <c r="G133" s="743"/>
      <c r="H133" s="741"/>
      <c r="I133" s="741"/>
      <c r="J133" s="741"/>
      <c r="K133" s="741"/>
      <c r="L133" s="743"/>
      <c r="M133" s="742"/>
      <c r="N133" s="750"/>
    </row>
    <row r="134" spans="1:14" ht="21" customHeight="1">
      <c r="A134" s="749"/>
      <c r="B134" s="738" t="s">
        <v>78</v>
      </c>
      <c r="C134" s="1071">
        <f>SUM('1c.mell '!D80)</f>
        <v>45000</v>
      </c>
      <c r="D134" s="729">
        <f t="shared" si="0"/>
        <v>45000</v>
      </c>
      <c r="E134" s="741"/>
      <c r="F134" s="743">
        <v>45000</v>
      </c>
      <c r="G134" s="743"/>
      <c r="H134" s="741"/>
      <c r="I134" s="741"/>
      <c r="J134" s="741"/>
      <c r="K134" s="741"/>
      <c r="L134" s="743"/>
      <c r="M134" s="742"/>
      <c r="N134" s="750"/>
    </row>
    <row r="135" spans="1:14" ht="21" customHeight="1">
      <c r="A135" s="749"/>
      <c r="B135" s="738" t="s">
        <v>79</v>
      </c>
      <c r="C135" s="1071">
        <f>SUM('1c.mell '!D84)</f>
        <v>187000</v>
      </c>
      <c r="D135" s="729">
        <f t="shared" si="0"/>
        <v>187000</v>
      </c>
      <c r="E135" s="741"/>
      <c r="F135" s="743">
        <v>68677</v>
      </c>
      <c r="G135" s="743">
        <v>118323</v>
      </c>
      <c r="H135" s="741"/>
      <c r="I135" s="741"/>
      <c r="J135" s="741"/>
      <c r="K135" s="741"/>
      <c r="L135" s="741"/>
      <c r="M135" s="742"/>
      <c r="N135" s="750"/>
    </row>
    <row r="136" spans="1:14" ht="21" customHeight="1">
      <c r="A136" s="749"/>
      <c r="B136" s="738" t="s">
        <v>438</v>
      </c>
      <c r="C136" s="1071">
        <f>SUM('1c.mell '!D86)</f>
        <v>21086</v>
      </c>
      <c r="D136" s="729">
        <f t="shared" si="0"/>
        <v>21086</v>
      </c>
      <c r="E136" s="741"/>
      <c r="F136" s="743">
        <v>21086</v>
      </c>
      <c r="G136" s="743"/>
      <c r="H136" s="741"/>
      <c r="I136" s="741"/>
      <c r="J136" s="741"/>
      <c r="K136" s="741"/>
      <c r="L136" s="741"/>
      <c r="M136" s="742"/>
      <c r="N136" s="750"/>
    </row>
    <row r="137" spans="1:14" ht="21" customHeight="1">
      <c r="A137" s="749"/>
      <c r="B137" s="738" t="s">
        <v>80</v>
      </c>
      <c r="C137" s="1071">
        <f>SUM('1c.mell '!D120)</f>
        <v>48000</v>
      </c>
      <c r="D137" s="729">
        <f t="shared" si="0"/>
        <v>48000</v>
      </c>
      <c r="E137" s="741"/>
      <c r="F137" s="743">
        <v>48000</v>
      </c>
      <c r="G137" s="743"/>
      <c r="H137" s="741"/>
      <c r="I137" s="743"/>
      <c r="J137" s="741"/>
      <c r="K137" s="741"/>
      <c r="L137" s="743"/>
      <c r="M137" s="742"/>
      <c r="N137" s="750"/>
    </row>
    <row r="138" spans="1:14" ht="21" customHeight="1">
      <c r="A138" s="749"/>
      <c r="B138" s="738" t="s">
        <v>1130</v>
      </c>
      <c r="C138" s="1071">
        <f>SUM('1c.mell '!D73)</f>
        <v>60302</v>
      </c>
      <c r="D138" s="729">
        <f t="shared" si="0"/>
        <v>60302</v>
      </c>
      <c r="E138" s="741"/>
      <c r="F138" s="743">
        <v>60302</v>
      </c>
      <c r="G138" s="743"/>
      <c r="H138" s="741"/>
      <c r="I138" s="741"/>
      <c r="J138" s="741"/>
      <c r="K138" s="741"/>
      <c r="L138" s="743"/>
      <c r="M138" s="742"/>
      <c r="N138" s="750"/>
    </row>
    <row r="139" spans="1:14" ht="21" customHeight="1">
      <c r="A139" s="749"/>
      <c r="B139" s="738" t="s">
        <v>1131</v>
      </c>
      <c r="C139" s="1071">
        <f>SUM('1c.mell '!D163)</f>
        <v>46251</v>
      </c>
      <c r="D139" s="729">
        <f t="shared" si="0"/>
        <v>46251</v>
      </c>
      <c r="E139" s="741"/>
      <c r="F139" s="743"/>
      <c r="G139" s="743"/>
      <c r="H139" s="741"/>
      <c r="I139" s="741"/>
      <c r="J139" s="741"/>
      <c r="K139" s="741"/>
      <c r="L139" s="743">
        <v>46251</v>
      </c>
      <c r="M139" s="742"/>
      <c r="N139" s="750"/>
    </row>
    <row r="140" spans="1:14" ht="21" customHeight="1">
      <c r="A140" s="749"/>
      <c r="B140" s="738" t="s">
        <v>81</v>
      </c>
      <c r="C140" s="1071">
        <f>SUM('2.mell'!D352)</f>
        <v>1971214</v>
      </c>
      <c r="D140" s="729">
        <f t="shared" si="0"/>
        <v>1971214</v>
      </c>
      <c r="E140" s="743">
        <v>259702</v>
      </c>
      <c r="F140" s="743">
        <v>1378184</v>
      </c>
      <c r="G140" s="743">
        <v>298550</v>
      </c>
      <c r="H140" s="743"/>
      <c r="I140" s="741"/>
      <c r="J140" s="741"/>
      <c r="K140" s="741"/>
      <c r="L140" s="743">
        <v>34778</v>
      </c>
      <c r="M140" s="742"/>
      <c r="N140" s="731"/>
    </row>
    <row r="141" spans="1:14" ht="21" customHeight="1">
      <c r="A141" s="727"/>
      <c r="B141" s="738" t="s">
        <v>82</v>
      </c>
      <c r="C141" s="1071">
        <f>SUM('2.mell'!D415)</f>
        <v>486328</v>
      </c>
      <c r="D141" s="729">
        <f t="shared" si="0"/>
        <v>486328</v>
      </c>
      <c r="E141" s="743">
        <v>154175</v>
      </c>
      <c r="F141" s="743">
        <v>295207</v>
      </c>
      <c r="G141" s="743">
        <v>36139</v>
      </c>
      <c r="H141" s="743"/>
      <c r="I141" s="741"/>
      <c r="J141" s="741"/>
      <c r="K141" s="741"/>
      <c r="L141" s="743">
        <v>807</v>
      </c>
      <c r="M141" s="742"/>
      <c r="N141" s="731"/>
    </row>
    <row r="142" spans="1:14" ht="21" customHeight="1">
      <c r="A142" s="727"/>
      <c r="B142" s="738" t="s">
        <v>83</v>
      </c>
      <c r="C142" s="1071">
        <f>SUM('2.mell'!D446)</f>
        <v>637832</v>
      </c>
      <c r="D142" s="729">
        <f t="shared" si="0"/>
        <v>637832</v>
      </c>
      <c r="E142" s="743">
        <v>153011</v>
      </c>
      <c r="F142" s="743">
        <v>420985</v>
      </c>
      <c r="G142" s="743">
        <v>46485</v>
      </c>
      <c r="H142" s="743">
        <v>2340</v>
      </c>
      <c r="I142" s="741"/>
      <c r="J142" s="741"/>
      <c r="K142" s="741"/>
      <c r="L142" s="743">
        <v>15011</v>
      </c>
      <c r="M142" s="742"/>
      <c r="N142" s="731"/>
    </row>
    <row r="143" spans="1:14" ht="21" customHeight="1">
      <c r="A143" s="727"/>
      <c r="B143" s="738" t="s">
        <v>84</v>
      </c>
      <c r="C143" s="1071">
        <f>SUM('2.mell'!D511)-'12.mell'!C7</f>
        <v>186110</v>
      </c>
      <c r="D143" s="729">
        <f t="shared" si="0"/>
        <v>186110</v>
      </c>
      <c r="E143" s="743">
        <v>22196</v>
      </c>
      <c r="F143" s="743">
        <v>100224</v>
      </c>
      <c r="G143" s="743">
        <v>50000</v>
      </c>
      <c r="H143" s="743"/>
      <c r="I143" s="741"/>
      <c r="J143" s="743">
        <v>10000</v>
      </c>
      <c r="K143" s="741"/>
      <c r="L143" s="743">
        <v>3690</v>
      </c>
      <c r="M143" s="742"/>
      <c r="N143" s="731"/>
    </row>
    <row r="144" spans="1:14" ht="21" customHeight="1">
      <c r="A144" s="727"/>
      <c r="B144" s="738"/>
      <c r="C144" s="1072"/>
      <c r="D144" s="740"/>
      <c r="E144" s="741"/>
      <c r="F144" s="741"/>
      <c r="G144" s="741"/>
      <c r="H144" s="741"/>
      <c r="I144" s="741"/>
      <c r="J144" s="741"/>
      <c r="K144" s="741"/>
      <c r="L144" s="741"/>
      <c r="M144" s="742"/>
      <c r="N144" s="731"/>
    </row>
    <row r="145" spans="1:14" ht="21" customHeight="1">
      <c r="A145" s="727"/>
      <c r="B145" s="738"/>
      <c r="C145" s="1072"/>
      <c r="D145" s="740"/>
      <c r="E145" s="741"/>
      <c r="F145" s="741"/>
      <c r="G145" s="741"/>
      <c r="H145" s="741"/>
      <c r="I145" s="741"/>
      <c r="J145" s="741"/>
      <c r="K145" s="741"/>
      <c r="L145" s="741"/>
      <c r="M145" s="742"/>
      <c r="N145" s="731"/>
    </row>
    <row r="146" spans="1:14" ht="21" customHeight="1">
      <c r="A146" s="727"/>
      <c r="B146" s="751" t="s">
        <v>85</v>
      </c>
      <c r="C146" s="1073">
        <f>SUM(C10+C19+C21+C23+C25+C45+C49+C60+C75+C78+C88+C106+C116+C121+C126+C128+C129+C130+C131+C132+C133+C134+C135+C136+C137+C138+C140+C141+C142+C143+C139)</f>
        <v>15581433</v>
      </c>
      <c r="D146" s="743">
        <f>SUM(E146:N146)</f>
        <v>15581433</v>
      </c>
      <c r="E146" s="1073">
        <f aca="true" t="shared" si="1" ref="E146:N146">SUM(E143+E142+E141+E140+E138+E137+E135+E134+E133+E132+E131+E130+E129+E128+E126+E121+E116+E106+E88+E78+E75+E60+E49+E45+E25+E23+E21+E19+E10+E139+E136)</f>
        <v>1500728</v>
      </c>
      <c r="F146" s="743">
        <f t="shared" si="1"/>
        <v>6435537</v>
      </c>
      <c r="G146" s="743">
        <f t="shared" si="1"/>
        <v>2331076</v>
      </c>
      <c r="H146" s="743">
        <f t="shared" si="1"/>
        <v>2340</v>
      </c>
      <c r="I146" s="743">
        <f t="shared" si="1"/>
        <v>740106</v>
      </c>
      <c r="J146" s="743">
        <f t="shared" si="1"/>
        <v>10700</v>
      </c>
      <c r="K146" s="1073">
        <f>SUM(K10+K19+K21+K23+K25+K45+K49+K60+K75+K78+K88+K106+K116+K121+K126+K128+K129+K130+K131+K132+K133+K134+K135+K136+K137+K138+K140+K141+K142+K143+K139)</f>
        <v>0</v>
      </c>
      <c r="L146" s="1073">
        <f>SUM(L10+L19+L21+L23+L25+L45+L49+L60+L75+L78+L88+L106+L116+L121+L126+L128+L129+L130+L131+L132+L133+L134+L135+L136+L137+L138+L140+L141+L142+L143+L139)</f>
        <v>3205946</v>
      </c>
      <c r="M146" s="743">
        <f t="shared" si="1"/>
        <v>1355000</v>
      </c>
      <c r="N146" s="743">
        <f t="shared" si="1"/>
        <v>0</v>
      </c>
    </row>
    <row r="147" spans="1:14" ht="21" customHeight="1">
      <c r="A147" s="727"/>
      <c r="B147" s="738"/>
      <c r="C147" s="1072"/>
      <c r="D147" s="740"/>
      <c r="E147" s="741"/>
      <c r="F147" s="741"/>
      <c r="G147" s="741"/>
      <c r="H147" s="741"/>
      <c r="I147" s="741"/>
      <c r="J147" s="741"/>
      <c r="K147" s="741"/>
      <c r="L147" s="741"/>
      <c r="M147" s="742"/>
      <c r="N147" s="731"/>
    </row>
    <row r="150" ht="12">
      <c r="F150" s="945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56">
      <selection activeCell="K28" sqref="K28"/>
    </sheetView>
  </sheetViews>
  <sheetFormatPr defaultColWidth="9.125" defaultRowHeight="12.75"/>
  <cols>
    <col min="1" max="1" width="7.625" style="719" customWidth="1"/>
    <col min="2" max="2" width="49.50390625" style="719" customWidth="1"/>
    <col min="3" max="3" width="13.875" style="719" customWidth="1"/>
    <col min="4" max="5" width="11.125" style="719" customWidth="1"/>
    <col min="6" max="6" width="11.875" style="719" customWidth="1"/>
    <col min="7" max="7" width="12.125" style="719" customWidth="1"/>
    <col min="8" max="8" width="11.50390625" style="719" customWidth="1"/>
    <col min="9" max="9" width="10.50390625" style="719" bestFit="1" customWidth="1"/>
    <col min="10" max="10" width="11.125" style="719" customWidth="1"/>
    <col min="11" max="11" width="11.50390625" style="719" customWidth="1"/>
    <col min="12" max="12" width="10.875" style="719" customWidth="1"/>
    <col min="13" max="16384" width="9.125" style="719" customWidth="1"/>
  </cols>
  <sheetData>
    <row r="1" spans="1:13" ht="12.75">
      <c r="A1" s="1425" t="s">
        <v>86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</row>
    <row r="2" spans="2:12" ht="17.25">
      <c r="B2" s="1426" t="s">
        <v>87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2:12" ht="17.25">
      <c r="B3" s="1427" t="s">
        <v>1122</v>
      </c>
      <c r="C3" s="1427"/>
      <c r="D3" s="1427"/>
      <c r="E3" s="1427"/>
      <c r="F3" s="1427"/>
      <c r="G3" s="1427"/>
      <c r="H3" s="1427"/>
      <c r="I3" s="1427"/>
      <c r="J3" s="1427"/>
      <c r="K3" s="1427"/>
      <c r="L3" s="1427"/>
    </row>
    <row r="4" spans="3:13" ht="9.75" customHeight="1">
      <c r="C4" s="752"/>
      <c r="F4" s="753"/>
      <c r="G4" s="753"/>
      <c r="H4" s="753"/>
      <c r="I4" s="753"/>
      <c r="J4" s="753"/>
      <c r="K4" s="753"/>
      <c r="L4" s="753"/>
      <c r="M4" s="722" t="s">
        <v>907</v>
      </c>
    </row>
    <row r="5" spans="1:13" ht="27" customHeight="1">
      <c r="A5" s="754"/>
      <c r="B5" s="1428" t="s">
        <v>88</v>
      </c>
      <c r="C5" s="1416" t="s">
        <v>1204</v>
      </c>
      <c r="D5" s="1428" t="s">
        <v>89</v>
      </c>
      <c r="E5" s="1416" t="s">
        <v>1047</v>
      </c>
      <c r="F5" s="1416" t="s">
        <v>1053</v>
      </c>
      <c r="G5" s="1428" t="s">
        <v>1049</v>
      </c>
      <c r="H5" s="1428"/>
      <c r="I5" s="1428" t="s">
        <v>1050</v>
      </c>
      <c r="J5" s="1428"/>
      <c r="K5" s="1428" t="s">
        <v>1218</v>
      </c>
      <c r="L5" s="1416" t="s">
        <v>90</v>
      </c>
      <c r="M5" s="1428" t="s">
        <v>91</v>
      </c>
    </row>
    <row r="6" spans="1:13" ht="41.25" customHeight="1">
      <c r="A6" s="756"/>
      <c r="B6" s="1428"/>
      <c r="C6" s="1429"/>
      <c r="D6" s="1428"/>
      <c r="E6" s="1429"/>
      <c r="F6" s="1217"/>
      <c r="G6" s="755" t="s">
        <v>92</v>
      </c>
      <c r="H6" s="755" t="s">
        <v>93</v>
      </c>
      <c r="I6" s="755" t="s">
        <v>94</v>
      </c>
      <c r="J6" s="755" t="s">
        <v>93</v>
      </c>
      <c r="K6" s="1428"/>
      <c r="L6" s="1430"/>
      <c r="M6" s="1428"/>
    </row>
    <row r="7" spans="1:13" ht="18" customHeight="1">
      <c r="A7" s="758">
        <v>2985</v>
      </c>
      <c r="B7" s="759" t="s">
        <v>95</v>
      </c>
      <c r="C7" s="944">
        <v>153351</v>
      </c>
      <c r="D7" s="760">
        <f aca="true" t="shared" si="0" ref="D7:D68">SUM(E7:M7)</f>
        <v>153351</v>
      </c>
      <c r="E7" s="760">
        <v>119351</v>
      </c>
      <c r="F7" s="761"/>
      <c r="G7" s="762">
        <v>10000</v>
      </c>
      <c r="H7" s="762"/>
      <c r="I7" s="762"/>
      <c r="J7" s="762"/>
      <c r="K7" s="762">
        <v>24000</v>
      </c>
      <c r="L7" s="762"/>
      <c r="M7" s="764"/>
    </row>
    <row r="8" spans="1:13" ht="18" customHeight="1">
      <c r="A8" s="765">
        <v>3011</v>
      </c>
      <c r="B8" s="766" t="s">
        <v>580</v>
      </c>
      <c r="C8" s="1123">
        <f>SUM('3a.m.'!D19)</f>
        <v>9971</v>
      </c>
      <c r="D8" s="760">
        <f t="shared" si="0"/>
        <v>9971</v>
      </c>
      <c r="E8" s="760">
        <v>9971</v>
      </c>
      <c r="F8" s="767"/>
      <c r="G8" s="755"/>
      <c r="H8" s="755"/>
      <c r="I8" s="755"/>
      <c r="J8" s="755"/>
      <c r="K8" s="768"/>
      <c r="L8" s="755"/>
      <c r="M8" s="769"/>
    </row>
    <row r="9" spans="1:13" ht="18" customHeight="1">
      <c r="A9" s="770">
        <v>3052</v>
      </c>
      <c r="B9" s="812" t="s">
        <v>458</v>
      </c>
      <c r="C9" s="944">
        <f>SUM('3c.m.'!D17)</f>
        <v>6248</v>
      </c>
      <c r="D9" s="760">
        <f t="shared" si="0"/>
        <v>6248</v>
      </c>
      <c r="E9" s="760">
        <v>5000</v>
      </c>
      <c r="F9" s="760"/>
      <c r="G9" s="772"/>
      <c r="H9" s="772"/>
      <c r="I9" s="772"/>
      <c r="J9" s="772"/>
      <c r="K9" s="1122">
        <v>1248</v>
      </c>
      <c r="L9" s="772"/>
      <c r="M9" s="764"/>
    </row>
    <row r="10" spans="1:13" ht="18" customHeight="1">
      <c r="A10" s="770">
        <v>3053</v>
      </c>
      <c r="B10" s="812" t="s">
        <v>1100</v>
      </c>
      <c r="C10" s="944">
        <f>SUM('3c.m.'!D25)</f>
        <v>3000</v>
      </c>
      <c r="D10" s="760">
        <f t="shared" si="0"/>
        <v>3000</v>
      </c>
      <c r="E10" s="760">
        <v>3000</v>
      </c>
      <c r="F10" s="760"/>
      <c r="G10" s="772"/>
      <c r="H10" s="772"/>
      <c r="I10" s="772"/>
      <c r="J10" s="772"/>
      <c r="K10" s="772"/>
      <c r="L10" s="772"/>
      <c r="M10" s="764"/>
    </row>
    <row r="11" spans="1:13" ht="18" customHeight="1">
      <c r="A11" s="770">
        <v>3141</v>
      </c>
      <c r="B11" s="771" t="s">
        <v>96</v>
      </c>
      <c r="C11" s="944">
        <f>SUM('3c.m.'!D128)</f>
        <v>28700</v>
      </c>
      <c r="D11" s="760">
        <f t="shared" si="0"/>
        <v>28700</v>
      </c>
      <c r="E11" s="760">
        <v>17500</v>
      </c>
      <c r="F11" s="773"/>
      <c r="G11" s="774"/>
      <c r="H11" s="774"/>
      <c r="I11" s="774"/>
      <c r="J11" s="774"/>
      <c r="K11" s="774">
        <v>11200</v>
      </c>
      <c r="L11" s="774"/>
      <c r="M11" s="764"/>
    </row>
    <row r="12" spans="1:13" ht="18" customHeight="1">
      <c r="A12" s="758">
        <v>3144</v>
      </c>
      <c r="B12" s="775" t="s">
        <v>97</v>
      </c>
      <c r="C12" s="944">
        <f>SUM('3c.m.'!D152)</f>
        <v>1500</v>
      </c>
      <c r="D12" s="760">
        <f t="shared" si="0"/>
        <v>1500</v>
      </c>
      <c r="E12" s="760">
        <v>1500</v>
      </c>
      <c r="F12" s="773"/>
      <c r="G12" s="774"/>
      <c r="H12" s="774"/>
      <c r="I12" s="774"/>
      <c r="J12" s="774"/>
      <c r="K12" s="774"/>
      <c r="L12" s="774"/>
      <c r="M12" s="764"/>
    </row>
    <row r="13" spans="1:13" ht="18" customHeight="1">
      <c r="A13" s="770">
        <v>3207</v>
      </c>
      <c r="B13" s="771" t="s">
        <v>98</v>
      </c>
      <c r="C13" s="944">
        <f>SUM('3c.m.'!D235)</f>
        <v>26500</v>
      </c>
      <c r="D13" s="760">
        <f t="shared" si="0"/>
        <v>26500</v>
      </c>
      <c r="E13" s="760">
        <v>26500</v>
      </c>
      <c r="F13" s="773"/>
      <c r="G13" s="774"/>
      <c r="H13" s="774"/>
      <c r="I13" s="774"/>
      <c r="J13" s="774"/>
      <c r="K13" s="774"/>
      <c r="L13" s="774"/>
      <c r="M13" s="764"/>
    </row>
    <row r="14" spans="1:13" ht="18" customHeight="1">
      <c r="A14" s="770">
        <v>3209</v>
      </c>
      <c r="B14" s="771" t="s">
        <v>99</v>
      </c>
      <c r="C14" s="944">
        <f>SUM('3c.m.'!D251)</f>
        <v>11058</v>
      </c>
      <c r="D14" s="760">
        <f t="shared" si="0"/>
        <v>11058</v>
      </c>
      <c r="E14" s="760">
        <v>10000</v>
      </c>
      <c r="F14" s="773"/>
      <c r="G14" s="774"/>
      <c r="H14" s="774"/>
      <c r="I14" s="774"/>
      <c r="J14" s="774"/>
      <c r="K14" s="774">
        <v>1058</v>
      </c>
      <c r="L14" s="774"/>
      <c r="M14" s="764"/>
    </row>
    <row r="15" spans="1:13" ht="18" customHeight="1">
      <c r="A15" s="770">
        <v>3305</v>
      </c>
      <c r="B15" s="771" t="s">
        <v>695</v>
      </c>
      <c r="C15" s="944">
        <f>SUM('3c.m.'!D338)</f>
        <v>17000</v>
      </c>
      <c r="D15" s="760">
        <f t="shared" si="0"/>
        <v>17000</v>
      </c>
      <c r="E15" s="760">
        <v>17000</v>
      </c>
      <c r="F15" s="773"/>
      <c r="G15" s="774"/>
      <c r="H15" s="774"/>
      <c r="I15" s="774"/>
      <c r="J15" s="774"/>
      <c r="K15" s="774"/>
      <c r="L15" s="774"/>
      <c r="M15" s="764"/>
    </row>
    <row r="16" spans="1:13" ht="18" customHeight="1">
      <c r="A16" s="770">
        <v>3306</v>
      </c>
      <c r="B16" s="771" t="s">
        <v>696</v>
      </c>
      <c r="C16" s="944">
        <f>SUM('3c.m.'!D347)</f>
        <v>5000</v>
      </c>
      <c r="D16" s="760">
        <f t="shared" si="0"/>
        <v>5000</v>
      </c>
      <c r="E16" s="760">
        <v>5000</v>
      </c>
      <c r="F16" s="773"/>
      <c r="G16" s="774"/>
      <c r="H16" s="774"/>
      <c r="I16" s="774"/>
      <c r="J16" s="774"/>
      <c r="K16" s="774"/>
      <c r="L16" s="774"/>
      <c r="M16" s="764"/>
    </row>
    <row r="17" spans="1:13" ht="18" customHeight="1">
      <c r="A17" s="770">
        <v>3307</v>
      </c>
      <c r="B17" s="771" t="s">
        <v>100</v>
      </c>
      <c r="C17" s="944">
        <f>SUM('3c.m.'!D356)</f>
        <v>4000</v>
      </c>
      <c r="D17" s="760">
        <f t="shared" si="0"/>
        <v>4000</v>
      </c>
      <c r="E17" s="760">
        <v>4000</v>
      </c>
      <c r="F17" s="773"/>
      <c r="G17" s="774"/>
      <c r="H17" s="774"/>
      <c r="I17" s="774"/>
      <c r="J17" s="774"/>
      <c r="K17" s="774"/>
      <c r="L17" s="774"/>
      <c r="M17" s="764"/>
    </row>
    <row r="18" spans="1:13" ht="18" customHeight="1">
      <c r="A18" s="770">
        <v>3310</v>
      </c>
      <c r="B18" s="771" t="s">
        <v>849</v>
      </c>
      <c r="C18" s="944">
        <f>SUM('3c.m.'!D372)</f>
        <v>6000</v>
      </c>
      <c r="D18" s="760">
        <f t="shared" si="0"/>
        <v>6000</v>
      </c>
      <c r="E18" s="760">
        <v>6000</v>
      </c>
      <c r="F18" s="773"/>
      <c r="G18" s="774"/>
      <c r="H18" s="774"/>
      <c r="I18" s="774"/>
      <c r="J18" s="774"/>
      <c r="K18" s="774"/>
      <c r="L18" s="774"/>
      <c r="M18" s="764"/>
    </row>
    <row r="19" spans="1:13" ht="18" customHeight="1">
      <c r="A19" s="770">
        <v>3312</v>
      </c>
      <c r="B19" s="812" t="s">
        <v>1094</v>
      </c>
      <c r="C19" s="944">
        <f>SUM('3c.m.'!D388)</f>
        <v>30000</v>
      </c>
      <c r="D19" s="760">
        <f t="shared" si="0"/>
        <v>30000</v>
      </c>
      <c r="E19" s="760">
        <v>30000</v>
      </c>
      <c r="F19" s="773"/>
      <c r="G19" s="774"/>
      <c r="H19" s="774"/>
      <c r="I19" s="774"/>
      <c r="J19" s="774"/>
      <c r="K19" s="774"/>
      <c r="L19" s="774"/>
      <c r="M19" s="764"/>
    </row>
    <row r="20" spans="1:13" ht="18" customHeight="1">
      <c r="A20" s="770">
        <v>3313</v>
      </c>
      <c r="B20" s="842" t="s">
        <v>351</v>
      </c>
      <c r="C20" s="944">
        <f>SUM('3c.m.'!D396)</f>
        <v>7000</v>
      </c>
      <c r="D20" s="760">
        <f t="shared" si="0"/>
        <v>7000</v>
      </c>
      <c r="E20" s="760">
        <v>7000</v>
      </c>
      <c r="F20" s="773"/>
      <c r="G20" s="774"/>
      <c r="H20" s="774"/>
      <c r="I20" s="774"/>
      <c r="J20" s="774"/>
      <c r="K20" s="774"/>
      <c r="L20" s="774"/>
      <c r="M20" s="764"/>
    </row>
    <row r="21" spans="1:13" ht="18" customHeight="1">
      <c r="A21" s="770">
        <v>3315</v>
      </c>
      <c r="B21" s="842" t="s">
        <v>352</v>
      </c>
      <c r="C21" s="944">
        <f>SUM('3c.m.'!D404)</f>
        <v>7000</v>
      </c>
      <c r="D21" s="760">
        <f t="shared" si="0"/>
        <v>7000</v>
      </c>
      <c r="E21" s="760">
        <v>7000</v>
      </c>
      <c r="F21" s="773"/>
      <c r="G21" s="774"/>
      <c r="H21" s="774"/>
      <c r="I21" s="774"/>
      <c r="J21" s="774"/>
      <c r="K21" s="774"/>
      <c r="L21" s="774"/>
      <c r="M21" s="764"/>
    </row>
    <row r="22" spans="1:13" ht="18" customHeight="1">
      <c r="A22" s="770">
        <v>3316</v>
      </c>
      <c r="B22" s="842" t="s">
        <v>353</v>
      </c>
      <c r="C22" s="944">
        <f>SUM('3c.m.'!D412)</f>
        <v>2000</v>
      </c>
      <c r="D22" s="760">
        <f t="shared" si="0"/>
        <v>2000</v>
      </c>
      <c r="E22" s="760">
        <v>2000</v>
      </c>
      <c r="F22" s="773"/>
      <c r="G22" s="774"/>
      <c r="H22" s="774"/>
      <c r="I22" s="774"/>
      <c r="J22" s="774"/>
      <c r="K22" s="774"/>
      <c r="L22" s="774"/>
      <c r="M22" s="764"/>
    </row>
    <row r="23" spans="1:13" ht="18" customHeight="1">
      <c r="A23" s="770">
        <v>3317</v>
      </c>
      <c r="B23" s="841" t="s">
        <v>354</v>
      </c>
      <c r="C23" s="944">
        <f>SUM('3c.m.'!D420)</f>
        <v>90000</v>
      </c>
      <c r="D23" s="760">
        <f t="shared" si="0"/>
        <v>90000</v>
      </c>
      <c r="E23" s="760">
        <v>70000</v>
      </c>
      <c r="F23" s="773"/>
      <c r="G23" s="774"/>
      <c r="H23" s="774"/>
      <c r="I23" s="774"/>
      <c r="J23" s="774"/>
      <c r="K23" s="774">
        <v>20000</v>
      </c>
      <c r="L23" s="774"/>
      <c r="M23" s="764"/>
    </row>
    <row r="24" spans="1:13" ht="18" customHeight="1">
      <c r="A24" s="770">
        <v>3322</v>
      </c>
      <c r="B24" s="771" t="s">
        <v>619</v>
      </c>
      <c r="C24" s="944">
        <f>SUM('3c.m.'!D455)</f>
        <v>9500</v>
      </c>
      <c r="D24" s="760">
        <f t="shared" si="0"/>
        <v>9500</v>
      </c>
      <c r="E24" s="760">
        <v>9500</v>
      </c>
      <c r="F24" s="773"/>
      <c r="G24" s="774"/>
      <c r="H24" s="774"/>
      <c r="I24" s="774"/>
      <c r="J24" s="774"/>
      <c r="K24" s="774"/>
      <c r="L24" s="774"/>
      <c r="M24" s="764"/>
    </row>
    <row r="25" spans="1:13" ht="18" customHeight="1">
      <c r="A25" s="770">
        <v>3350</v>
      </c>
      <c r="B25" s="812" t="s">
        <v>807</v>
      </c>
      <c r="C25" s="944">
        <f>SUM('3c.m.'!D552)</f>
        <v>1000</v>
      </c>
      <c r="D25" s="760">
        <f t="shared" si="0"/>
        <v>1000</v>
      </c>
      <c r="E25" s="760">
        <v>1000</v>
      </c>
      <c r="F25" s="773"/>
      <c r="G25" s="774"/>
      <c r="H25" s="774"/>
      <c r="I25" s="774"/>
      <c r="J25" s="774"/>
      <c r="K25" s="774"/>
      <c r="L25" s="774"/>
      <c r="M25" s="764"/>
    </row>
    <row r="26" spans="1:13" ht="18" customHeight="1">
      <c r="A26" s="770">
        <v>3351</v>
      </c>
      <c r="B26" s="812" t="s">
        <v>459</v>
      </c>
      <c r="C26" s="944">
        <f>SUM('3c.m.'!D560)</f>
        <v>20000</v>
      </c>
      <c r="D26" s="760">
        <f t="shared" si="0"/>
        <v>20000</v>
      </c>
      <c r="E26" s="760">
        <v>20000</v>
      </c>
      <c r="F26" s="773"/>
      <c r="G26" s="774"/>
      <c r="H26" s="774"/>
      <c r="I26" s="774"/>
      <c r="J26" s="774"/>
      <c r="K26" s="774"/>
      <c r="L26" s="774"/>
      <c r="M26" s="764"/>
    </row>
    <row r="27" spans="1:13" ht="18" customHeight="1">
      <c r="A27" s="770">
        <v>3352</v>
      </c>
      <c r="B27" s="812" t="s">
        <v>1243</v>
      </c>
      <c r="C27" s="944">
        <f>SUM('3c.m.'!D569)</f>
        <v>16035</v>
      </c>
      <c r="D27" s="760">
        <f t="shared" si="0"/>
        <v>16035</v>
      </c>
      <c r="E27" s="760">
        <v>8500</v>
      </c>
      <c r="F27" s="773"/>
      <c r="G27" s="774"/>
      <c r="H27" s="774"/>
      <c r="I27" s="774"/>
      <c r="J27" s="774"/>
      <c r="K27" s="774">
        <v>7535</v>
      </c>
      <c r="L27" s="774"/>
      <c r="M27" s="764"/>
    </row>
    <row r="28" spans="1:13" ht="18" customHeight="1">
      <c r="A28" s="770">
        <v>3355</v>
      </c>
      <c r="B28" s="771" t="s">
        <v>101</v>
      </c>
      <c r="C28" s="944">
        <f>SUM('3c.m.'!D577)</f>
        <v>11512</v>
      </c>
      <c r="D28" s="760">
        <f t="shared" si="0"/>
        <v>11512</v>
      </c>
      <c r="E28" s="760">
        <v>9000</v>
      </c>
      <c r="F28" s="773"/>
      <c r="G28" s="774"/>
      <c r="H28" s="774"/>
      <c r="I28" s="774"/>
      <c r="J28" s="774"/>
      <c r="K28" s="774">
        <v>2512</v>
      </c>
      <c r="L28" s="774"/>
      <c r="M28" s="764"/>
    </row>
    <row r="29" spans="1:13" ht="18" customHeight="1">
      <c r="A29" s="770">
        <v>3356</v>
      </c>
      <c r="B29" s="771" t="s">
        <v>102</v>
      </c>
      <c r="C29" s="944">
        <f>SUM('3c.m.'!D585)</f>
        <v>48160</v>
      </c>
      <c r="D29" s="760">
        <f t="shared" si="0"/>
        <v>48160</v>
      </c>
      <c r="E29" s="760">
        <v>25000</v>
      </c>
      <c r="F29" s="773"/>
      <c r="G29" s="774"/>
      <c r="H29" s="774"/>
      <c r="I29" s="774"/>
      <c r="J29" s="774"/>
      <c r="K29" s="774">
        <v>23160</v>
      </c>
      <c r="L29" s="774"/>
      <c r="M29" s="764"/>
    </row>
    <row r="30" spans="1:13" ht="18" customHeight="1">
      <c r="A30" s="770">
        <v>3358</v>
      </c>
      <c r="B30" s="812" t="s">
        <v>192</v>
      </c>
      <c r="C30" s="944">
        <f>SUM('3c.m.'!D601)</f>
        <v>500</v>
      </c>
      <c r="D30" s="760">
        <f t="shared" si="0"/>
        <v>500</v>
      </c>
      <c r="E30" s="760">
        <v>500</v>
      </c>
      <c r="F30" s="773"/>
      <c r="G30" s="774"/>
      <c r="H30" s="774"/>
      <c r="I30" s="774"/>
      <c r="J30" s="774"/>
      <c r="K30" s="774"/>
      <c r="L30" s="774"/>
      <c r="M30" s="764"/>
    </row>
    <row r="31" spans="1:13" ht="18" customHeight="1">
      <c r="A31" s="770">
        <v>3360</v>
      </c>
      <c r="B31" s="812" t="s">
        <v>1105</v>
      </c>
      <c r="C31" s="944">
        <f>SUM('3c.m.'!D609)</f>
        <v>1000</v>
      </c>
      <c r="D31" s="760">
        <f t="shared" si="0"/>
        <v>1000</v>
      </c>
      <c r="E31" s="760">
        <v>1000</v>
      </c>
      <c r="F31" s="773"/>
      <c r="G31" s="774"/>
      <c r="H31" s="774"/>
      <c r="I31" s="774"/>
      <c r="J31" s="774"/>
      <c r="K31" s="774"/>
      <c r="L31" s="774"/>
      <c r="M31" s="764"/>
    </row>
    <row r="32" spans="1:13" ht="18" customHeight="1">
      <c r="A32" s="770">
        <v>3416</v>
      </c>
      <c r="B32" s="812" t="s">
        <v>663</v>
      </c>
      <c r="C32" s="944">
        <f>SUM('3c.m.'!D659)</f>
        <v>20000</v>
      </c>
      <c r="D32" s="760">
        <f t="shared" si="0"/>
        <v>20000</v>
      </c>
      <c r="E32" s="760">
        <v>20000</v>
      </c>
      <c r="F32" s="773"/>
      <c r="G32" s="774"/>
      <c r="H32" s="774"/>
      <c r="I32" s="774"/>
      <c r="J32" s="774"/>
      <c r="K32" s="774"/>
      <c r="L32" s="774"/>
      <c r="M32" s="764"/>
    </row>
    <row r="33" spans="1:13" ht="18" customHeight="1">
      <c r="A33" s="770">
        <v>3421</v>
      </c>
      <c r="B33" s="812" t="s">
        <v>1211</v>
      </c>
      <c r="C33" s="944">
        <v>1677</v>
      </c>
      <c r="D33" s="760">
        <f t="shared" si="0"/>
        <v>1677</v>
      </c>
      <c r="E33" s="760"/>
      <c r="F33" s="773"/>
      <c r="G33" s="774"/>
      <c r="H33" s="774"/>
      <c r="I33" s="774"/>
      <c r="J33" s="774"/>
      <c r="K33" s="774">
        <v>1677</v>
      </c>
      <c r="L33" s="774"/>
      <c r="M33" s="764"/>
    </row>
    <row r="34" spans="1:13" ht="18" customHeight="1">
      <c r="A34" s="770">
        <v>3422</v>
      </c>
      <c r="B34" s="771" t="s">
        <v>624</v>
      </c>
      <c r="C34" s="944">
        <f>SUM('3c.m.'!D676)</f>
        <v>30382</v>
      </c>
      <c r="D34" s="760">
        <f t="shared" si="0"/>
        <v>30382</v>
      </c>
      <c r="E34" s="760">
        <v>26000</v>
      </c>
      <c r="F34" s="773"/>
      <c r="G34" s="774"/>
      <c r="H34" s="774"/>
      <c r="I34" s="774"/>
      <c r="J34" s="774"/>
      <c r="K34" s="774">
        <v>4382</v>
      </c>
      <c r="L34" s="774"/>
      <c r="M34" s="764"/>
    </row>
    <row r="35" spans="1:13" ht="18" customHeight="1">
      <c r="A35" s="770">
        <v>3423</v>
      </c>
      <c r="B35" s="771" t="s">
        <v>623</v>
      </c>
      <c r="C35" s="944">
        <f>SUM('3c.m.'!D684)</f>
        <v>11168</v>
      </c>
      <c r="D35" s="760">
        <f t="shared" si="0"/>
        <v>11168</v>
      </c>
      <c r="E35" s="760">
        <v>10000</v>
      </c>
      <c r="F35" s="773"/>
      <c r="G35" s="774"/>
      <c r="H35" s="774"/>
      <c r="I35" s="774"/>
      <c r="J35" s="774"/>
      <c r="K35" s="774">
        <v>1168</v>
      </c>
      <c r="L35" s="774"/>
      <c r="M35" s="764"/>
    </row>
    <row r="36" spans="1:13" ht="18" customHeight="1">
      <c r="A36" s="770">
        <v>3424</v>
      </c>
      <c r="B36" s="776" t="s">
        <v>812</v>
      </c>
      <c r="C36" s="944">
        <f>SUM('3c.m.'!D692)</f>
        <v>14792</v>
      </c>
      <c r="D36" s="760">
        <f t="shared" si="0"/>
        <v>14792</v>
      </c>
      <c r="E36" s="760">
        <v>13854</v>
      </c>
      <c r="F36" s="773"/>
      <c r="G36" s="774"/>
      <c r="H36" s="774"/>
      <c r="I36" s="774"/>
      <c r="J36" s="774"/>
      <c r="K36" s="774">
        <v>938</v>
      </c>
      <c r="L36" s="774"/>
      <c r="M36" s="764"/>
    </row>
    <row r="37" spans="1:13" ht="18" customHeight="1">
      <c r="A37" s="770">
        <v>3425</v>
      </c>
      <c r="B37" s="776" t="s">
        <v>481</v>
      </c>
      <c r="C37" s="944">
        <f>SUM('3c.m.'!D700)</f>
        <v>9386</v>
      </c>
      <c r="D37" s="760">
        <f t="shared" si="0"/>
        <v>9386</v>
      </c>
      <c r="E37" s="760">
        <v>5000</v>
      </c>
      <c r="F37" s="761"/>
      <c r="G37" s="762"/>
      <c r="H37" s="762"/>
      <c r="I37" s="762"/>
      <c r="J37" s="762"/>
      <c r="K37" s="762">
        <v>4386</v>
      </c>
      <c r="L37" s="762"/>
      <c r="M37" s="764"/>
    </row>
    <row r="38" spans="1:13" ht="18" customHeight="1">
      <c r="A38" s="770">
        <v>3426</v>
      </c>
      <c r="B38" s="771" t="s">
        <v>892</v>
      </c>
      <c r="C38" s="944">
        <f>SUM('3c.m.'!D708)</f>
        <v>80432</v>
      </c>
      <c r="D38" s="760">
        <f t="shared" si="0"/>
        <v>80432</v>
      </c>
      <c r="E38" s="760">
        <v>72940</v>
      </c>
      <c r="F38" s="761"/>
      <c r="G38" s="762"/>
      <c r="H38" s="762"/>
      <c r="I38" s="762"/>
      <c r="J38" s="762"/>
      <c r="K38" s="762">
        <v>7492</v>
      </c>
      <c r="L38" s="762"/>
      <c r="M38" s="764"/>
    </row>
    <row r="39" spans="1:13" ht="18" customHeight="1">
      <c r="A39" s="770">
        <v>3436</v>
      </c>
      <c r="B39" s="1203" t="s">
        <v>1241</v>
      </c>
      <c r="C39" s="944">
        <f>SUM('3c.m.'!D781)</f>
        <v>5800</v>
      </c>
      <c r="D39" s="760">
        <f t="shared" si="0"/>
        <v>5800</v>
      </c>
      <c r="E39" s="760"/>
      <c r="F39" s="761"/>
      <c r="G39" s="762"/>
      <c r="H39" s="762"/>
      <c r="I39" s="762">
        <v>5800</v>
      </c>
      <c r="J39" s="762"/>
      <c r="K39" s="762"/>
      <c r="L39" s="762"/>
      <c r="M39" s="764"/>
    </row>
    <row r="40" spans="1:13" ht="18" customHeight="1">
      <c r="A40" s="770">
        <v>3921</v>
      </c>
      <c r="B40" s="776" t="s">
        <v>103</v>
      </c>
      <c r="C40" s="944">
        <f>SUM('3d.m.'!D12)</f>
        <v>6000</v>
      </c>
      <c r="D40" s="760">
        <f t="shared" si="0"/>
        <v>6000</v>
      </c>
      <c r="E40" s="760">
        <v>6000</v>
      </c>
      <c r="F40" s="761"/>
      <c r="G40" s="762"/>
      <c r="H40" s="762"/>
      <c r="I40" s="762"/>
      <c r="J40" s="762"/>
      <c r="K40" s="762"/>
      <c r="L40" s="762"/>
      <c r="M40" s="764"/>
    </row>
    <row r="41" spans="1:13" ht="18" customHeight="1">
      <c r="A41" s="770">
        <v>3922</v>
      </c>
      <c r="B41" s="776" t="s">
        <v>104</v>
      </c>
      <c r="C41" s="944">
        <f>SUM('3d.m.'!D13)</f>
        <v>5000</v>
      </c>
      <c r="D41" s="760">
        <f t="shared" si="0"/>
        <v>5000</v>
      </c>
      <c r="E41" s="760">
        <v>5000</v>
      </c>
      <c r="F41" s="761"/>
      <c r="G41" s="762"/>
      <c r="H41" s="762"/>
      <c r="I41" s="762"/>
      <c r="J41" s="762"/>
      <c r="K41" s="762"/>
      <c r="L41" s="762"/>
      <c r="M41" s="764"/>
    </row>
    <row r="42" spans="1:13" ht="18" customHeight="1">
      <c r="A42" s="770">
        <v>3923</v>
      </c>
      <c r="B42" s="823" t="s">
        <v>1219</v>
      </c>
      <c r="C42" s="944">
        <v>2000</v>
      </c>
      <c r="D42" s="760">
        <f t="shared" si="0"/>
        <v>2000</v>
      </c>
      <c r="E42" s="760">
        <v>2000</v>
      </c>
      <c r="F42" s="761"/>
      <c r="G42" s="762"/>
      <c r="H42" s="762"/>
      <c r="I42" s="762"/>
      <c r="J42" s="762"/>
      <c r="K42" s="762"/>
      <c r="L42" s="762"/>
      <c r="M42" s="764"/>
    </row>
    <row r="43" spans="1:13" ht="18" customHeight="1">
      <c r="A43" s="770">
        <v>3932</v>
      </c>
      <c r="B43" s="823" t="s">
        <v>679</v>
      </c>
      <c r="C43" s="944">
        <f>SUM('3d.m.'!D25)</f>
        <v>12500</v>
      </c>
      <c r="D43" s="760">
        <f t="shared" si="0"/>
        <v>12500</v>
      </c>
      <c r="E43" s="760">
        <v>12500</v>
      </c>
      <c r="F43" s="761"/>
      <c r="G43" s="762"/>
      <c r="H43" s="762"/>
      <c r="I43" s="762"/>
      <c r="J43" s="762"/>
      <c r="K43" s="762"/>
      <c r="L43" s="762"/>
      <c r="M43" s="764"/>
    </row>
    <row r="44" spans="1:13" ht="18" customHeight="1">
      <c r="A44" s="770">
        <v>3941</v>
      </c>
      <c r="B44" s="776" t="s">
        <v>105</v>
      </c>
      <c r="C44" s="944">
        <f>SUM('3d.m.'!D28)</f>
        <v>263800</v>
      </c>
      <c r="D44" s="760">
        <f t="shared" si="0"/>
        <v>263800</v>
      </c>
      <c r="E44" s="760">
        <v>258800</v>
      </c>
      <c r="F44" s="761"/>
      <c r="G44" s="762"/>
      <c r="H44" s="762"/>
      <c r="I44" s="762"/>
      <c r="J44" s="762"/>
      <c r="K44" s="762">
        <v>5000</v>
      </c>
      <c r="L44" s="762"/>
      <c r="M44" s="764"/>
    </row>
    <row r="45" spans="1:13" ht="18" customHeight="1">
      <c r="A45" s="770">
        <v>3942</v>
      </c>
      <c r="B45" s="776" t="s">
        <v>106</v>
      </c>
      <c r="C45" s="944">
        <v>137000</v>
      </c>
      <c r="D45" s="760">
        <f t="shared" si="0"/>
        <v>137000</v>
      </c>
      <c r="E45" s="760">
        <v>137000</v>
      </c>
      <c r="F45" s="761"/>
      <c r="G45" s="762"/>
      <c r="H45" s="762"/>
      <c r="I45" s="762"/>
      <c r="J45" s="762"/>
      <c r="K45" s="762"/>
      <c r="L45" s="762"/>
      <c r="M45" s="764"/>
    </row>
    <row r="46" spans="1:13" ht="18" customHeight="1">
      <c r="A46" s="758">
        <v>3929</v>
      </c>
      <c r="B46" s="759" t="s">
        <v>799</v>
      </c>
      <c r="C46" s="944">
        <f>SUM('3d.m.'!D21)</f>
        <v>20000</v>
      </c>
      <c r="D46" s="760">
        <f t="shared" si="0"/>
        <v>20000</v>
      </c>
      <c r="E46" s="760">
        <v>10000</v>
      </c>
      <c r="F46" s="761"/>
      <c r="G46" s="762"/>
      <c r="H46" s="762"/>
      <c r="I46" s="762"/>
      <c r="J46" s="762"/>
      <c r="K46" s="762">
        <v>10000</v>
      </c>
      <c r="L46" s="762"/>
      <c r="M46" s="764"/>
    </row>
    <row r="47" spans="1:13" ht="18" customHeight="1">
      <c r="A47" s="758">
        <v>3943</v>
      </c>
      <c r="B47" s="762" t="s">
        <v>189</v>
      </c>
      <c r="C47" s="944">
        <f>SUM('3d.m.'!D29)</f>
        <v>2000</v>
      </c>
      <c r="D47" s="760">
        <f t="shared" si="0"/>
        <v>2000</v>
      </c>
      <c r="E47" s="760">
        <v>2000</v>
      </c>
      <c r="F47" s="761"/>
      <c r="G47" s="762"/>
      <c r="H47" s="762"/>
      <c r="I47" s="762"/>
      <c r="J47" s="762"/>
      <c r="K47" s="762"/>
      <c r="L47" s="762"/>
      <c r="M47" s="764"/>
    </row>
    <row r="48" spans="1:13" ht="18" customHeight="1">
      <c r="A48" s="758">
        <v>3962</v>
      </c>
      <c r="B48" s="759" t="s">
        <v>107</v>
      </c>
      <c r="C48" s="944">
        <f>SUM('3d.m.'!D36)</f>
        <v>50000</v>
      </c>
      <c r="D48" s="760">
        <f t="shared" si="0"/>
        <v>50000</v>
      </c>
      <c r="E48" s="760">
        <v>50000</v>
      </c>
      <c r="F48" s="761"/>
      <c r="G48" s="762"/>
      <c r="H48" s="762"/>
      <c r="I48" s="762"/>
      <c r="J48" s="762"/>
      <c r="K48" s="762"/>
      <c r="L48" s="762"/>
      <c r="M48" s="764"/>
    </row>
    <row r="49" spans="1:13" ht="18" customHeight="1">
      <c r="A49" s="758">
        <v>4132</v>
      </c>
      <c r="B49" s="759" t="s">
        <v>108</v>
      </c>
      <c r="C49" s="944">
        <f>SUM('4.mell.'!D35)</f>
        <v>46175</v>
      </c>
      <c r="D49" s="760">
        <f t="shared" si="0"/>
        <v>46175</v>
      </c>
      <c r="E49" s="760">
        <v>30000</v>
      </c>
      <c r="F49" s="761"/>
      <c r="G49" s="762"/>
      <c r="H49" s="762"/>
      <c r="I49" s="762"/>
      <c r="J49" s="762"/>
      <c r="K49" s="762">
        <v>16175</v>
      </c>
      <c r="L49" s="762"/>
      <c r="M49" s="764"/>
    </row>
    <row r="50" spans="1:13" ht="18" customHeight="1">
      <c r="A50" s="758">
        <v>3928</v>
      </c>
      <c r="B50" s="759" t="s">
        <v>636</v>
      </c>
      <c r="C50" s="944">
        <f>SUM('3d.m.'!D16)</f>
        <v>300800</v>
      </c>
      <c r="D50" s="760">
        <f t="shared" si="0"/>
        <v>300800</v>
      </c>
      <c r="E50" s="760">
        <v>170000</v>
      </c>
      <c r="F50" s="761"/>
      <c r="G50" s="762"/>
      <c r="H50" s="762"/>
      <c r="I50" s="762"/>
      <c r="J50" s="762"/>
      <c r="K50" s="762">
        <v>130800</v>
      </c>
      <c r="L50" s="762"/>
      <c r="M50" s="763"/>
    </row>
    <row r="51" spans="1:13" ht="18" customHeight="1">
      <c r="A51" s="758">
        <v>3972</v>
      </c>
      <c r="B51" s="762" t="s">
        <v>191</v>
      </c>
      <c r="C51" s="944">
        <f>SUM('3d.m.'!D37)</f>
        <v>18500</v>
      </c>
      <c r="D51" s="760">
        <f t="shared" si="0"/>
        <v>18500</v>
      </c>
      <c r="E51" s="760">
        <v>18500</v>
      </c>
      <c r="F51" s="761"/>
      <c r="G51" s="762"/>
      <c r="H51" s="762"/>
      <c r="I51" s="762"/>
      <c r="J51" s="762"/>
      <c r="K51" s="762"/>
      <c r="L51" s="762"/>
      <c r="M51" s="763"/>
    </row>
    <row r="52" spans="1:13" ht="18" customHeight="1">
      <c r="A52" s="758">
        <v>3988</v>
      </c>
      <c r="B52" s="820" t="s">
        <v>555</v>
      </c>
      <c r="C52" s="944">
        <f>SUM('3d.m.'!D40)</f>
        <v>800</v>
      </c>
      <c r="D52" s="760">
        <f t="shared" si="0"/>
        <v>800</v>
      </c>
      <c r="E52" s="760">
        <v>800</v>
      </c>
      <c r="F52" s="761"/>
      <c r="G52" s="762"/>
      <c r="H52" s="762"/>
      <c r="I52" s="762"/>
      <c r="J52" s="762"/>
      <c r="K52" s="762"/>
      <c r="L52" s="762"/>
      <c r="M52" s="763"/>
    </row>
    <row r="53" spans="1:13" ht="18" customHeight="1">
      <c r="A53" s="758">
        <v>3989</v>
      </c>
      <c r="B53" s="820" t="s">
        <v>888</v>
      </c>
      <c r="C53" s="944">
        <f>SUM('3d.m.'!D41)</f>
        <v>6000</v>
      </c>
      <c r="D53" s="760">
        <f t="shared" si="0"/>
        <v>6000</v>
      </c>
      <c r="E53" s="760">
        <v>6000</v>
      </c>
      <c r="F53" s="761"/>
      <c r="G53" s="762"/>
      <c r="H53" s="762"/>
      <c r="I53" s="762"/>
      <c r="J53" s="762"/>
      <c r="K53" s="762"/>
      <c r="L53" s="762"/>
      <c r="M53" s="763"/>
    </row>
    <row r="54" spans="1:13" ht="18" customHeight="1">
      <c r="A54" s="758">
        <v>3990</v>
      </c>
      <c r="B54" s="821" t="s">
        <v>827</v>
      </c>
      <c r="C54" s="944">
        <f>SUM('3d.m.'!D42)</f>
        <v>1000</v>
      </c>
      <c r="D54" s="760">
        <f t="shared" si="0"/>
        <v>1000</v>
      </c>
      <c r="E54" s="760">
        <v>1000</v>
      </c>
      <c r="F54" s="761"/>
      <c r="G54" s="762"/>
      <c r="H54" s="762"/>
      <c r="I54" s="762"/>
      <c r="J54" s="762"/>
      <c r="K54" s="762"/>
      <c r="L54" s="762"/>
      <c r="M54" s="763"/>
    </row>
    <row r="55" spans="1:13" ht="18" customHeight="1">
      <c r="A55" s="758">
        <v>3991</v>
      </c>
      <c r="B55" s="821" t="s">
        <v>880</v>
      </c>
      <c r="C55" s="944">
        <f>SUM('3d.m.'!D43)</f>
        <v>4820</v>
      </c>
      <c r="D55" s="760">
        <f t="shared" si="0"/>
        <v>4820</v>
      </c>
      <c r="E55" s="760">
        <v>4820</v>
      </c>
      <c r="F55" s="761"/>
      <c r="G55" s="762"/>
      <c r="H55" s="762"/>
      <c r="I55" s="762"/>
      <c r="J55" s="762"/>
      <c r="K55" s="762"/>
      <c r="L55" s="762"/>
      <c r="M55" s="763"/>
    </row>
    <row r="56" spans="1:13" ht="18" customHeight="1">
      <c r="A56" s="822">
        <v>3992</v>
      </c>
      <c r="B56" s="821" t="s">
        <v>828</v>
      </c>
      <c r="C56" s="944">
        <f>SUM('3d.m.'!D44)</f>
        <v>1400</v>
      </c>
      <c r="D56" s="760">
        <f t="shared" si="0"/>
        <v>1400</v>
      </c>
      <c r="E56" s="760">
        <v>1400</v>
      </c>
      <c r="F56" s="761"/>
      <c r="G56" s="762"/>
      <c r="H56" s="762"/>
      <c r="I56" s="762"/>
      <c r="J56" s="762"/>
      <c r="K56" s="762"/>
      <c r="L56" s="762"/>
      <c r="M56" s="763"/>
    </row>
    <row r="57" spans="1:13" ht="18" customHeight="1">
      <c r="A57" s="758">
        <v>3993</v>
      </c>
      <c r="B57" s="821" t="s">
        <v>829</v>
      </c>
      <c r="C57" s="944">
        <f>SUM('3d.m.'!D45)</f>
        <v>900</v>
      </c>
      <c r="D57" s="760">
        <f t="shared" si="0"/>
        <v>900</v>
      </c>
      <c r="E57" s="760">
        <v>900</v>
      </c>
      <c r="F57" s="761"/>
      <c r="G57" s="762"/>
      <c r="H57" s="762"/>
      <c r="I57" s="762"/>
      <c r="J57" s="762"/>
      <c r="K57" s="762"/>
      <c r="L57" s="762"/>
      <c r="M57" s="763"/>
    </row>
    <row r="58" spans="1:13" ht="18" customHeight="1">
      <c r="A58" s="758">
        <v>3994</v>
      </c>
      <c r="B58" s="821" t="s">
        <v>564</v>
      </c>
      <c r="C58" s="944">
        <f>SUM('3d.m.'!D46)</f>
        <v>900</v>
      </c>
      <c r="D58" s="760">
        <f t="shared" si="0"/>
        <v>900</v>
      </c>
      <c r="E58" s="760">
        <v>900</v>
      </c>
      <c r="F58" s="761"/>
      <c r="G58" s="762"/>
      <c r="H58" s="762"/>
      <c r="I58" s="762"/>
      <c r="J58" s="762"/>
      <c r="K58" s="762"/>
      <c r="L58" s="762"/>
      <c r="M58" s="763"/>
    </row>
    <row r="59" spans="1:13" ht="18" customHeight="1">
      <c r="A59" s="758">
        <v>3995</v>
      </c>
      <c r="B59" s="821" t="s">
        <v>565</v>
      </c>
      <c r="C59" s="944">
        <f>SUM('3d.m.'!D47)</f>
        <v>900</v>
      </c>
      <c r="D59" s="760">
        <f t="shared" si="0"/>
        <v>900</v>
      </c>
      <c r="E59" s="760">
        <v>900</v>
      </c>
      <c r="F59" s="761"/>
      <c r="G59" s="762"/>
      <c r="H59" s="762"/>
      <c r="I59" s="762"/>
      <c r="J59" s="762"/>
      <c r="K59" s="762"/>
      <c r="L59" s="762"/>
      <c r="M59" s="763"/>
    </row>
    <row r="60" spans="1:13" ht="18" customHeight="1">
      <c r="A60" s="758">
        <v>3997</v>
      </c>
      <c r="B60" s="821" t="s">
        <v>566</v>
      </c>
      <c r="C60" s="944">
        <f>SUM('3d.m.'!D48)</f>
        <v>900</v>
      </c>
      <c r="D60" s="760">
        <f t="shared" si="0"/>
        <v>900</v>
      </c>
      <c r="E60" s="760">
        <v>900</v>
      </c>
      <c r="F60" s="761"/>
      <c r="G60" s="762"/>
      <c r="H60" s="762"/>
      <c r="I60" s="762"/>
      <c r="J60" s="762"/>
      <c r="K60" s="762"/>
      <c r="L60" s="762"/>
      <c r="M60" s="763"/>
    </row>
    <row r="61" spans="1:13" ht="18" customHeight="1">
      <c r="A61" s="758">
        <v>3998</v>
      </c>
      <c r="B61" s="821" t="s">
        <v>567</v>
      </c>
      <c r="C61" s="944">
        <f>SUM('3d.m.'!D49)</f>
        <v>900</v>
      </c>
      <c r="D61" s="760">
        <f t="shared" si="0"/>
        <v>900</v>
      </c>
      <c r="E61" s="760">
        <v>900</v>
      </c>
      <c r="F61" s="761"/>
      <c r="G61" s="762"/>
      <c r="H61" s="762"/>
      <c r="I61" s="762"/>
      <c r="J61" s="762"/>
      <c r="K61" s="762"/>
      <c r="L61" s="762"/>
      <c r="M61" s="763"/>
    </row>
    <row r="62" spans="1:13" ht="18" customHeight="1">
      <c r="A62" s="758">
        <v>3999</v>
      </c>
      <c r="B62" s="821" t="s">
        <v>568</v>
      </c>
      <c r="C62" s="944">
        <f>SUM('3d.m.'!D50)</f>
        <v>1000</v>
      </c>
      <c r="D62" s="760">
        <f t="shared" si="0"/>
        <v>1000</v>
      </c>
      <c r="E62" s="760">
        <v>1000</v>
      </c>
      <c r="F62" s="761"/>
      <c r="G62" s="762"/>
      <c r="H62" s="762"/>
      <c r="I62" s="762"/>
      <c r="J62" s="762"/>
      <c r="K62" s="762"/>
      <c r="L62" s="762"/>
      <c r="M62" s="763"/>
    </row>
    <row r="63" spans="1:13" ht="18" customHeight="1">
      <c r="A63" s="758">
        <v>5031</v>
      </c>
      <c r="B63" s="762" t="s">
        <v>182</v>
      </c>
      <c r="C63" s="944">
        <f>SUM('5.mell. '!D18)</f>
        <v>1000</v>
      </c>
      <c r="D63" s="760">
        <f t="shared" si="0"/>
        <v>1000</v>
      </c>
      <c r="E63" s="760">
        <v>1000</v>
      </c>
      <c r="F63" s="761"/>
      <c r="G63" s="762"/>
      <c r="H63" s="762"/>
      <c r="I63" s="762"/>
      <c r="J63" s="762"/>
      <c r="K63" s="762"/>
      <c r="L63" s="762"/>
      <c r="M63" s="763"/>
    </row>
    <row r="64" spans="1:13" ht="18" customHeight="1">
      <c r="A64" s="758">
        <v>5037</v>
      </c>
      <c r="B64" s="762" t="s">
        <v>1216</v>
      </c>
      <c r="C64" s="944">
        <v>698</v>
      </c>
      <c r="D64" s="760">
        <f t="shared" si="0"/>
        <v>698</v>
      </c>
      <c r="E64" s="760"/>
      <c r="F64" s="761"/>
      <c r="G64" s="762"/>
      <c r="H64" s="762"/>
      <c r="I64" s="762"/>
      <c r="J64" s="762"/>
      <c r="K64" s="762">
        <v>698</v>
      </c>
      <c r="L64" s="762"/>
      <c r="M64" s="763"/>
    </row>
    <row r="65" spans="1:13" ht="18" customHeight="1">
      <c r="A65" s="758">
        <v>5040</v>
      </c>
      <c r="B65" s="943" t="s">
        <v>1109</v>
      </c>
      <c r="C65" s="944">
        <f>SUM('5.mell. '!D23)</f>
        <v>10522</v>
      </c>
      <c r="D65" s="760">
        <f t="shared" si="0"/>
        <v>10522</v>
      </c>
      <c r="E65" s="760">
        <v>10522</v>
      </c>
      <c r="F65" s="761"/>
      <c r="G65" s="762"/>
      <c r="H65" s="762"/>
      <c r="I65" s="762"/>
      <c r="J65" s="762"/>
      <c r="K65" s="762"/>
      <c r="L65" s="762"/>
      <c r="M65" s="763"/>
    </row>
    <row r="66" spans="1:13" ht="18" customHeight="1">
      <c r="A66" s="758">
        <v>5041</v>
      </c>
      <c r="B66" s="943" t="s">
        <v>1217</v>
      </c>
      <c r="C66" s="944">
        <v>2000</v>
      </c>
      <c r="D66" s="760">
        <f t="shared" si="0"/>
        <v>2000</v>
      </c>
      <c r="E66" s="760"/>
      <c r="F66" s="761"/>
      <c r="G66" s="762"/>
      <c r="H66" s="762"/>
      <c r="I66" s="762"/>
      <c r="J66" s="762"/>
      <c r="K66" s="762">
        <v>2000</v>
      </c>
      <c r="L66" s="762"/>
      <c r="M66" s="763"/>
    </row>
    <row r="67" spans="1:13" ht="18" customHeight="1">
      <c r="A67" s="758">
        <v>5061</v>
      </c>
      <c r="B67" s="943" t="s">
        <v>1098</v>
      </c>
      <c r="C67" s="944">
        <f>SUM('5.mell. '!D27)</f>
        <v>10000</v>
      </c>
      <c r="D67" s="760">
        <f t="shared" si="0"/>
        <v>10000</v>
      </c>
      <c r="E67" s="760">
        <v>10000</v>
      </c>
      <c r="F67" s="761"/>
      <c r="G67" s="762"/>
      <c r="H67" s="762"/>
      <c r="I67" s="762"/>
      <c r="J67" s="762"/>
      <c r="K67" s="762"/>
      <c r="L67" s="762"/>
      <c r="M67" s="763"/>
    </row>
    <row r="68" spans="1:13" ht="18" customHeight="1">
      <c r="A68" s="758">
        <v>6121</v>
      </c>
      <c r="B68" s="759" t="s">
        <v>109</v>
      </c>
      <c r="C68" s="944">
        <f>SUM('6.mell. '!D15)</f>
        <v>9428</v>
      </c>
      <c r="D68" s="760">
        <f t="shared" si="0"/>
        <v>9428</v>
      </c>
      <c r="E68" s="760">
        <v>9428</v>
      </c>
      <c r="F68" s="761"/>
      <c r="G68" s="762"/>
      <c r="H68" s="762"/>
      <c r="I68" s="762"/>
      <c r="J68" s="762"/>
      <c r="K68" s="762"/>
      <c r="L68" s="762"/>
      <c r="M68" s="777"/>
    </row>
    <row r="69" spans="1:13" ht="21" customHeight="1">
      <c r="A69" s="731"/>
      <c r="B69" s="778" t="s">
        <v>634</v>
      </c>
      <c r="C69" s="748">
        <f aca="true" t="shared" si="1" ref="C69:M69">SUM(C7:C68)</f>
        <v>1606615</v>
      </c>
      <c r="D69" s="748">
        <f t="shared" si="1"/>
        <v>1606615</v>
      </c>
      <c r="E69" s="748">
        <f t="shared" si="1"/>
        <v>1315386</v>
      </c>
      <c r="F69" s="748">
        <f t="shared" si="1"/>
        <v>0</v>
      </c>
      <c r="G69" s="748">
        <f t="shared" si="1"/>
        <v>10000</v>
      </c>
      <c r="H69" s="748">
        <f t="shared" si="1"/>
        <v>0</v>
      </c>
      <c r="I69" s="748">
        <f t="shared" si="1"/>
        <v>5800</v>
      </c>
      <c r="J69" s="748">
        <f t="shared" si="1"/>
        <v>0</v>
      </c>
      <c r="K69" s="1151">
        <f t="shared" si="1"/>
        <v>275429</v>
      </c>
      <c r="L69" s="748">
        <f t="shared" si="1"/>
        <v>0</v>
      </c>
      <c r="M69" s="748">
        <f t="shared" si="1"/>
        <v>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5905511811023623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31" t="s">
        <v>110</v>
      </c>
      <c r="C3" s="1431"/>
      <c r="D3" s="1431"/>
      <c r="E3" s="1431"/>
      <c r="F3" s="1431"/>
      <c r="G3" s="1431"/>
    </row>
    <row r="4" spans="2:7" ht="17.25">
      <c r="B4" s="1432" t="s">
        <v>111</v>
      </c>
      <c r="C4" s="1432"/>
      <c r="D4" s="1432"/>
      <c r="E4" s="1432"/>
      <c r="F4" s="1432"/>
      <c r="G4" s="813"/>
    </row>
    <row r="5" spans="2:6" ht="17.25">
      <c r="B5" s="1433" t="s">
        <v>1122</v>
      </c>
      <c r="C5" s="1433"/>
      <c r="D5" s="1433"/>
      <c r="E5" s="1433"/>
      <c r="F5" s="1433"/>
    </row>
    <row r="6" spans="2:6" ht="17.25">
      <c r="B6" s="779"/>
      <c r="C6" s="779"/>
      <c r="D6" s="779"/>
      <c r="E6" s="779"/>
      <c r="F6" s="779"/>
    </row>
    <row r="7" ht="12.75">
      <c r="G7" s="780" t="s">
        <v>907</v>
      </c>
    </row>
    <row r="8" spans="2:7" ht="132.75" customHeight="1">
      <c r="B8" s="781" t="s">
        <v>112</v>
      </c>
      <c r="C8" s="755" t="s">
        <v>1205</v>
      </c>
      <c r="D8" s="815" t="s">
        <v>89</v>
      </c>
      <c r="E8" s="781" t="s">
        <v>113</v>
      </c>
      <c r="F8" s="781" t="s">
        <v>114</v>
      </c>
      <c r="G8" s="755" t="s">
        <v>115</v>
      </c>
    </row>
    <row r="9" spans="2:7" ht="13.5">
      <c r="B9" s="781" t="s">
        <v>791</v>
      </c>
      <c r="C9" s="757"/>
      <c r="D9" s="814"/>
      <c r="E9" s="781"/>
      <c r="F9" s="781"/>
      <c r="G9" s="755"/>
    </row>
    <row r="10" spans="2:7" ht="23.25" customHeight="1">
      <c r="B10" s="942" t="s">
        <v>1173</v>
      </c>
      <c r="C10" s="1124">
        <v>156220</v>
      </c>
      <c r="D10" s="783">
        <f>SUM(E10:G10)</f>
        <v>156220</v>
      </c>
      <c r="E10" s="782"/>
      <c r="F10" s="782"/>
      <c r="G10" s="767">
        <v>156220</v>
      </c>
    </row>
    <row r="11" spans="2:7" ht="18" customHeight="1">
      <c r="B11" s="782"/>
      <c r="C11" s="782"/>
      <c r="D11" s="782"/>
      <c r="E11" s="782"/>
      <c r="F11" s="782"/>
      <c r="G11" s="782"/>
    </row>
    <row r="12" spans="2:7" ht="23.25" customHeight="1">
      <c r="B12" s="784" t="s">
        <v>634</v>
      </c>
      <c r="C12" s="785">
        <f>SUM(C10:C11)</f>
        <v>156220</v>
      </c>
      <c r="D12" s="785">
        <f>SUM(D10:D11)</f>
        <v>156220</v>
      </c>
      <c r="E12" s="784"/>
      <c r="F12" s="784"/>
      <c r="G12" s="785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N38" sqref="N38:N39"/>
    </sheetView>
  </sheetViews>
  <sheetFormatPr defaultColWidth="9.125" defaultRowHeight="12.75"/>
  <cols>
    <col min="1" max="1" width="9.125" style="786" customWidth="1"/>
    <col min="2" max="2" width="22.125" style="786" customWidth="1"/>
    <col min="3" max="3" width="9.875" style="786" customWidth="1"/>
    <col min="4" max="4" width="10.00390625" style="786" customWidth="1"/>
    <col min="5" max="8" width="8.875" style="786" customWidth="1"/>
    <col min="9" max="9" width="9.875" style="786" customWidth="1"/>
    <col min="10" max="11" width="10.00390625" style="786" customWidth="1"/>
    <col min="12" max="12" width="10.125" style="786" customWidth="1"/>
    <col min="13" max="13" width="10.875" style="786" customWidth="1"/>
    <col min="14" max="14" width="9.875" style="786" customWidth="1"/>
    <col min="15" max="15" width="10.125" style="786" customWidth="1"/>
    <col min="16" max="16384" width="9.125" style="786" customWidth="1"/>
  </cols>
  <sheetData>
    <row r="1" spans="1:15" ht="12">
      <c r="A1" s="1436" t="s">
        <v>116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</row>
    <row r="2" spans="1:15" ht="12">
      <c r="A2" s="1438" t="s">
        <v>1143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</row>
    <row r="3" spans="1:15" ht="12.75" thickBot="1">
      <c r="A3" s="787"/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8" t="s">
        <v>673</v>
      </c>
    </row>
    <row r="4" spans="1:15" ht="15" customHeight="1" thickBot="1">
      <c r="A4" s="1439" t="s">
        <v>648</v>
      </c>
      <c r="B4" s="1440"/>
      <c r="C4" s="789" t="s">
        <v>117</v>
      </c>
      <c r="D4" s="789" t="s">
        <v>118</v>
      </c>
      <c r="E4" s="789" t="s">
        <v>119</v>
      </c>
      <c r="F4" s="789" t="s">
        <v>120</v>
      </c>
      <c r="G4" s="789" t="s">
        <v>121</v>
      </c>
      <c r="H4" s="789" t="s">
        <v>122</v>
      </c>
      <c r="I4" s="789" t="s">
        <v>123</v>
      </c>
      <c r="J4" s="789" t="s">
        <v>124</v>
      </c>
      <c r="K4" s="789" t="s">
        <v>125</v>
      </c>
      <c r="L4" s="789" t="s">
        <v>126</v>
      </c>
      <c r="M4" s="789" t="s">
        <v>127</v>
      </c>
      <c r="N4" s="789" t="s">
        <v>128</v>
      </c>
      <c r="O4" s="789" t="s">
        <v>668</v>
      </c>
    </row>
    <row r="5" spans="1:15" ht="15" customHeight="1" thickBot="1">
      <c r="A5" s="790" t="s">
        <v>667</v>
      </c>
      <c r="B5" s="791"/>
      <c r="C5" s="792"/>
      <c r="D5" s="792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4"/>
    </row>
    <row r="6" spans="1:15" ht="15" customHeight="1">
      <c r="A6" s="1441" t="s">
        <v>129</v>
      </c>
      <c r="B6" s="1442"/>
      <c r="C6" s="1434">
        <v>124596</v>
      </c>
      <c r="D6" s="1434">
        <v>124596</v>
      </c>
      <c r="E6" s="1434">
        <v>124596</v>
      </c>
      <c r="F6" s="1434">
        <v>124596</v>
      </c>
      <c r="G6" s="1434">
        <v>124596</v>
      </c>
      <c r="H6" s="1434">
        <v>142512</v>
      </c>
      <c r="I6" s="1434">
        <v>124596</v>
      </c>
      <c r="J6" s="1434">
        <v>124596</v>
      </c>
      <c r="K6" s="1434">
        <v>124596</v>
      </c>
      <c r="L6" s="1434">
        <v>124596</v>
      </c>
      <c r="M6" s="1434">
        <v>124596</v>
      </c>
      <c r="N6" s="1434">
        <v>124596</v>
      </c>
      <c r="O6" s="1445">
        <f>SUM(C6:N7)</f>
        <v>1513068</v>
      </c>
    </row>
    <row r="7" spans="1:15" ht="13.5" customHeight="1">
      <c r="A7" s="1443"/>
      <c r="B7" s="1444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46"/>
    </row>
    <row r="8" spans="1:15" ht="12" customHeight="1">
      <c r="A8" s="1447" t="s">
        <v>130</v>
      </c>
      <c r="B8" s="1448"/>
      <c r="C8" s="1449">
        <v>330000</v>
      </c>
      <c r="D8" s="1449">
        <v>330000</v>
      </c>
      <c r="E8" s="1449">
        <v>1263150</v>
      </c>
      <c r="F8" s="1449">
        <v>1216500</v>
      </c>
      <c r="G8" s="1449">
        <v>625400</v>
      </c>
      <c r="H8" s="1449">
        <v>250000</v>
      </c>
      <c r="I8" s="1449">
        <v>250000</v>
      </c>
      <c r="J8" s="1449">
        <v>255000</v>
      </c>
      <c r="K8" s="1449">
        <v>1210200</v>
      </c>
      <c r="L8" s="1449">
        <v>1270000</v>
      </c>
      <c r="M8" s="1449">
        <v>317990</v>
      </c>
      <c r="N8" s="1449">
        <v>611580</v>
      </c>
      <c r="O8" s="1450">
        <f>SUM(C8:N8)</f>
        <v>7929820</v>
      </c>
    </row>
    <row r="9" spans="1:15" ht="15.75" customHeight="1">
      <c r="A9" s="1443"/>
      <c r="B9" s="1444"/>
      <c r="C9" s="1435"/>
      <c r="D9" s="1435"/>
      <c r="E9" s="1435"/>
      <c r="F9" s="1435"/>
      <c r="G9" s="1435"/>
      <c r="H9" s="1435"/>
      <c r="I9" s="1435"/>
      <c r="J9" s="1435"/>
      <c r="K9" s="1435"/>
      <c r="L9" s="1435"/>
      <c r="M9" s="1435"/>
      <c r="N9" s="1435"/>
      <c r="O9" s="1446"/>
    </row>
    <row r="10" spans="1:15" ht="17.25" customHeight="1">
      <c r="A10" s="1447" t="s">
        <v>131</v>
      </c>
      <c r="B10" s="1451"/>
      <c r="C10" s="1449">
        <v>199710</v>
      </c>
      <c r="D10" s="1449">
        <v>199710</v>
      </c>
      <c r="E10" s="1449">
        <v>199710</v>
      </c>
      <c r="F10" s="1449">
        <v>199710</v>
      </c>
      <c r="G10" s="1449">
        <v>199710</v>
      </c>
      <c r="H10" s="1449">
        <v>208410</v>
      </c>
      <c r="I10" s="1449">
        <v>199710</v>
      </c>
      <c r="J10" s="1449">
        <v>199710</v>
      </c>
      <c r="K10" s="1449">
        <v>199710</v>
      </c>
      <c r="L10" s="1449">
        <v>199710</v>
      </c>
      <c r="M10" s="1449">
        <v>199710</v>
      </c>
      <c r="N10" s="1449">
        <v>198696</v>
      </c>
      <c r="O10" s="1450">
        <f>SUM(C10:N10)</f>
        <v>2404206</v>
      </c>
    </row>
    <row r="11" spans="1:15" ht="22.5" customHeight="1">
      <c r="A11" s="1452"/>
      <c r="B11" s="1453"/>
      <c r="C11" s="1435"/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  <c r="O11" s="1446"/>
    </row>
    <row r="12" spans="1:15" ht="20.25" customHeight="1">
      <c r="A12" s="1447" t="s">
        <v>132</v>
      </c>
      <c r="B12" s="1451"/>
      <c r="C12" s="1449"/>
      <c r="D12" s="1449"/>
      <c r="E12" s="1449">
        <v>11820</v>
      </c>
      <c r="F12" s="1449">
        <v>50000</v>
      </c>
      <c r="G12" s="1449"/>
      <c r="H12" s="1449"/>
      <c r="I12" s="1449"/>
      <c r="J12" s="1449"/>
      <c r="K12" s="1449"/>
      <c r="L12" s="1449"/>
      <c r="M12" s="1449">
        <v>209036</v>
      </c>
      <c r="N12" s="1449">
        <v>469250</v>
      </c>
      <c r="O12" s="1450">
        <f>SUM(C12:N12)</f>
        <v>740106</v>
      </c>
    </row>
    <row r="13" spans="1:15" ht="15" customHeight="1">
      <c r="A13" s="1452"/>
      <c r="B13" s="1453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46"/>
    </row>
    <row r="14" spans="1:15" ht="14.25" customHeight="1">
      <c r="A14" s="1454" t="s">
        <v>133</v>
      </c>
      <c r="B14" s="1451"/>
      <c r="C14" s="1449">
        <v>50000</v>
      </c>
      <c r="D14" s="1449">
        <v>50000</v>
      </c>
      <c r="E14" s="1449">
        <v>55000</v>
      </c>
      <c r="F14" s="1449">
        <v>100000</v>
      </c>
      <c r="G14" s="1449">
        <v>100000</v>
      </c>
      <c r="H14" s="1449">
        <v>50000</v>
      </c>
      <c r="I14" s="1449">
        <v>50000</v>
      </c>
      <c r="J14" s="1449">
        <v>80000</v>
      </c>
      <c r="K14" s="1449">
        <v>400000</v>
      </c>
      <c r="L14" s="1449">
        <v>170000</v>
      </c>
      <c r="M14" s="1449">
        <v>100000</v>
      </c>
      <c r="N14" s="1449">
        <v>51000</v>
      </c>
      <c r="O14" s="1450">
        <f>SUM(C14:N14)</f>
        <v>1256000</v>
      </c>
    </row>
    <row r="15" spans="1:15" ht="14.25" customHeight="1">
      <c r="A15" s="1452"/>
      <c r="B15" s="1453"/>
      <c r="C15" s="1435"/>
      <c r="D15" s="1435"/>
      <c r="E15" s="1435"/>
      <c r="F15" s="1435"/>
      <c r="G15" s="1435"/>
      <c r="H15" s="1435"/>
      <c r="I15" s="1435"/>
      <c r="J15" s="1435"/>
      <c r="K15" s="1435"/>
      <c r="L15" s="1435"/>
      <c r="M15" s="1435"/>
      <c r="N15" s="1435"/>
      <c r="O15" s="1446"/>
    </row>
    <row r="16" spans="1:15" ht="12" customHeight="1">
      <c r="A16" s="1454" t="s">
        <v>134</v>
      </c>
      <c r="B16" s="1451"/>
      <c r="C16" s="1449">
        <v>2625</v>
      </c>
      <c r="D16" s="1449">
        <v>2625</v>
      </c>
      <c r="E16" s="1449">
        <v>2625</v>
      </c>
      <c r="F16" s="1449">
        <v>2625</v>
      </c>
      <c r="G16" s="1449">
        <v>2625</v>
      </c>
      <c r="H16" s="1449">
        <v>2625</v>
      </c>
      <c r="I16" s="1449">
        <v>2625</v>
      </c>
      <c r="J16" s="1449">
        <v>2625</v>
      </c>
      <c r="K16" s="1449">
        <v>2625</v>
      </c>
      <c r="L16" s="1449">
        <v>2625</v>
      </c>
      <c r="M16" s="1449">
        <v>2625</v>
      </c>
      <c r="N16" s="1449">
        <v>2625</v>
      </c>
      <c r="O16" s="1450">
        <f>SUM(C16:N16)</f>
        <v>31500</v>
      </c>
    </row>
    <row r="17" spans="1:15" ht="17.25" customHeight="1">
      <c r="A17" s="1452"/>
      <c r="B17" s="1453"/>
      <c r="C17" s="1435"/>
      <c r="D17" s="1435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46"/>
    </row>
    <row r="18" spans="1:15" ht="14.25" customHeight="1">
      <c r="A18" s="1454" t="s">
        <v>135</v>
      </c>
      <c r="B18" s="1451"/>
      <c r="C18" s="1449"/>
      <c r="D18" s="1449"/>
      <c r="E18" s="1449"/>
      <c r="F18" s="1449"/>
      <c r="G18" s="1449"/>
      <c r="H18" s="1449">
        <v>3531464</v>
      </c>
      <c r="I18" s="1449"/>
      <c r="J18" s="1449"/>
      <c r="K18" s="1449"/>
      <c r="L18" s="1449"/>
      <c r="M18" s="1449"/>
      <c r="N18" s="1449"/>
      <c r="O18" s="1450">
        <f>SUM(C18:N18)</f>
        <v>3531464</v>
      </c>
    </row>
    <row r="19" spans="1:15" ht="14.25" customHeight="1">
      <c r="A19" s="1452"/>
      <c r="B19" s="1453"/>
      <c r="C19" s="1435"/>
      <c r="D19" s="1435"/>
      <c r="E19" s="1435"/>
      <c r="F19" s="1435"/>
      <c r="G19" s="1435"/>
      <c r="H19" s="1435"/>
      <c r="I19" s="1435"/>
      <c r="J19" s="1435"/>
      <c r="K19" s="1435"/>
      <c r="L19" s="1435"/>
      <c r="M19" s="1435"/>
      <c r="N19" s="1435"/>
      <c r="O19" s="1446"/>
    </row>
    <row r="20" spans="1:15" ht="18" customHeight="1" thickBot="1">
      <c r="A20" s="795" t="s">
        <v>136</v>
      </c>
      <c r="B20" s="796"/>
      <c r="C20" s="797">
        <f aca="true" t="shared" si="0" ref="C20:O20">SUM(C6:C19)</f>
        <v>706931</v>
      </c>
      <c r="D20" s="797">
        <f t="shared" si="0"/>
        <v>706931</v>
      </c>
      <c r="E20" s="797">
        <f t="shared" si="0"/>
        <v>1656901</v>
      </c>
      <c r="F20" s="797">
        <f t="shared" si="0"/>
        <v>1693431</v>
      </c>
      <c r="G20" s="797">
        <f t="shared" si="0"/>
        <v>1052331</v>
      </c>
      <c r="H20" s="797">
        <f t="shared" si="0"/>
        <v>4185011</v>
      </c>
      <c r="I20" s="797">
        <f t="shared" si="0"/>
        <v>626931</v>
      </c>
      <c r="J20" s="797">
        <f t="shared" si="0"/>
        <v>661931</v>
      </c>
      <c r="K20" s="797">
        <f t="shared" si="0"/>
        <v>1937131</v>
      </c>
      <c r="L20" s="797">
        <f t="shared" si="0"/>
        <v>1766931</v>
      </c>
      <c r="M20" s="797">
        <f t="shared" si="0"/>
        <v>953957</v>
      </c>
      <c r="N20" s="797">
        <f t="shared" si="0"/>
        <v>1457747</v>
      </c>
      <c r="O20" s="798">
        <f t="shared" si="0"/>
        <v>17406164</v>
      </c>
    </row>
    <row r="21" spans="1:15" ht="15" customHeight="1" thickBot="1">
      <c r="A21" s="799" t="s">
        <v>816</v>
      </c>
      <c r="B21" s="792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1"/>
    </row>
    <row r="22" spans="1:15" ht="12" customHeight="1">
      <c r="A22" s="1455" t="s">
        <v>137</v>
      </c>
      <c r="B22" s="1456"/>
      <c r="C22" s="1434">
        <v>495687</v>
      </c>
      <c r="D22" s="1434">
        <v>257792</v>
      </c>
      <c r="E22" s="1434">
        <v>257792</v>
      </c>
      <c r="F22" s="1434">
        <v>257792</v>
      </c>
      <c r="G22" s="1434">
        <v>237894</v>
      </c>
      <c r="H22" s="1434">
        <v>289376</v>
      </c>
      <c r="I22" s="1434">
        <v>237894</v>
      </c>
      <c r="J22" s="1434">
        <v>475789</v>
      </c>
      <c r="K22" s="1434">
        <v>237894</v>
      </c>
      <c r="L22" s="1434">
        <v>237894</v>
      </c>
      <c r="M22" s="1434">
        <v>254818</v>
      </c>
      <c r="N22" s="1434">
        <v>237899</v>
      </c>
      <c r="O22" s="1450">
        <f>SUM(C22:N22)</f>
        <v>3478521</v>
      </c>
    </row>
    <row r="23" spans="1:15" ht="12.75" customHeight="1">
      <c r="A23" s="1452"/>
      <c r="B23" s="1453"/>
      <c r="C23" s="1457"/>
      <c r="D23" s="1457"/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46"/>
    </row>
    <row r="24" spans="1:15" ht="15" customHeight="1">
      <c r="A24" s="1454" t="s">
        <v>138</v>
      </c>
      <c r="B24" s="1451"/>
      <c r="C24" s="1449">
        <v>146772</v>
      </c>
      <c r="D24" s="1449">
        <v>78065</v>
      </c>
      <c r="E24" s="1449">
        <v>78065</v>
      </c>
      <c r="F24" s="1449">
        <v>78067</v>
      </c>
      <c r="G24" s="1449">
        <v>68706</v>
      </c>
      <c r="H24" s="1449">
        <v>81950</v>
      </c>
      <c r="I24" s="1449">
        <v>68706</v>
      </c>
      <c r="J24" s="1449">
        <v>137413</v>
      </c>
      <c r="K24" s="1449">
        <v>68706</v>
      </c>
      <c r="L24" s="1449">
        <v>68706</v>
      </c>
      <c r="M24" s="1449">
        <v>73159</v>
      </c>
      <c r="N24" s="1449">
        <v>68710</v>
      </c>
      <c r="O24" s="1450">
        <f>SUM(C24:N24)</f>
        <v>1017025</v>
      </c>
    </row>
    <row r="25" spans="1:15" ht="14.25" customHeight="1">
      <c r="A25" s="1452"/>
      <c r="B25" s="1453"/>
      <c r="C25" s="1458"/>
      <c r="D25" s="1458"/>
      <c r="E25" s="1458"/>
      <c r="F25" s="1458"/>
      <c r="G25" s="1458"/>
      <c r="H25" s="1458"/>
      <c r="I25" s="1458"/>
      <c r="J25" s="1458"/>
      <c r="K25" s="1458"/>
      <c r="L25" s="1458"/>
      <c r="M25" s="1458"/>
      <c r="N25" s="1458"/>
      <c r="O25" s="1446"/>
    </row>
    <row r="26" spans="1:15" ht="12" customHeight="1">
      <c r="A26" s="1454" t="s">
        <v>139</v>
      </c>
      <c r="B26" s="1451"/>
      <c r="C26" s="1449">
        <v>458392</v>
      </c>
      <c r="D26" s="1449">
        <v>458392</v>
      </c>
      <c r="E26" s="1449">
        <v>458392</v>
      </c>
      <c r="F26" s="1449">
        <v>458392</v>
      </c>
      <c r="G26" s="1449">
        <v>458392</v>
      </c>
      <c r="H26" s="1449">
        <v>458392</v>
      </c>
      <c r="I26" s="1449">
        <v>458392</v>
      </c>
      <c r="J26" s="1449">
        <v>458392</v>
      </c>
      <c r="K26" s="1449">
        <v>458392</v>
      </c>
      <c r="L26" s="1449">
        <v>458392</v>
      </c>
      <c r="M26" s="1449">
        <v>499116</v>
      </c>
      <c r="N26" s="1449">
        <v>458387</v>
      </c>
      <c r="O26" s="1450">
        <f>SUM(C26:N26)</f>
        <v>5541423</v>
      </c>
    </row>
    <row r="27" spans="1:15" ht="15" customHeight="1">
      <c r="A27" s="1452"/>
      <c r="B27" s="1453"/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46"/>
    </row>
    <row r="28" spans="1:15" ht="12" customHeight="1">
      <c r="A28" s="1454" t="s">
        <v>140</v>
      </c>
      <c r="B28" s="1451"/>
      <c r="C28" s="1449">
        <v>20336</v>
      </c>
      <c r="D28" s="1449">
        <v>20336</v>
      </c>
      <c r="E28" s="1449">
        <v>20336</v>
      </c>
      <c r="F28" s="1449">
        <v>20336</v>
      </c>
      <c r="G28" s="1449">
        <v>20336</v>
      </c>
      <c r="H28" s="1449">
        <v>25730</v>
      </c>
      <c r="I28" s="1449">
        <v>20336</v>
      </c>
      <c r="J28" s="1449">
        <v>20336</v>
      </c>
      <c r="K28" s="1449">
        <v>20336</v>
      </c>
      <c r="L28" s="1449">
        <v>20336</v>
      </c>
      <c r="M28" s="1449">
        <v>20336</v>
      </c>
      <c r="N28" s="1449">
        <v>20338</v>
      </c>
      <c r="O28" s="1450">
        <f>SUM(C28:N28)</f>
        <v>249428</v>
      </c>
    </row>
    <row r="29" spans="1:15" ht="15.75" customHeight="1">
      <c r="A29" s="1452"/>
      <c r="B29" s="1453"/>
      <c r="C29" s="1458"/>
      <c r="D29" s="1458"/>
      <c r="E29" s="1458"/>
      <c r="F29" s="1458"/>
      <c r="G29" s="1458"/>
      <c r="H29" s="1458"/>
      <c r="I29" s="1458"/>
      <c r="J29" s="1458"/>
      <c r="K29" s="1458"/>
      <c r="L29" s="1458"/>
      <c r="M29" s="1458"/>
      <c r="N29" s="1458"/>
      <c r="O29" s="1446"/>
    </row>
    <row r="30" spans="1:15" ht="12" customHeight="1">
      <c r="A30" s="1454" t="s">
        <v>141</v>
      </c>
      <c r="B30" s="1451"/>
      <c r="C30" s="1449">
        <v>111943</v>
      </c>
      <c r="D30" s="1449">
        <v>111943</v>
      </c>
      <c r="E30" s="1449">
        <v>111943</v>
      </c>
      <c r="F30" s="1449">
        <v>111943</v>
      </c>
      <c r="G30" s="1449">
        <v>112941</v>
      </c>
      <c r="H30" s="1449">
        <v>76283</v>
      </c>
      <c r="I30" s="1449">
        <v>85000</v>
      </c>
      <c r="J30" s="1449">
        <v>85000</v>
      </c>
      <c r="K30" s="1449">
        <v>85000</v>
      </c>
      <c r="L30" s="1449">
        <v>85000</v>
      </c>
      <c r="M30" s="1449">
        <v>90000</v>
      </c>
      <c r="N30" s="1449">
        <v>117254</v>
      </c>
      <c r="O30" s="1450">
        <f>SUM(C30:N30)</f>
        <v>1184250</v>
      </c>
    </row>
    <row r="31" spans="1:15" ht="12" customHeight="1">
      <c r="A31" s="1452"/>
      <c r="B31" s="1453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46"/>
    </row>
    <row r="32" spans="1:15" ht="12" customHeight="1">
      <c r="A32" s="1454" t="s">
        <v>142</v>
      </c>
      <c r="B32" s="1451"/>
      <c r="C32" s="1449"/>
      <c r="D32" s="1449">
        <v>95732</v>
      </c>
      <c r="E32" s="1449">
        <v>1000</v>
      </c>
      <c r="F32" s="1449">
        <v>5261</v>
      </c>
      <c r="G32" s="1449">
        <v>50000</v>
      </c>
      <c r="H32" s="1449">
        <v>127000</v>
      </c>
      <c r="I32" s="1449">
        <v>10000</v>
      </c>
      <c r="J32" s="1449">
        <v>35000</v>
      </c>
      <c r="K32" s="1449">
        <v>340179</v>
      </c>
      <c r="L32" s="1449">
        <v>5261</v>
      </c>
      <c r="M32" s="1449">
        <v>362887</v>
      </c>
      <c r="N32" s="1449">
        <v>408179</v>
      </c>
      <c r="O32" s="1450">
        <f>SUM(C32:N32)</f>
        <v>1440499</v>
      </c>
    </row>
    <row r="33" spans="1:15" ht="14.25" customHeight="1">
      <c r="A33" s="1452"/>
      <c r="B33" s="1453"/>
      <c r="C33" s="1458"/>
      <c r="D33" s="1458"/>
      <c r="E33" s="1458"/>
      <c r="F33" s="1458"/>
      <c r="G33" s="1458"/>
      <c r="H33" s="1458"/>
      <c r="I33" s="1458"/>
      <c r="J33" s="1458"/>
      <c r="K33" s="1458"/>
      <c r="L33" s="1458"/>
      <c r="M33" s="1458"/>
      <c r="N33" s="1458"/>
      <c r="O33" s="1446"/>
    </row>
    <row r="34" spans="1:15" ht="15" customHeight="1">
      <c r="A34" s="1454" t="s">
        <v>143</v>
      </c>
      <c r="B34" s="1451"/>
      <c r="C34" s="1449">
        <v>100000</v>
      </c>
      <c r="D34" s="1449">
        <v>100000</v>
      </c>
      <c r="E34" s="1449">
        <v>112500</v>
      </c>
      <c r="F34" s="1449">
        <v>150000</v>
      </c>
      <c r="G34" s="1449">
        <v>150000</v>
      </c>
      <c r="H34" s="1449">
        <v>150000</v>
      </c>
      <c r="I34" s="1449">
        <v>100000</v>
      </c>
      <c r="J34" s="1449">
        <v>250000</v>
      </c>
      <c r="K34" s="1449">
        <v>268003</v>
      </c>
      <c r="L34" s="1449">
        <v>397302</v>
      </c>
      <c r="M34" s="1449">
        <v>452880</v>
      </c>
      <c r="N34" s="1449">
        <v>950000</v>
      </c>
      <c r="O34" s="1450">
        <f>SUM(C34:N34)</f>
        <v>3180685</v>
      </c>
    </row>
    <row r="35" spans="1:15" ht="15" customHeight="1">
      <c r="A35" s="1452"/>
      <c r="B35" s="1453"/>
      <c r="C35" s="1458"/>
      <c r="D35" s="1458"/>
      <c r="E35" s="1458"/>
      <c r="F35" s="1458"/>
      <c r="G35" s="1458"/>
      <c r="H35" s="1458"/>
      <c r="I35" s="1458"/>
      <c r="J35" s="1458"/>
      <c r="K35" s="1458"/>
      <c r="L35" s="1458"/>
      <c r="M35" s="1458"/>
      <c r="N35" s="1458"/>
      <c r="O35" s="1446"/>
    </row>
    <row r="36" spans="1:15" ht="15" customHeight="1">
      <c r="A36" s="1454" t="s">
        <v>144</v>
      </c>
      <c r="B36" s="1451"/>
      <c r="C36" s="1449"/>
      <c r="D36" s="1449"/>
      <c r="E36" s="1449">
        <v>40000</v>
      </c>
      <c r="F36" s="1449">
        <v>100000</v>
      </c>
      <c r="G36" s="1449">
        <v>200000</v>
      </c>
      <c r="H36" s="1449">
        <v>250000</v>
      </c>
      <c r="I36" s="1449">
        <v>100000</v>
      </c>
      <c r="J36" s="1449">
        <v>100000</v>
      </c>
      <c r="K36" s="1449">
        <v>50000</v>
      </c>
      <c r="L36" s="1449">
        <v>150000</v>
      </c>
      <c r="M36" s="1449">
        <v>150000</v>
      </c>
      <c r="N36" s="1449">
        <v>80082</v>
      </c>
      <c r="O36" s="1450">
        <f>SUM(C36:N36)</f>
        <v>1220082</v>
      </c>
    </row>
    <row r="37" spans="1:15" ht="15" customHeight="1">
      <c r="A37" s="1452"/>
      <c r="B37" s="1453"/>
      <c r="C37" s="1458"/>
      <c r="D37" s="1458"/>
      <c r="E37" s="1458"/>
      <c r="F37" s="1458"/>
      <c r="G37" s="1458"/>
      <c r="H37" s="1458"/>
      <c r="I37" s="1458"/>
      <c r="J37" s="1458"/>
      <c r="K37" s="1458"/>
      <c r="L37" s="1458"/>
      <c r="M37" s="1458"/>
      <c r="N37" s="1458"/>
      <c r="O37" s="1446"/>
    </row>
    <row r="38" spans="1:15" ht="14.25" customHeight="1">
      <c r="A38" s="1454" t="s">
        <v>454</v>
      </c>
      <c r="B38" s="1451"/>
      <c r="C38" s="1449">
        <v>46251</v>
      </c>
      <c r="D38" s="1449"/>
      <c r="E38" s="1449">
        <v>12000</v>
      </c>
      <c r="F38" s="1449"/>
      <c r="G38" s="1449"/>
      <c r="H38" s="1449">
        <v>12000</v>
      </c>
      <c r="I38" s="1449"/>
      <c r="J38" s="1449"/>
      <c r="K38" s="1449">
        <v>12000</v>
      </c>
      <c r="L38" s="1449"/>
      <c r="M38" s="1449"/>
      <c r="N38" s="1449">
        <v>12000</v>
      </c>
      <c r="O38" s="1450">
        <f>SUM(C38:N38)</f>
        <v>94251</v>
      </c>
    </row>
    <row r="39" spans="1:15" ht="22.5" customHeight="1" thickBot="1">
      <c r="A39" s="1459"/>
      <c r="B39" s="1460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2"/>
    </row>
    <row r="40" spans="1:15" ht="18" customHeight="1" thickBot="1">
      <c r="A40" s="802" t="s">
        <v>145</v>
      </c>
      <c r="B40" s="803"/>
      <c r="C40" s="797">
        <f aca="true" t="shared" si="1" ref="C40:O40">SUM(C22:C39)</f>
        <v>1379381</v>
      </c>
      <c r="D40" s="797">
        <f t="shared" si="1"/>
        <v>1122260</v>
      </c>
      <c r="E40" s="797">
        <f t="shared" si="1"/>
        <v>1092028</v>
      </c>
      <c r="F40" s="797">
        <f t="shared" si="1"/>
        <v>1181791</v>
      </c>
      <c r="G40" s="797">
        <f t="shared" si="1"/>
        <v>1298269</v>
      </c>
      <c r="H40" s="797">
        <f t="shared" si="1"/>
        <v>1470731</v>
      </c>
      <c r="I40" s="797">
        <f t="shared" si="1"/>
        <v>1080328</v>
      </c>
      <c r="J40" s="797">
        <f t="shared" si="1"/>
        <v>1561930</v>
      </c>
      <c r="K40" s="797">
        <f t="shared" si="1"/>
        <v>1540510</v>
      </c>
      <c r="L40" s="797">
        <f t="shared" si="1"/>
        <v>1422891</v>
      </c>
      <c r="M40" s="797">
        <f t="shared" si="1"/>
        <v>1903196</v>
      </c>
      <c r="N40" s="797">
        <f t="shared" si="1"/>
        <v>2352849</v>
      </c>
      <c r="O40" s="798">
        <f t="shared" si="1"/>
        <v>17406164</v>
      </c>
    </row>
    <row r="41" spans="1:15" ht="12">
      <c r="A41" s="804"/>
      <c r="B41" s="804"/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showZeros="0" zoomScalePageLayoutView="0" workbookViewId="0" topLeftCell="A274">
      <selection activeCell="D147" sqref="D147"/>
    </sheetView>
  </sheetViews>
  <sheetFormatPr defaultColWidth="9.125" defaultRowHeight="12.75"/>
  <cols>
    <col min="1" max="1" width="8.50390625" style="156" customWidth="1"/>
    <col min="2" max="2" width="72.125" style="112" customWidth="1"/>
    <col min="3" max="4" width="12.125" style="112" customWidth="1"/>
    <col min="5" max="5" width="8.50390625" style="112" customWidth="1"/>
    <col min="6" max="7" width="9.125" style="112" customWidth="1"/>
    <col min="8" max="8" width="10.125" style="112" bestFit="1" customWidth="1"/>
    <col min="9" max="16384" width="9.125" style="112" customWidth="1"/>
  </cols>
  <sheetData>
    <row r="1" spans="1:5" ht="12">
      <c r="A1" s="1209" t="s">
        <v>672</v>
      </c>
      <c r="B1" s="1209"/>
      <c r="C1" s="1210"/>
      <c r="D1" s="1210"/>
      <c r="E1" s="1211"/>
    </row>
    <row r="2" spans="1:5" ht="12">
      <c r="A2" s="1209" t="s">
        <v>1082</v>
      </c>
      <c r="B2" s="1209"/>
      <c r="C2" s="1210"/>
      <c r="D2" s="1210"/>
      <c r="E2" s="1211"/>
    </row>
    <row r="3" spans="1:2" ht="12">
      <c r="A3" s="110"/>
      <c r="B3" s="111"/>
    </row>
    <row r="4" spans="1:5" ht="11.25" customHeight="1">
      <c r="A4" s="110"/>
      <c r="B4" s="110"/>
      <c r="C4" s="113"/>
      <c r="D4" s="113"/>
      <c r="E4" s="892" t="s">
        <v>673</v>
      </c>
    </row>
    <row r="5" spans="1:5" s="114" customFormat="1" ht="19.5" customHeight="1">
      <c r="A5" s="1216" t="s">
        <v>681</v>
      </c>
      <c r="B5" s="1214" t="s">
        <v>667</v>
      </c>
      <c r="C5" s="1204" t="s">
        <v>1196</v>
      </c>
      <c r="D5" s="1204" t="s">
        <v>1203</v>
      </c>
      <c r="E5" s="1212" t="s">
        <v>1075</v>
      </c>
    </row>
    <row r="6" spans="1:5" s="114" customFormat="1" ht="17.25" customHeight="1">
      <c r="A6" s="1215"/>
      <c r="B6" s="1215"/>
      <c r="C6" s="1217"/>
      <c r="D6" s="1217"/>
      <c r="E6" s="1213"/>
    </row>
    <row r="7" spans="1:5" s="114" customFormat="1" ht="11.25" customHeight="1">
      <c r="A7" s="115" t="s">
        <v>649</v>
      </c>
      <c r="B7" s="116" t="s">
        <v>650</v>
      </c>
      <c r="C7" s="229" t="s">
        <v>651</v>
      </c>
      <c r="D7" s="229" t="s">
        <v>652</v>
      </c>
      <c r="E7" s="116" t="s">
        <v>653</v>
      </c>
    </row>
    <row r="8" spans="1:5" s="119" customFormat="1" ht="16.5" customHeight="1">
      <c r="A8" s="117"/>
      <c r="B8" s="256" t="s">
        <v>869</v>
      </c>
      <c r="C8" s="247"/>
      <c r="D8" s="247"/>
      <c r="E8" s="198"/>
    </row>
    <row r="9" spans="1:5" ht="12" customHeight="1">
      <c r="A9" s="120"/>
      <c r="B9" s="121"/>
      <c r="C9" s="197"/>
      <c r="D9" s="197"/>
      <c r="E9" s="121"/>
    </row>
    <row r="10" spans="1:5" ht="12" customHeight="1">
      <c r="A10" s="124">
        <v>1010</v>
      </c>
      <c r="B10" s="134" t="s">
        <v>703</v>
      </c>
      <c r="C10" s="953">
        <f>SUM(C11:C16)</f>
        <v>1453009</v>
      </c>
      <c r="D10" s="953">
        <f>SUM(D11:D16)</f>
        <v>1500728</v>
      </c>
      <c r="E10" s="309">
        <f>SUM(D10/C10)</f>
        <v>1.0328415033905503</v>
      </c>
    </row>
    <row r="11" spans="1:5" ht="12" customHeight="1">
      <c r="A11" s="120">
        <v>1011</v>
      </c>
      <c r="B11" s="121" t="s">
        <v>704</v>
      </c>
      <c r="C11" s="954">
        <v>3207</v>
      </c>
      <c r="D11" s="954">
        <v>3207</v>
      </c>
      <c r="E11" s="1111">
        <f aca="true" t="shared" si="0" ref="E11:E73">SUM(D11/C11)</f>
        <v>1</v>
      </c>
    </row>
    <row r="12" spans="1:5" ht="12" customHeight="1">
      <c r="A12" s="120">
        <v>1012</v>
      </c>
      <c r="B12" s="121" t="s">
        <v>705</v>
      </c>
      <c r="C12" s="955">
        <v>769507</v>
      </c>
      <c r="D12" s="955">
        <v>769507</v>
      </c>
      <c r="E12" s="1111">
        <f t="shared" si="0"/>
        <v>1</v>
      </c>
    </row>
    <row r="13" spans="1:6" ht="12" customHeight="1">
      <c r="A13" s="120">
        <v>1013</v>
      </c>
      <c r="B13" s="121" t="s">
        <v>750</v>
      </c>
      <c r="C13" s="955">
        <v>522241</v>
      </c>
      <c r="D13" s="955">
        <v>557361</v>
      </c>
      <c r="E13" s="1111">
        <f t="shared" si="0"/>
        <v>1.067248645740185</v>
      </c>
      <c r="F13" s="321"/>
    </row>
    <row r="14" spans="1:6" ht="12" customHeight="1">
      <c r="A14" s="120">
        <v>1014</v>
      </c>
      <c r="B14" s="121" t="s">
        <v>706</v>
      </c>
      <c r="C14" s="954">
        <v>158054</v>
      </c>
      <c r="D14" s="954">
        <v>158054</v>
      </c>
      <c r="E14" s="1111">
        <f t="shared" si="0"/>
        <v>1</v>
      </c>
      <c r="F14" s="321"/>
    </row>
    <row r="15" spans="1:7" ht="12" customHeight="1">
      <c r="A15" s="120">
        <v>1015</v>
      </c>
      <c r="B15" s="121" t="s">
        <v>173</v>
      </c>
      <c r="C15" s="954"/>
      <c r="D15" s="954">
        <v>12599</v>
      </c>
      <c r="E15" s="309"/>
      <c r="F15" s="910"/>
      <c r="G15" s="307"/>
    </row>
    <row r="16" spans="1:6" ht="12" customHeight="1">
      <c r="A16" s="120">
        <v>1016</v>
      </c>
      <c r="B16" s="121" t="s">
        <v>174</v>
      </c>
      <c r="C16" s="954"/>
      <c r="D16" s="954"/>
      <c r="E16" s="309"/>
      <c r="F16" s="321"/>
    </row>
    <row r="17" spans="1:6" ht="12" customHeight="1">
      <c r="A17" s="124">
        <v>1020</v>
      </c>
      <c r="B17" s="134" t="s">
        <v>707</v>
      </c>
      <c r="C17" s="954"/>
      <c r="D17" s="954"/>
      <c r="E17" s="309"/>
      <c r="F17" s="321"/>
    </row>
    <row r="18" spans="1:6" ht="12" customHeight="1" thickBot="1">
      <c r="A18" s="151">
        <v>1030</v>
      </c>
      <c r="B18" s="200" t="s">
        <v>708</v>
      </c>
      <c r="C18" s="956"/>
      <c r="D18" s="956"/>
      <c r="E18" s="1113"/>
      <c r="F18" s="321"/>
    </row>
    <row r="19" spans="1:6" ht="16.5" customHeight="1" thickBot="1">
      <c r="A19" s="148"/>
      <c r="B19" s="248" t="s">
        <v>709</v>
      </c>
      <c r="C19" s="957">
        <f>SUM(C10+C18+C17)</f>
        <v>1453009</v>
      </c>
      <c r="D19" s="957">
        <f>SUM(D10+D18+D17)</f>
        <v>1500728</v>
      </c>
      <c r="E19" s="1114">
        <f t="shared" si="0"/>
        <v>1.0328415033905503</v>
      </c>
      <c r="F19" s="321"/>
    </row>
    <row r="20" spans="1:5" ht="12" customHeight="1">
      <c r="A20" s="143"/>
      <c r="B20" s="159"/>
      <c r="C20" s="958"/>
      <c r="D20" s="958"/>
      <c r="E20" s="1112"/>
    </row>
    <row r="21" spans="1:5" ht="12" customHeight="1">
      <c r="A21" s="122">
        <v>1040</v>
      </c>
      <c r="B21" s="123" t="s">
        <v>710</v>
      </c>
      <c r="C21" s="959">
        <f>SUM(C22:C23)</f>
        <v>3310000</v>
      </c>
      <c r="D21" s="959">
        <f>SUM(D22:D23)</f>
        <v>3310000</v>
      </c>
      <c r="E21" s="309">
        <f t="shared" si="0"/>
        <v>1</v>
      </c>
    </row>
    <row r="22" spans="1:6" ht="12" customHeight="1">
      <c r="A22" s="131">
        <v>1041</v>
      </c>
      <c r="B22" s="129" t="s">
        <v>470</v>
      </c>
      <c r="C22" s="960">
        <v>2850000</v>
      </c>
      <c r="D22" s="960">
        <v>2850000</v>
      </c>
      <c r="E22" s="1111">
        <f t="shared" si="0"/>
        <v>1</v>
      </c>
      <c r="F22" s="156"/>
    </row>
    <row r="23" spans="1:5" ht="12" customHeight="1">
      <c r="A23" s="131">
        <v>1042</v>
      </c>
      <c r="B23" s="129" t="s">
        <v>471</v>
      </c>
      <c r="C23" s="960">
        <v>460000</v>
      </c>
      <c r="D23" s="960">
        <v>460000</v>
      </c>
      <c r="E23" s="1111">
        <f t="shared" si="0"/>
        <v>1</v>
      </c>
    </row>
    <row r="24" spans="1:5" ht="12" customHeight="1">
      <c r="A24" s="126">
        <v>1050</v>
      </c>
      <c r="B24" s="125" t="s">
        <v>711</v>
      </c>
      <c r="C24" s="959">
        <f>SUM(C25:C27)</f>
        <v>4197124</v>
      </c>
      <c r="D24" s="959">
        <f>SUM(D25:D27)</f>
        <v>4248704</v>
      </c>
      <c r="E24" s="309">
        <f t="shared" si="0"/>
        <v>1.0122893676717677</v>
      </c>
    </row>
    <row r="25" spans="1:5" ht="12.75" customHeight="1">
      <c r="A25" s="132">
        <v>1051</v>
      </c>
      <c r="B25" s="121" t="s">
        <v>674</v>
      </c>
      <c r="C25" s="960">
        <v>3932124</v>
      </c>
      <c r="D25" s="960">
        <v>3983704</v>
      </c>
      <c r="E25" s="1111">
        <f t="shared" si="0"/>
        <v>1.0131175924258746</v>
      </c>
    </row>
    <row r="26" spans="1:5" ht="12.75" customHeight="1">
      <c r="A26" s="132">
        <v>1052</v>
      </c>
      <c r="B26" s="133" t="s">
        <v>751</v>
      </c>
      <c r="C26" s="960">
        <v>180000</v>
      </c>
      <c r="D26" s="960">
        <v>180000</v>
      </c>
      <c r="E26" s="1111">
        <f t="shared" si="0"/>
        <v>1</v>
      </c>
    </row>
    <row r="27" spans="1:5" ht="12.75" customHeight="1">
      <c r="A27" s="132">
        <v>1053</v>
      </c>
      <c r="B27" s="128" t="s">
        <v>669</v>
      </c>
      <c r="C27" s="960">
        <v>85000</v>
      </c>
      <c r="D27" s="960">
        <v>85000</v>
      </c>
      <c r="E27" s="1111">
        <f t="shared" si="0"/>
        <v>1</v>
      </c>
    </row>
    <row r="28" spans="1:5" ht="12" customHeight="1">
      <c r="A28" s="126">
        <v>1070</v>
      </c>
      <c r="B28" s="125" t="s">
        <v>676</v>
      </c>
      <c r="C28" s="959">
        <f>SUM(C29:C37)</f>
        <v>354116</v>
      </c>
      <c r="D28" s="959">
        <f>SUM(D29:D37)</f>
        <v>354116</v>
      </c>
      <c r="E28" s="309">
        <f t="shared" si="0"/>
        <v>1</v>
      </c>
    </row>
    <row r="29" spans="1:5" ht="12" customHeight="1">
      <c r="A29" s="132">
        <v>1071</v>
      </c>
      <c r="B29" s="129" t="s">
        <v>712</v>
      </c>
      <c r="C29" s="960">
        <v>4000</v>
      </c>
      <c r="D29" s="960">
        <v>4000</v>
      </c>
      <c r="E29" s="1111">
        <f t="shared" si="0"/>
        <v>1</v>
      </c>
    </row>
    <row r="30" spans="1:5" ht="12" customHeight="1">
      <c r="A30" s="132">
        <v>1073</v>
      </c>
      <c r="B30" s="121" t="s">
        <v>713</v>
      </c>
      <c r="C30" s="960"/>
      <c r="D30" s="960"/>
      <c r="E30" s="1111"/>
    </row>
    <row r="31" spans="1:5" ht="12" customHeight="1">
      <c r="A31" s="132">
        <v>1074</v>
      </c>
      <c r="B31" s="121" t="s">
        <v>714</v>
      </c>
      <c r="C31" s="960">
        <v>2200</v>
      </c>
      <c r="D31" s="960">
        <v>2200</v>
      </c>
      <c r="E31" s="1111">
        <f t="shared" si="0"/>
        <v>1</v>
      </c>
    </row>
    <row r="32" spans="1:5" ht="12" customHeight="1">
      <c r="A32" s="132">
        <v>1075</v>
      </c>
      <c r="B32" s="128" t="s">
        <v>488</v>
      </c>
      <c r="C32" s="960">
        <v>20000</v>
      </c>
      <c r="D32" s="960">
        <v>20000</v>
      </c>
      <c r="E32" s="1111">
        <f t="shared" si="0"/>
        <v>1</v>
      </c>
    </row>
    <row r="33" spans="1:5" ht="12" customHeight="1">
      <c r="A33" s="132">
        <v>1076</v>
      </c>
      <c r="B33" s="128" t="s">
        <v>456</v>
      </c>
      <c r="C33" s="960">
        <v>10316</v>
      </c>
      <c r="D33" s="960">
        <v>10316</v>
      </c>
      <c r="E33" s="1111">
        <f t="shared" si="0"/>
        <v>1</v>
      </c>
    </row>
    <row r="34" spans="1:5" ht="12" customHeight="1">
      <c r="A34" s="132">
        <v>1077</v>
      </c>
      <c r="B34" s="133" t="s">
        <v>715</v>
      </c>
      <c r="C34" s="960">
        <v>240000</v>
      </c>
      <c r="D34" s="960">
        <v>240000</v>
      </c>
      <c r="E34" s="1111">
        <f t="shared" si="0"/>
        <v>1</v>
      </c>
    </row>
    <row r="35" spans="1:5" ht="12" customHeight="1">
      <c r="A35" s="132">
        <v>1078</v>
      </c>
      <c r="B35" s="129" t="s">
        <v>716</v>
      </c>
      <c r="C35" s="960">
        <v>2600</v>
      </c>
      <c r="D35" s="960">
        <v>2600</v>
      </c>
      <c r="E35" s="1111">
        <f t="shared" si="0"/>
        <v>1</v>
      </c>
    </row>
    <row r="36" spans="1:5" ht="12" customHeight="1">
      <c r="A36" s="132">
        <v>1079</v>
      </c>
      <c r="B36" s="129" t="s">
        <v>717</v>
      </c>
      <c r="C36" s="960">
        <v>25000</v>
      </c>
      <c r="D36" s="960">
        <v>25000</v>
      </c>
      <c r="E36" s="1111">
        <f t="shared" si="0"/>
        <v>1</v>
      </c>
    </row>
    <row r="37" spans="1:5" ht="13.5" customHeight="1" thickBot="1">
      <c r="A37" s="147">
        <v>1082</v>
      </c>
      <c r="B37" s="308" t="s">
        <v>657</v>
      </c>
      <c r="C37" s="961">
        <v>50000</v>
      </c>
      <c r="D37" s="961">
        <v>50000</v>
      </c>
      <c r="E37" s="1115">
        <f t="shared" si="0"/>
        <v>1</v>
      </c>
    </row>
    <row r="38" spans="1:5" ht="17.25" customHeight="1" thickBot="1">
      <c r="A38" s="149"/>
      <c r="B38" s="935" t="s">
        <v>718</v>
      </c>
      <c r="C38" s="962">
        <f>SUM(C21+C24+C28)</f>
        <v>7861240</v>
      </c>
      <c r="D38" s="962">
        <f>SUM(D21+D24+D28)</f>
        <v>7912820</v>
      </c>
      <c r="E38" s="1114">
        <f t="shared" si="0"/>
        <v>1.0065613058499676</v>
      </c>
    </row>
    <row r="39" spans="1:5" ht="12" customHeight="1">
      <c r="A39" s="132"/>
      <c r="B39" s="225"/>
      <c r="C39" s="958"/>
      <c r="D39" s="958"/>
      <c r="E39" s="1112"/>
    </row>
    <row r="40" spans="1:5" ht="12" customHeight="1">
      <c r="A40" s="126">
        <v>1090</v>
      </c>
      <c r="B40" s="249" t="s">
        <v>719</v>
      </c>
      <c r="C40" s="959">
        <f>SUM(C41:C48)</f>
        <v>1226600</v>
      </c>
      <c r="D40" s="959">
        <f>SUM(D41:D48)</f>
        <v>1226600</v>
      </c>
      <c r="E40" s="309">
        <f t="shared" si="0"/>
        <v>1</v>
      </c>
    </row>
    <row r="41" spans="1:5" ht="12" customHeight="1">
      <c r="A41" s="132">
        <v>1091</v>
      </c>
      <c r="B41" s="207" t="s">
        <v>165</v>
      </c>
      <c r="C41" s="960">
        <v>100000</v>
      </c>
      <c r="D41" s="960">
        <v>100000</v>
      </c>
      <c r="E41" s="1111">
        <f t="shared" si="0"/>
        <v>1</v>
      </c>
    </row>
    <row r="42" spans="1:5" ht="12" customHeight="1">
      <c r="A42" s="132">
        <v>1092</v>
      </c>
      <c r="B42" s="129" t="s">
        <v>658</v>
      </c>
      <c r="C42" s="960">
        <v>480000</v>
      </c>
      <c r="D42" s="960">
        <v>480000</v>
      </c>
      <c r="E42" s="1111">
        <f t="shared" si="0"/>
        <v>1</v>
      </c>
    </row>
    <row r="43" spans="1:5" ht="12" customHeight="1">
      <c r="A43" s="132">
        <v>1093</v>
      </c>
      <c r="B43" s="129" t="s">
        <v>166</v>
      </c>
      <c r="C43" s="960">
        <v>6600</v>
      </c>
      <c r="D43" s="960">
        <v>6600</v>
      </c>
      <c r="E43" s="1111">
        <f t="shared" si="0"/>
        <v>1</v>
      </c>
    </row>
    <row r="44" spans="1:5" ht="12" customHeight="1">
      <c r="A44" s="132">
        <v>1094</v>
      </c>
      <c r="B44" s="129" t="s">
        <v>167</v>
      </c>
      <c r="C44" s="960">
        <v>15000</v>
      </c>
      <c r="D44" s="960">
        <v>15000</v>
      </c>
      <c r="E44" s="1111">
        <f t="shared" si="0"/>
        <v>1</v>
      </c>
    </row>
    <row r="45" spans="1:5" ht="12" customHeight="1">
      <c r="A45" s="132">
        <v>1095</v>
      </c>
      <c r="B45" s="133" t="s">
        <v>847</v>
      </c>
      <c r="C45" s="960">
        <v>300000</v>
      </c>
      <c r="D45" s="960">
        <v>300000</v>
      </c>
      <c r="E45" s="1111">
        <f t="shared" si="0"/>
        <v>1</v>
      </c>
    </row>
    <row r="46" spans="1:5" ht="12" customHeight="1">
      <c r="A46" s="132">
        <v>1096</v>
      </c>
      <c r="B46" s="133" t="s">
        <v>824</v>
      </c>
      <c r="C46" s="960">
        <v>315000</v>
      </c>
      <c r="D46" s="960">
        <v>315000</v>
      </c>
      <c r="E46" s="1111">
        <f t="shared" si="0"/>
        <v>1</v>
      </c>
    </row>
    <row r="47" spans="1:5" ht="12" customHeight="1">
      <c r="A47" s="132">
        <v>1097</v>
      </c>
      <c r="B47" s="133" t="s">
        <v>168</v>
      </c>
      <c r="C47" s="960">
        <v>5000</v>
      </c>
      <c r="D47" s="960">
        <v>5000</v>
      </c>
      <c r="E47" s="1111">
        <f t="shared" si="0"/>
        <v>1</v>
      </c>
    </row>
    <row r="48" spans="1:5" ht="12" customHeight="1">
      <c r="A48" s="132">
        <v>1098</v>
      </c>
      <c r="B48" s="133" t="s">
        <v>175</v>
      </c>
      <c r="C48" s="960">
        <v>5000</v>
      </c>
      <c r="D48" s="960">
        <v>5000</v>
      </c>
      <c r="E48" s="1111">
        <f t="shared" si="0"/>
        <v>1</v>
      </c>
    </row>
    <row r="49" spans="1:5" ht="12" customHeight="1">
      <c r="A49" s="126">
        <v>1100</v>
      </c>
      <c r="B49" s="249" t="s">
        <v>720</v>
      </c>
      <c r="C49" s="959">
        <f>SUM(C50:C52)</f>
        <v>225000</v>
      </c>
      <c r="D49" s="959">
        <f>SUM(D50:D52)</f>
        <v>225000</v>
      </c>
      <c r="E49" s="309">
        <f t="shared" si="0"/>
        <v>1</v>
      </c>
    </row>
    <row r="50" spans="1:5" ht="12" customHeight="1">
      <c r="A50" s="132">
        <v>1101</v>
      </c>
      <c r="B50" s="133" t="s">
        <v>169</v>
      </c>
      <c r="C50" s="960">
        <v>20000</v>
      </c>
      <c r="D50" s="960">
        <v>20000</v>
      </c>
      <c r="E50" s="1111">
        <f t="shared" si="0"/>
        <v>1</v>
      </c>
    </row>
    <row r="51" spans="1:5" ht="12" customHeight="1">
      <c r="A51" s="132">
        <v>1102</v>
      </c>
      <c r="B51" s="129" t="s">
        <v>721</v>
      </c>
      <c r="C51" s="960">
        <v>130000</v>
      </c>
      <c r="D51" s="960">
        <v>130000</v>
      </c>
      <c r="E51" s="1111">
        <f t="shared" si="0"/>
        <v>1</v>
      </c>
    </row>
    <row r="52" spans="1:5" ht="12" customHeight="1">
      <c r="A52" s="132">
        <v>1103</v>
      </c>
      <c r="B52" s="129" t="s">
        <v>722</v>
      </c>
      <c r="C52" s="960">
        <v>75000</v>
      </c>
      <c r="D52" s="960">
        <v>75000</v>
      </c>
      <c r="E52" s="1111">
        <f t="shared" si="0"/>
        <v>1</v>
      </c>
    </row>
    <row r="53" spans="1:5" ht="12" customHeight="1">
      <c r="A53" s="624">
        <v>1105</v>
      </c>
      <c r="B53" s="623" t="s">
        <v>876</v>
      </c>
      <c r="C53" s="959">
        <v>20000</v>
      </c>
      <c r="D53" s="959"/>
      <c r="E53" s="1111">
        <f t="shared" si="0"/>
        <v>0</v>
      </c>
    </row>
    <row r="54" spans="1:5" ht="12" customHeight="1">
      <c r="A54" s="126">
        <v>1110</v>
      </c>
      <c r="B54" s="134" t="s">
        <v>723</v>
      </c>
      <c r="C54" s="960"/>
      <c r="D54" s="960"/>
      <c r="E54" s="1111"/>
    </row>
    <row r="55" spans="1:5" ht="12" customHeight="1">
      <c r="A55" s="126">
        <v>1120</v>
      </c>
      <c r="B55" s="134" t="s">
        <v>724</v>
      </c>
      <c r="C55" s="959">
        <f>SUM(C56:C58)</f>
        <v>401382</v>
      </c>
      <c r="D55" s="959">
        <f>SUM(D56:D58)</f>
        <v>401382</v>
      </c>
      <c r="E55" s="309">
        <f t="shared" si="0"/>
        <v>1</v>
      </c>
    </row>
    <row r="56" spans="1:5" ht="12" customHeight="1">
      <c r="A56" s="132">
        <v>1121</v>
      </c>
      <c r="B56" s="121" t="s">
        <v>820</v>
      </c>
      <c r="C56" s="960">
        <v>53082</v>
      </c>
      <c r="D56" s="960">
        <v>53082</v>
      </c>
      <c r="E56" s="1111">
        <f t="shared" si="0"/>
        <v>1</v>
      </c>
    </row>
    <row r="57" spans="1:5" ht="12" customHeight="1">
      <c r="A57" s="132">
        <v>1122</v>
      </c>
      <c r="B57" s="121" t="s">
        <v>832</v>
      </c>
      <c r="C57" s="960">
        <v>198450</v>
      </c>
      <c r="D57" s="960">
        <v>198450</v>
      </c>
      <c r="E57" s="1111">
        <f t="shared" si="0"/>
        <v>1</v>
      </c>
    </row>
    <row r="58" spans="1:5" ht="12" customHeight="1">
      <c r="A58" s="132">
        <v>1123</v>
      </c>
      <c r="B58" s="128" t="s">
        <v>837</v>
      </c>
      <c r="C58" s="960">
        <v>149850</v>
      </c>
      <c r="D58" s="960">
        <v>149850</v>
      </c>
      <c r="E58" s="1111">
        <f t="shared" si="0"/>
        <v>1</v>
      </c>
    </row>
    <row r="59" spans="1:5" ht="12" customHeight="1">
      <c r="A59" s="126">
        <v>1130</v>
      </c>
      <c r="B59" s="125" t="s">
        <v>725</v>
      </c>
      <c r="C59" s="959"/>
      <c r="D59" s="959"/>
      <c r="E59" s="1111"/>
    </row>
    <row r="60" spans="1:5" ht="12" customHeight="1">
      <c r="A60" s="126">
        <v>1140</v>
      </c>
      <c r="B60" s="127" t="s">
        <v>726</v>
      </c>
      <c r="C60" s="959">
        <f>SUM(C61)</f>
        <v>40000</v>
      </c>
      <c r="D60" s="959">
        <f>SUM(D61)</f>
        <v>40000</v>
      </c>
      <c r="E60" s="309">
        <f t="shared" si="0"/>
        <v>1</v>
      </c>
    </row>
    <row r="61" spans="1:5" ht="12" customHeight="1">
      <c r="A61" s="132">
        <v>1141</v>
      </c>
      <c r="B61" s="129" t="s">
        <v>558</v>
      </c>
      <c r="C61" s="960">
        <v>40000</v>
      </c>
      <c r="D61" s="960">
        <v>40000</v>
      </c>
      <c r="E61" s="1111">
        <f t="shared" si="0"/>
        <v>1</v>
      </c>
    </row>
    <row r="62" spans="1:5" ht="12" customHeight="1">
      <c r="A62" s="143">
        <v>1145</v>
      </c>
      <c r="B62" s="1136" t="s">
        <v>1221</v>
      </c>
      <c r="C62" s="1119"/>
      <c r="D62" s="1137">
        <v>24000</v>
      </c>
      <c r="E62" s="309"/>
    </row>
    <row r="63" spans="1:5" ht="12" customHeight="1" thickBot="1">
      <c r="A63" s="151">
        <v>1150</v>
      </c>
      <c r="B63" s="200" t="s">
        <v>727</v>
      </c>
      <c r="C63" s="963">
        <v>19000</v>
      </c>
      <c r="D63" s="963">
        <v>15000</v>
      </c>
      <c r="E63" s="1113">
        <f t="shared" si="0"/>
        <v>0.7894736842105263</v>
      </c>
    </row>
    <row r="64" spans="1:5" ht="18.75" customHeight="1" thickBot="1">
      <c r="A64" s="149"/>
      <c r="B64" s="258" t="s">
        <v>874</v>
      </c>
      <c r="C64" s="962">
        <f>SUM(C60+C63+C59+C55+C54+C49+C40+C53)</f>
        <v>1931982</v>
      </c>
      <c r="D64" s="962">
        <f>SUM(D60+D63+D59+D55+D54+D49+D40+D53+D62)</f>
        <v>1931982</v>
      </c>
      <c r="E64" s="1114">
        <f t="shared" si="0"/>
        <v>1</v>
      </c>
    </row>
    <row r="65" spans="1:5" ht="12" customHeight="1">
      <c r="A65" s="144"/>
      <c r="B65" s="250"/>
      <c r="C65" s="958"/>
      <c r="D65" s="958"/>
      <c r="E65" s="1112"/>
    </row>
    <row r="66" spans="1:5" ht="15" customHeight="1" thickBot="1">
      <c r="A66" s="136">
        <v>1160</v>
      </c>
      <c r="B66" s="155" t="s">
        <v>728</v>
      </c>
      <c r="C66" s="964"/>
      <c r="D66" s="964">
        <v>8700</v>
      </c>
      <c r="E66" s="1113"/>
    </row>
    <row r="67" spans="1:5" ht="18" customHeight="1" thickBot="1">
      <c r="A67" s="149"/>
      <c r="B67" s="248" t="s">
        <v>729</v>
      </c>
      <c r="C67" s="965"/>
      <c r="D67" s="965">
        <f>SUM(D66)</f>
        <v>8700</v>
      </c>
      <c r="E67" s="1114"/>
    </row>
    <row r="68" spans="1:5" ht="12" customHeight="1" thickBot="1">
      <c r="A68" s="149"/>
      <c r="B68" s="190"/>
      <c r="C68" s="966"/>
      <c r="D68" s="966"/>
      <c r="E68" s="1114"/>
    </row>
    <row r="69" spans="1:5" ht="18.75" customHeight="1" thickBot="1">
      <c r="A69" s="149"/>
      <c r="B69" s="251" t="s">
        <v>517</v>
      </c>
      <c r="C69" s="967">
        <f>SUM(C64+C38+C19+C67)</f>
        <v>11246231</v>
      </c>
      <c r="D69" s="967">
        <f>SUM(D64+D38+D19+D67)</f>
        <v>11354230</v>
      </c>
      <c r="E69" s="1114">
        <f t="shared" si="0"/>
        <v>1.0096031283725189</v>
      </c>
    </row>
    <row r="70" spans="1:5" ht="12" customHeight="1">
      <c r="A70" s="132"/>
      <c r="B70" s="228"/>
      <c r="C70" s="958"/>
      <c r="D70" s="958"/>
      <c r="E70" s="1112"/>
    </row>
    <row r="71" spans="1:5" ht="12" customHeight="1">
      <c r="A71" s="124">
        <v>1165</v>
      </c>
      <c r="B71" s="134" t="s">
        <v>730</v>
      </c>
      <c r="C71" s="959"/>
      <c r="D71" s="959"/>
      <c r="E71" s="309"/>
    </row>
    <row r="72" spans="1:5" ht="12" customHeight="1">
      <c r="A72" s="124">
        <v>1170</v>
      </c>
      <c r="B72" s="123" t="s">
        <v>731</v>
      </c>
      <c r="C72" s="959">
        <f>SUM(C73:C73)</f>
        <v>50000</v>
      </c>
      <c r="D72" s="959">
        <f>SUM(D73:D74)</f>
        <v>259036</v>
      </c>
      <c r="E72" s="309">
        <f t="shared" si="0"/>
        <v>5.18072</v>
      </c>
    </row>
    <row r="73" spans="1:5" ht="12" customHeight="1">
      <c r="A73" s="131">
        <v>1174</v>
      </c>
      <c r="B73" s="207" t="s">
        <v>541</v>
      </c>
      <c r="C73" s="960">
        <v>50000</v>
      </c>
      <c r="D73" s="960">
        <v>50000</v>
      </c>
      <c r="E73" s="1111">
        <f t="shared" si="0"/>
        <v>1</v>
      </c>
    </row>
    <row r="74" spans="1:5" ht="12" customHeight="1">
      <c r="A74" s="131">
        <v>1175</v>
      </c>
      <c r="B74" s="1153" t="s">
        <v>1238</v>
      </c>
      <c r="C74" s="960"/>
      <c r="D74" s="960">
        <v>209036</v>
      </c>
      <c r="E74" s="1111"/>
    </row>
    <row r="75" spans="1:5" ht="12" customHeight="1">
      <c r="A75" s="124">
        <v>1180</v>
      </c>
      <c r="B75" s="140" t="s">
        <v>732</v>
      </c>
      <c r="C75" s="959">
        <f>SUM(C76:C77)</f>
        <v>481070</v>
      </c>
      <c r="D75" s="959">
        <f>SUM(D76:D77)</f>
        <v>481070</v>
      </c>
      <c r="E75" s="309">
        <f>SUM(D75/C75)</f>
        <v>1</v>
      </c>
    </row>
    <row r="76" spans="1:5" ht="12" customHeight="1">
      <c r="A76" s="131">
        <v>1181</v>
      </c>
      <c r="B76" s="129" t="s">
        <v>793</v>
      </c>
      <c r="C76" s="960">
        <v>469250</v>
      </c>
      <c r="D76" s="960">
        <v>469250</v>
      </c>
      <c r="E76" s="1111">
        <f>SUM(D76/C76)</f>
        <v>1</v>
      </c>
    </row>
    <row r="77" spans="1:5" ht="12" customHeight="1">
      <c r="A77" s="131">
        <v>1183</v>
      </c>
      <c r="B77" s="207" t="s">
        <v>1079</v>
      </c>
      <c r="C77" s="960">
        <v>11820</v>
      </c>
      <c r="D77" s="960">
        <v>11820</v>
      </c>
      <c r="E77" s="1111">
        <f>SUM(D77/C77)</f>
        <v>1</v>
      </c>
    </row>
    <row r="78" spans="1:5" ht="12" customHeight="1" thickBot="1">
      <c r="A78" s="148">
        <v>1185</v>
      </c>
      <c r="B78" s="310" t="s">
        <v>886</v>
      </c>
      <c r="C78" s="968"/>
      <c r="D78" s="968"/>
      <c r="E78" s="1113"/>
    </row>
    <row r="79" spans="1:5" ht="15" customHeight="1" thickBot="1">
      <c r="A79" s="139"/>
      <c r="B79" s="190" t="s">
        <v>733</v>
      </c>
      <c r="C79" s="968">
        <f>SUM(C72+C75+C71+C78)</f>
        <v>531070</v>
      </c>
      <c r="D79" s="968">
        <f>SUM(D72+D75+D71+D78)</f>
        <v>740106</v>
      </c>
      <c r="E79" s="1114">
        <f>SUM(D79/C79)</f>
        <v>1.3936128947219764</v>
      </c>
    </row>
    <row r="80" spans="1:5" ht="12" customHeight="1">
      <c r="A80" s="126"/>
      <c r="B80" s="133"/>
      <c r="C80" s="958"/>
      <c r="D80" s="958"/>
      <c r="E80" s="1112"/>
    </row>
    <row r="81" spans="1:5" ht="12" customHeight="1">
      <c r="A81" s="124">
        <v>1190</v>
      </c>
      <c r="B81" s="127" t="s">
        <v>734</v>
      </c>
      <c r="C81" s="959">
        <f>SUM(C82+C84+C85)</f>
        <v>1255000</v>
      </c>
      <c r="D81" s="959">
        <f>SUM(D82+D84+D85)</f>
        <v>1255000</v>
      </c>
      <c r="E81" s="309">
        <f aca="true" t="shared" si="1" ref="E81:E88">SUM(D81/C81)</f>
        <v>1</v>
      </c>
    </row>
    <row r="82" spans="1:5" ht="12" customHeight="1">
      <c r="A82" s="131">
        <v>1191</v>
      </c>
      <c r="B82" s="121" t="s">
        <v>735</v>
      </c>
      <c r="C82" s="960">
        <f>SUM(C83:C83)</f>
        <v>705000</v>
      </c>
      <c r="D82" s="960">
        <f>SUM(D83:D83)</f>
        <v>705000</v>
      </c>
      <c r="E82" s="1111">
        <f t="shared" si="1"/>
        <v>1</v>
      </c>
    </row>
    <row r="83" spans="1:5" ht="12" customHeight="1">
      <c r="A83" s="131">
        <v>1193</v>
      </c>
      <c r="B83" s="129" t="s">
        <v>736</v>
      </c>
      <c r="C83" s="969">
        <v>705000</v>
      </c>
      <c r="D83" s="969">
        <v>705000</v>
      </c>
      <c r="E83" s="1111">
        <f t="shared" si="1"/>
        <v>1</v>
      </c>
    </row>
    <row r="84" spans="1:5" ht="12" customHeight="1">
      <c r="A84" s="131">
        <v>1194</v>
      </c>
      <c r="B84" s="121" t="s">
        <v>675</v>
      </c>
      <c r="C84" s="960">
        <v>150000</v>
      </c>
      <c r="D84" s="960">
        <v>150000</v>
      </c>
      <c r="E84" s="1111">
        <f t="shared" si="1"/>
        <v>1</v>
      </c>
    </row>
    <row r="85" spans="1:5" ht="12" customHeight="1">
      <c r="A85" s="131">
        <v>1195</v>
      </c>
      <c r="B85" s="121" t="s">
        <v>798</v>
      </c>
      <c r="C85" s="960">
        <v>400000</v>
      </c>
      <c r="D85" s="960">
        <v>400000</v>
      </c>
      <c r="E85" s="1111">
        <f t="shared" si="1"/>
        <v>1</v>
      </c>
    </row>
    <row r="86" spans="1:5" ht="12" customHeight="1" thickBot="1">
      <c r="A86" s="148">
        <v>1196</v>
      </c>
      <c r="B86" s="952" t="s">
        <v>1170</v>
      </c>
      <c r="C86" s="968">
        <v>1000</v>
      </c>
      <c r="D86" s="968">
        <v>1000</v>
      </c>
      <c r="E86" s="1113">
        <f t="shared" si="1"/>
        <v>1</v>
      </c>
    </row>
    <row r="87" spans="1:5" ht="15.75" customHeight="1" thickBot="1">
      <c r="A87" s="139"/>
      <c r="B87" s="258" t="s">
        <v>737</v>
      </c>
      <c r="C87" s="965">
        <f>SUM(C81+C86)</f>
        <v>1256000</v>
      </c>
      <c r="D87" s="965">
        <f>SUM(D81+D86)</f>
        <v>1256000</v>
      </c>
      <c r="E87" s="1114">
        <f t="shared" si="1"/>
        <v>1</v>
      </c>
    </row>
    <row r="88" spans="1:5" ht="12" customHeight="1">
      <c r="A88" s="124">
        <v>1200</v>
      </c>
      <c r="B88" s="134" t="s">
        <v>738</v>
      </c>
      <c r="C88" s="959">
        <f>SUM(C89:C91)</f>
        <v>29658</v>
      </c>
      <c r="D88" s="959">
        <f>SUM(D89:D91)</f>
        <v>29658</v>
      </c>
      <c r="E88" s="1112">
        <f t="shared" si="1"/>
        <v>1</v>
      </c>
    </row>
    <row r="89" spans="1:5" ht="12" customHeight="1">
      <c r="A89" s="131">
        <v>1201</v>
      </c>
      <c r="B89" s="121" t="s">
        <v>842</v>
      </c>
      <c r="C89" s="960"/>
      <c r="D89" s="960"/>
      <c r="E89" s="309"/>
    </row>
    <row r="90" spans="1:5" ht="12" customHeight="1">
      <c r="A90" s="131">
        <v>1202</v>
      </c>
      <c r="B90" s="121" t="s">
        <v>843</v>
      </c>
      <c r="C90" s="960">
        <v>20000</v>
      </c>
      <c r="D90" s="960">
        <v>20000</v>
      </c>
      <c r="E90" s="1111">
        <f>SUM(D90/C90)</f>
        <v>1</v>
      </c>
    </row>
    <row r="91" spans="1:5" ht="12" customHeight="1">
      <c r="A91" s="131">
        <v>1203</v>
      </c>
      <c r="B91" s="128" t="s">
        <v>515</v>
      </c>
      <c r="C91" s="960">
        <v>9658</v>
      </c>
      <c r="D91" s="960">
        <v>9658</v>
      </c>
      <c r="E91" s="1111">
        <f>SUM(D91/C91)</f>
        <v>1</v>
      </c>
    </row>
    <row r="92" spans="1:5" ht="12" customHeight="1">
      <c r="A92" s="124">
        <v>1210</v>
      </c>
      <c r="B92" s="134" t="s">
        <v>739</v>
      </c>
      <c r="C92" s="959"/>
      <c r="D92" s="959"/>
      <c r="E92" s="309"/>
    </row>
    <row r="93" spans="1:5" ht="12" customHeight="1" thickBot="1">
      <c r="A93" s="618">
        <v>1211</v>
      </c>
      <c r="B93" s="619" t="s">
        <v>919</v>
      </c>
      <c r="C93" s="968"/>
      <c r="D93" s="968"/>
      <c r="E93" s="1113"/>
    </row>
    <row r="94" spans="1:5" ht="15.75" customHeight="1" thickBot="1">
      <c r="A94" s="139"/>
      <c r="B94" s="190" t="s">
        <v>740</v>
      </c>
      <c r="C94" s="965">
        <f>SUM(C88+C92+C93)</f>
        <v>29658</v>
      </c>
      <c r="D94" s="965">
        <f>SUM(D88+D92+D93)</f>
        <v>29658</v>
      </c>
      <c r="E94" s="1114">
        <f>SUM(D94/C94)</f>
        <v>1</v>
      </c>
    </row>
    <row r="95" spans="1:5" ht="12" customHeight="1" thickBot="1">
      <c r="A95" s="139"/>
      <c r="B95" s="159"/>
      <c r="C95" s="966"/>
      <c r="D95" s="966"/>
      <c r="E95" s="1114"/>
    </row>
    <row r="96" spans="1:5" ht="24" customHeight="1" thickBot="1">
      <c r="A96" s="139"/>
      <c r="B96" s="254" t="s">
        <v>518</v>
      </c>
      <c r="C96" s="970">
        <f>SUM(C79+C87+C94)</f>
        <v>1816728</v>
      </c>
      <c r="D96" s="970">
        <f>SUM(D79+D87+D94)</f>
        <v>2025764</v>
      </c>
      <c r="E96" s="1159">
        <f>SUM(D96/C96)</f>
        <v>1.115061803418013</v>
      </c>
    </row>
    <row r="97" spans="1:5" ht="12.75" customHeight="1">
      <c r="A97" s="146"/>
      <c r="B97" s="252"/>
      <c r="C97" s="958"/>
      <c r="D97" s="958"/>
      <c r="E97" s="1112"/>
    </row>
    <row r="98" spans="1:5" ht="12" customHeight="1" thickBot="1">
      <c r="A98" s="136">
        <v>1215</v>
      </c>
      <c r="B98" s="150" t="s">
        <v>741</v>
      </c>
      <c r="C98" s="964"/>
      <c r="D98" s="964">
        <v>1742456</v>
      </c>
      <c r="E98" s="1113"/>
    </row>
    <row r="99" spans="1:5" ht="21.75" customHeight="1" thickBot="1">
      <c r="A99" s="139"/>
      <c r="B99" s="248" t="s">
        <v>489</v>
      </c>
      <c r="C99" s="965"/>
      <c r="D99" s="965">
        <f>SUM(D98)</f>
        <v>1742456</v>
      </c>
      <c r="E99" s="1114"/>
    </row>
    <row r="100" spans="1:5" ht="12" customHeight="1">
      <c r="A100" s="146"/>
      <c r="B100" s="199"/>
      <c r="C100" s="958"/>
      <c r="D100" s="958"/>
      <c r="E100" s="1112"/>
    </row>
    <row r="101" spans="1:5" ht="12" customHeight="1">
      <c r="A101" s="131">
        <v>1220</v>
      </c>
      <c r="B101" s="133" t="s">
        <v>742</v>
      </c>
      <c r="C101" s="960"/>
      <c r="D101" s="960"/>
      <c r="E101" s="309"/>
    </row>
    <row r="102" spans="1:5" ht="12" customHeight="1" thickBot="1">
      <c r="A102" s="131">
        <v>1221</v>
      </c>
      <c r="B102" s="150" t="s">
        <v>741</v>
      </c>
      <c r="C102" s="964">
        <v>600000</v>
      </c>
      <c r="D102" s="964">
        <v>1541348</v>
      </c>
      <c r="E102" s="1115">
        <f>SUM(D102/C102)</f>
        <v>2.568913333333333</v>
      </c>
    </row>
    <row r="103" spans="1:5" ht="18" customHeight="1" thickBot="1">
      <c r="A103" s="139"/>
      <c r="B103" s="189" t="s">
        <v>744</v>
      </c>
      <c r="C103" s="968">
        <f>SUM(C101:C102)</f>
        <v>600000</v>
      </c>
      <c r="D103" s="968">
        <f>SUM(D101:D102)</f>
        <v>1541348</v>
      </c>
      <c r="E103" s="1114">
        <f>SUM(D103/C103)</f>
        <v>2.568913333333333</v>
      </c>
    </row>
    <row r="104" spans="1:5" ht="12" customHeight="1" thickBot="1">
      <c r="A104" s="139"/>
      <c r="B104" s="159"/>
      <c r="C104" s="966"/>
      <c r="D104" s="966"/>
      <c r="E104" s="1114"/>
    </row>
    <row r="105" spans="1:5" ht="16.5" customHeight="1" thickBot="1">
      <c r="A105" s="139"/>
      <c r="B105" s="253" t="s">
        <v>870</v>
      </c>
      <c r="C105" s="970">
        <f>SUM(C103+C96+C69+C99)</f>
        <v>13662959</v>
      </c>
      <c r="D105" s="970">
        <f>SUM(D103+D96+D69+D99)</f>
        <v>16663798</v>
      </c>
      <c r="E105" s="1114">
        <f>SUM(D105/C105)</f>
        <v>1.2196331702378673</v>
      </c>
    </row>
    <row r="106" spans="1:5" ht="12" customHeight="1">
      <c r="A106" s="146"/>
      <c r="B106" s="159"/>
      <c r="C106" s="971"/>
      <c r="D106" s="971"/>
      <c r="E106" s="1112"/>
    </row>
    <row r="107" spans="1:5" ht="15.75" customHeight="1">
      <c r="A107" s="124"/>
      <c r="B107" s="257" t="s">
        <v>821</v>
      </c>
      <c r="C107" s="972"/>
      <c r="D107" s="972"/>
      <c r="E107" s="309"/>
    </row>
    <row r="108" spans="1:5" ht="12" customHeight="1">
      <c r="A108" s="124"/>
      <c r="B108" s="255"/>
      <c r="C108" s="973"/>
      <c r="D108" s="973"/>
      <c r="E108" s="309"/>
    </row>
    <row r="109" spans="1:5" ht="12" customHeight="1">
      <c r="A109" s="131">
        <v>1230</v>
      </c>
      <c r="B109" s="129" t="s">
        <v>707</v>
      </c>
      <c r="C109" s="972"/>
      <c r="D109" s="972"/>
      <c r="E109" s="309"/>
    </row>
    <row r="110" spans="1:5" ht="12" customHeight="1" thickBot="1">
      <c r="A110" s="136">
        <v>1231</v>
      </c>
      <c r="B110" s="137" t="s">
        <v>745</v>
      </c>
      <c r="C110" s="956"/>
      <c r="D110" s="956"/>
      <c r="E110" s="1113"/>
    </row>
    <row r="111" spans="1:5" ht="12" customHeight="1" thickBot="1">
      <c r="A111" s="139"/>
      <c r="B111" s="138" t="s">
        <v>701</v>
      </c>
      <c r="C111" s="957"/>
      <c r="D111" s="957"/>
      <c r="E111" s="1114"/>
    </row>
    <row r="112" spans="1:5" ht="12" customHeight="1">
      <c r="A112" s="126">
        <v>1240</v>
      </c>
      <c r="B112" s="249" t="s">
        <v>719</v>
      </c>
      <c r="C112" s="974">
        <f>C113+C114</f>
        <v>8000</v>
      </c>
      <c r="D112" s="974">
        <f>D113+D114</f>
        <v>8000</v>
      </c>
      <c r="E112" s="1112">
        <f>SUM(D112/C112)</f>
        <v>1</v>
      </c>
    </row>
    <row r="113" spans="1:5" ht="12" customHeight="1">
      <c r="A113" s="131">
        <v>1241</v>
      </c>
      <c r="B113" s="129" t="s">
        <v>556</v>
      </c>
      <c r="C113" s="954">
        <v>8000</v>
      </c>
      <c r="D113" s="954">
        <v>8000</v>
      </c>
      <c r="E113" s="1111">
        <f>SUM(D113/C113)</f>
        <v>1</v>
      </c>
    </row>
    <row r="114" spans="1:5" ht="12" customHeight="1">
      <c r="A114" s="131">
        <v>1242</v>
      </c>
      <c r="B114" s="129" t="s">
        <v>557</v>
      </c>
      <c r="C114" s="954"/>
      <c r="D114" s="954"/>
      <c r="E114" s="1111"/>
    </row>
    <row r="115" spans="1:5" ht="12" customHeight="1">
      <c r="A115" s="131">
        <v>1250</v>
      </c>
      <c r="B115" s="207" t="s">
        <v>720</v>
      </c>
      <c r="C115" s="954">
        <v>17000</v>
      </c>
      <c r="D115" s="954">
        <v>17000</v>
      </c>
      <c r="E115" s="1111">
        <f>SUM(D115/C115)</f>
        <v>1</v>
      </c>
    </row>
    <row r="116" spans="1:5" ht="12" customHeight="1">
      <c r="A116" s="131">
        <v>1255</v>
      </c>
      <c r="B116" s="129" t="s">
        <v>723</v>
      </c>
      <c r="C116" s="954"/>
      <c r="D116" s="954"/>
      <c r="E116" s="1111"/>
    </row>
    <row r="117" spans="1:5" ht="12" customHeight="1">
      <c r="A117" s="131">
        <v>1260</v>
      </c>
      <c r="B117" s="129" t="s">
        <v>724</v>
      </c>
      <c r="C117" s="954">
        <v>6750</v>
      </c>
      <c r="D117" s="954">
        <v>6750</v>
      </c>
      <c r="E117" s="1111">
        <f>SUM(D117/C117)</f>
        <v>1</v>
      </c>
    </row>
    <row r="118" spans="1:5" ht="12" customHeight="1">
      <c r="A118" s="131">
        <v>1261</v>
      </c>
      <c r="B118" s="133" t="s">
        <v>725</v>
      </c>
      <c r="C118" s="954"/>
      <c r="D118" s="954"/>
      <c r="E118" s="1111"/>
    </row>
    <row r="119" spans="1:5" ht="12" customHeight="1">
      <c r="A119" s="131">
        <v>1262</v>
      </c>
      <c r="B119" s="128" t="s">
        <v>726</v>
      </c>
      <c r="C119" s="954">
        <v>100</v>
      </c>
      <c r="D119" s="954">
        <v>100</v>
      </c>
      <c r="E119" s="1111">
        <f>SUM(D119/C119)</f>
        <v>1</v>
      </c>
    </row>
    <row r="120" spans="1:5" ht="12" customHeight="1" thickBot="1">
      <c r="A120" s="136">
        <v>1270</v>
      </c>
      <c r="B120" s="137" t="s">
        <v>727</v>
      </c>
      <c r="C120" s="956">
        <v>500</v>
      </c>
      <c r="D120" s="956">
        <v>500</v>
      </c>
      <c r="E120" s="1115">
        <f>SUM(D120/C120)</f>
        <v>1</v>
      </c>
    </row>
    <row r="121" spans="1:5" ht="16.5" customHeight="1" thickBot="1">
      <c r="A121" s="148"/>
      <c r="B121" s="190" t="s">
        <v>874</v>
      </c>
      <c r="C121" s="975">
        <f>SUM(C112+C115+C117+C119+C116+C120)</f>
        <v>32350</v>
      </c>
      <c r="D121" s="975">
        <f>SUM(D112+D115+D117+D119+D116+D120)</f>
        <v>32350</v>
      </c>
      <c r="E121" s="1114">
        <f>SUM(D121/C121)</f>
        <v>1</v>
      </c>
    </row>
    <row r="122" spans="1:5" ht="12" customHeight="1">
      <c r="A122" s="146"/>
      <c r="B122" s="127"/>
      <c r="C122" s="971"/>
      <c r="D122" s="971"/>
      <c r="E122" s="1112"/>
    </row>
    <row r="123" spans="1:5" ht="12" customHeight="1" thickBot="1">
      <c r="A123" s="147">
        <v>1280</v>
      </c>
      <c r="B123" s="155" t="s">
        <v>728</v>
      </c>
      <c r="C123" s="976"/>
      <c r="D123" s="976"/>
      <c r="E123" s="1113"/>
    </row>
    <row r="124" spans="1:5" ht="15.75" customHeight="1" thickBot="1">
      <c r="A124" s="139"/>
      <c r="B124" s="248" t="s">
        <v>729</v>
      </c>
      <c r="C124" s="977"/>
      <c r="D124" s="977"/>
      <c r="E124" s="1114"/>
    </row>
    <row r="125" spans="1:5" ht="15.75" customHeight="1" thickBot="1">
      <c r="A125" s="139"/>
      <c r="B125" s="228"/>
      <c r="C125" s="977"/>
      <c r="D125" s="977"/>
      <c r="E125" s="1114"/>
    </row>
    <row r="126" spans="1:5" ht="15.75" customHeight="1" thickBot="1">
      <c r="A126" s="139"/>
      <c r="B126" s="251" t="s">
        <v>517</v>
      </c>
      <c r="C126" s="978">
        <f>SUM(C121+C124+C111)</f>
        <v>32350</v>
      </c>
      <c r="D126" s="978">
        <f>SUM(D121+D124+D111)</f>
        <v>32350</v>
      </c>
      <c r="E126" s="1114">
        <f>SUM(D126/C126)</f>
        <v>1</v>
      </c>
    </row>
    <row r="127" spans="1:5" ht="13.5" customHeight="1">
      <c r="A127" s="126"/>
      <c r="B127" s="228"/>
      <c r="C127" s="971"/>
      <c r="D127" s="971"/>
      <c r="E127" s="1112"/>
    </row>
    <row r="128" spans="1:5" ht="12" customHeight="1">
      <c r="A128" s="131">
        <v>1285</v>
      </c>
      <c r="B128" s="129" t="s">
        <v>730</v>
      </c>
      <c r="C128" s="972"/>
      <c r="D128" s="972"/>
      <c r="E128" s="309"/>
    </row>
    <row r="129" spans="1:5" ht="12" customHeight="1" thickBot="1">
      <c r="A129" s="131">
        <v>1286</v>
      </c>
      <c r="B129" s="129" t="s">
        <v>746</v>
      </c>
      <c r="C129" s="979"/>
      <c r="D129" s="979"/>
      <c r="E129" s="1113"/>
    </row>
    <row r="130" spans="1:5" ht="16.5" customHeight="1" thickBot="1">
      <c r="A130" s="139"/>
      <c r="B130" s="190" t="s">
        <v>733</v>
      </c>
      <c r="C130" s="977"/>
      <c r="D130" s="977"/>
      <c r="E130" s="1114"/>
    </row>
    <row r="131" spans="1:5" ht="12.75" customHeight="1">
      <c r="A131" s="146"/>
      <c r="B131" s="250"/>
      <c r="C131" s="971"/>
      <c r="D131" s="971"/>
      <c r="E131" s="1112"/>
    </row>
    <row r="132" spans="1:5" ht="12.75" customHeight="1" thickBot="1">
      <c r="A132" s="136">
        <v>1290</v>
      </c>
      <c r="B132" s="137" t="s">
        <v>747</v>
      </c>
      <c r="C132" s="976"/>
      <c r="D132" s="976"/>
      <c r="E132" s="1113"/>
    </row>
    <row r="133" spans="1:5" ht="16.5" customHeight="1" thickBot="1">
      <c r="A133" s="148"/>
      <c r="B133" s="248" t="s">
        <v>737</v>
      </c>
      <c r="C133" s="980"/>
      <c r="D133" s="980"/>
      <c r="E133" s="1114"/>
    </row>
    <row r="134" spans="1:5" ht="9" customHeight="1">
      <c r="A134" s="146"/>
      <c r="B134" s="250"/>
      <c r="C134" s="981"/>
      <c r="D134" s="981"/>
      <c r="E134" s="1112"/>
    </row>
    <row r="135" spans="1:5" ht="12.75" customHeight="1">
      <c r="A135" s="124"/>
      <c r="B135" s="134" t="s">
        <v>738</v>
      </c>
      <c r="C135" s="972"/>
      <c r="D135" s="972"/>
      <c r="E135" s="309"/>
    </row>
    <row r="136" spans="1:5" ht="13.5" customHeight="1" thickBot="1">
      <c r="A136" s="934">
        <v>1291</v>
      </c>
      <c r="B136" s="128" t="s">
        <v>515</v>
      </c>
      <c r="C136" s="982">
        <v>1842</v>
      </c>
      <c r="D136" s="982">
        <v>1842</v>
      </c>
      <c r="E136" s="1115">
        <f>SUM(D136/C136)</f>
        <v>1</v>
      </c>
    </row>
    <row r="137" spans="1:5" ht="16.5" customHeight="1" thickBot="1">
      <c r="A137" s="139"/>
      <c r="B137" s="190" t="s">
        <v>740</v>
      </c>
      <c r="C137" s="983">
        <f>SUM(C136)</f>
        <v>1842</v>
      </c>
      <c r="D137" s="983">
        <f>SUM(D136)</f>
        <v>1842</v>
      </c>
      <c r="E137" s="1114">
        <f>SUM(D137/C137)</f>
        <v>1</v>
      </c>
    </row>
    <row r="138" spans="1:5" ht="12.75" customHeight="1">
      <c r="A138" s="146"/>
      <c r="B138" s="250"/>
      <c r="C138" s="984"/>
      <c r="D138" s="984"/>
      <c r="E138" s="1112"/>
    </row>
    <row r="139" spans="1:5" ht="12.75" customHeight="1">
      <c r="A139" s="131">
        <v>1292</v>
      </c>
      <c r="B139" s="129" t="s">
        <v>741</v>
      </c>
      <c r="C139" s="954"/>
      <c r="D139" s="954">
        <v>122605</v>
      </c>
      <c r="E139" s="309"/>
    </row>
    <row r="140" spans="1:5" ht="12.75" customHeight="1" thickBot="1">
      <c r="A140" s="147">
        <v>1293</v>
      </c>
      <c r="B140" s="135" t="s">
        <v>698</v>
      </c>
      <c r="C140" s="985">
        <v>1521084</v>
      </c>
      <c r="D140" s="985">
        <v>1507428</v>
      </c>
      <c r="E140" s="1115">
        <f>SUM(D140/C140)</f>
        <v>0.9910221920682881</v>
      </c>
    </row>
    <row r="141" spans="1:5" ht="17.25" customHeight="1" thickBot="1">
      <c r="A141" s="139"/>
      <c r="B141" s="190" t="s">
        <v>489</v>
      </c>
      <c r="C141" s="983">
        <f>SUM(C139:C140)</f>
        <v>1521084</v>
      </c>
      <c r="D141" s="983">
        <f>SUM(D139:D140)</f>
        <v>1630033</v>
      </c>
      <c r="E141" s="1114">
        <f>SUM(D141/C141)</f>
        <v>1.0716258931130693</v>
      </c>
    </row>
    <row r="142" spans="1:5" ht="12" customHeight="1">
      <c r="A142" s="146"/>
      <c r="B142" s="213"/>
      <c r="C142" s="984"/>
      <c r="D142" s="984"/>
      <c r="E142" s="1112"/>
    </row>
    <row r="143" spans="1:5" ht="12" customHeight="1">
      <c r="A143" s="131">
        <v>1294</v>
      </c>
      <c r="B143" s="129" t="s">
        <v>743</v>
      </c>
      <c r="C143" s="954"/>
      <c r="D143" s="954">
        <v>40845</v>
      </c>
      <c r="E143" s="1111"/>
    </row>
    <row r="144" spans="1:5" ht="12.75" customHeight="1" thickBot="1">
      <c r="A144" s="136">
        <v>1295</v>
      </c>
      <c r="B144" s="137" t="s">
        <v>698</v>
      </c>
      <c r="C144" s="956">
        <v>128300</v>
      </c>
      <c r="D144" s="956">
        <v>128300</v>
      </c>
      <c r="E144" s="1115">
        <f>SUM(D144/C144)</f>
        <v>1</v>
      </c>
    </row>
    <row r="145" spans="1:5" ht="17.25" customHeight="1" thickBot="1">
      <c r="A145" s="139"/>
      <c r="B145" s="258" t="s">
        <v>744</v>
      </c>
      <c r="C145" s="983">
        <f>SUM(C143:C144)</f>
        <v>128300</v>
      </c>
      <c r="D145" s="983">
        <f>SUM(D143:D144)</f>
        <v>169145</v>
      </c>
      <c r="E145" s="1114">
        <f>SUM(D145/C145)</f>
        <v>1.3183554169914264</v>
      </c>
    </row>
    <row r="146" spans="1:5" ht="12" customHeight="1" thickBot="1">
      <c r="A146" s="139"/>
      <c r="B146" s="130"/>
      <c r="C146" s="986"/>
      <c r="D146" s="986"/>
      <c r="E146" s="1114"/>
    </row>
    <row r="147" spans="1:5" ht="18" customHeight="1" thickBot="1">
      <c r="A147" s="139"/>
      <c r="B147" s="253" t="s">
        <v>871</v>
      </c>
      <c r="C147" s="975">
        <f>SUM(C145+C141+C126+C133+C137)</f>
        <v>1683576</v>
      </c>
      <c r="D147" s="975">
        <f>SUM(D145+D141+D126+D133+D137)</f>
        <v>1833370</v>
      </c>
      <c r="E147" s="1159">
        <f>SUM(D147/C147)</f>
        <v>1.088973708344619</v>
      </c>
    </row>
    <row r="148" spans="1:5" s="114" customFormat="1" ht="11.25">
      <c r="A148" s="144"/>
      <c r="B148" s="145"/>
      <c r="C148" s="987"/>
      <c r="D148" s="987"/>
      <c r="E148" s="1112"/>
    </row>
    <row r="149" spans="1:6" s="114" customFormat="1" ht="13.5">
      <c r="A149" s="132"/>
      <c r="B149" s="232" t="s">
        <v>830</v>
      </c>
      <c r="C149" s="988"/>
      <c r="D149" s="988"/>
      <c r="E149" s="309"/>
      <c r="F149" s="322"/>
    </row>
    <row r="150" spans="1:5" s="114" customFormat="1" ht="13.5">
      <c r="A150" s="132"/>
      <c r="B150" s="232"/>
      <c r="C150" s="988"/>
      <c r="D150" s="988"/>
      <c r="E150" s="309"/>
    </row>
    <row r="151" spans="1:5" s="114" customFormat="1" ht="11.25">
      <c r="A151" s="131">
        <v>1301</v>
      </c>
      <c r="B151" s="129" t="s">
        <v>707</v>
      </c>
      <c r="C151" s="989"/>
      <c r="D151" s="989"/>
      <c r="E151" s="309"/>
    </row>
    <row r="152" spans="1:5" s="114" customFormat="1" ht="12" thickBot="1">
      <c r="A152" s="136">
        <v>1302</v>
      </c>
      <c r="B152" s="137" t="s">
        <v>708</v>
      </c>
      <c r="C152" s="990"/>
      <c r="D152" s="990"/>
      <c r="E152" s="1113"/>
    </row>
    <row r="153" spans="1:5" s="114" customFormat="1" ht="12" thickBot="1">
      <c r="A153" s="139"/>
      <c r="B153" s="138" t="s">
        <v>701</v>
      </c>
      <c r="C153" s="983"/>
      <c r="D153" s="983"/>
      <c r="E153" s="1114"/>
    </row>
    <row r="154" spans="1:5" s="114" customFormat="1" ht="11.25">
      <c r="A154" s="126"/>
      <c r="B154" s="125"/>
      <c r="C154" s="987"/>
      <c r="D154" s="987"/>
      <c r="E154" s="1112"/>
    </row>
    <row r="155" spans="1:5" s="114" customFormat="1" ht="12.75">
      <c r="A155" s="124"/>
      <c r="B155" s="866" t="s">
        <v>676</v>
      </c>
      <c r="C155" s="959"/>
      <c r="D155" s="959"/>
      <c r="E155" s="309"/>
    </row>
    <row r="156" spans="1:5" s="114" customFormat="1" ht="12" thickBot="1">
      <c r="A156" s="136">
        <v>1305</v>
      </c>
      <c r="B156" s="865" t="s">
        <v>337</v>
      </c>
      <c r="C156" s="991">
        <v>17000</v>
      </c>
      <c r="D156" s="991">
        <v>17000</v>
      </c>
      <c r="E156" s="1115">
        <f>SUM(D156/C156)</f>
        <v>1</v>
      </c>
    </row>
    <row r="157" spans="1:5" s="114" customFormat="1" ht="14.25" thickBot="1">
      <c r="A157" s="147"/>
      <c r="B157" s="867" t="s">
        <v>718</v>
      </c>
      <c r="C157" s="992">
        <f>SUM(C156)</f>
        <v>17000</v>
      </c>
      <c r="D157" s="992">
        <f>SUM(D156)</f>
        <v>17000</v>
      </c>
      <c r="E157" s="1114">
        <f>SUM(D157/C157)</f>
        <v>1</v>
      </c>
    </row>
    <row r="158" spans="1:5" s="114" customFormat="1" ht="11.25">
      <c r="A158" s="126"/>
      <c r="B158" s="125"/>
      <c r="C158" s="987"/>
      <c r="D158" s="987"/>
      <c r="E158" s="1112"/>
    </row>
    <row r="159" spans="1:5" s="114" customFormat="1" ht="11.25">
      <c r="A159" s="124">
        <v>1310</v>
      </c>
      <c r="B159" s="249" t="s">
        <v>719</v>
      </c>
      <c r="C159" s="959"/>
      <c r="D159" s="959"/>
      <c r="E159" s="309"/>
    </row>
    <row r="160" spans="1:5" s="114" customFormat="1" ht="12">
      <c r="A160" s="131">
        <v>1311</v>
      </c>
      <c r="B160" s="129" t="s">
        <v>556</v>
      </c>
      <c r="C160" s="993"/>
      <c r="D160" s="993"/>
      <c r="E160" s="309"/>
    </row>
    <row r="161" spans="1:5" s="114" customFormat="1" ht="11.25">
      <c r="A161" s="131">
        <v>1312</v>
      </c>
      <c r="B161" s="129" t="s">
        <v>557</v>
      </c>
      <c r="C161" s="989"/>
      <c r="D161" s="989"/>
      <c r="E161" s="309"/>
    </row>
    <row r="162" spans="1:5" s="114" customFormat="1" ht="11.25">
      <c r="A162" s="131">
        <v>1320</v>
      </c>
      <c r="B162" s="207" t="s">
        <v>720</v>
      </c>
      <c r="C162" s="989"/>
      <c r="D162" s="989"/>
      <c r="E162" s="309"/>
    </row>
    <row r="163" spans="1:5" s="114" customFormat="1" ht="11.25">
      <c r="A163" s="131">
        <v>1321</v>
      </c>
      <c r="B163" s="129" t="s">
        <v>723</v>
      </c>
      <c r="C163" s="989"/>
      <c r="D163" s="989"/>
      <c r="E163" s="309"/>
    </row>
    <row r="164" spans="1:5" s="114" customFormat="1" ht="11.25">
      <c r="A164" s="131">
        <v>1322</v>
      </c>
      <c r="B164" s="129" t="s">
        <v>724</v>
      </c>
      <c r="C164" s="989"/>
      <c r="D164" s="989"/>
      <c r="E164" s="309"/>
    </row>
    <row r="165" spans="1:5" s="114" customFormat="1" ht="11.25">
      <c r="A165" s="131">
        <v>1323</v>
      </c>
      <c r="B165" s="133" t="s">
        <v>725</v>
      </c>
      <c r="C165" s="989"/>
      <c r="D165" s="989"/>
      <c r="E165" s="309"/>
    </row>
    <row r="166" spans="1:5" s="114" customFormat="1" ht="11.25">
      <c r="A166" s="131">
        <v>1324</v>
      </c>
      <c r="B166" s="128" t="s">
        <v>726</v>
      </c>
      <c r="C166" s="989"/>
      <c r="D166" s="989"/>
      <c r="E166" s="309"/>
    </row>
    <row r="167" spans="1:5" s="114" customFormat="1" ht="12" thickBot="1">
      <c r="A167" s="136">
        <v>1325</v>
      </c>
      <c r="B167" s="137" t="s">
        <v>727</v>
      </c>
      <c r="C167" s="994"/>
      <c r="D167" s="994"/>
      <c r="E167" s="1113"/>
    </row>
    <row r="168" spans="1:5" s="114" customFormat="1" ht="14.25" thickBot="1">
      <c r="A168" s="148"/>
      <c r="B168" s="190" t="s">
        <v>874</v>
      </c>
      <c r="C168" s="983"/>
      <c r="D168" s="983"/>
      <c r="E168" s="1114"/>
    </row>
    <row r="169" spans="1:5" s="114" customFormat="1" ht="11.25">
      <c r="A169" s="146"/>
      <c r="B169" s="127"/>
      <c r="C169" s="971"/>
      <c r="D169" s="971"/>
      <c r="E169" s="1112"/>
    </row>
    <row r="170" spans="1:5" s="114" customFormat="1" ht="12" thickBot="1">
      <c r="A170" s="147">
        <v>1330</v>
      </c>
      <c r="B170" s="155" t="s">
        <v>728</v>
      </c>
      <c r="C170" s="976"/>
      <c r="D170" s="976"/>
      <c r="E170" s="1113"/>
    </row>
    <row r="171" spans="1:5" s="114" customFormat="1" ht="14.25" thickBot="1">
      <c r="A171" s="139"/>
      <c r="B171" s="248" t="s">
        <v>729</v>
      </c>
      <c r="C171" s="977"/>
      <c r="D171" s="977"/>
      <c r="E171" s="1114"/>
    </row>
    <row r="172" spans="1:5" s="114" customFormat="1" ht="14.25" thickBot="1">
      <c r="A172" s="139"/>
      <c r="B172" s="228"/>
      <c r="C172" s="995"/>
      <c r="D172" s="995"/>
      <c r="E172" s="1114"/>
    </row>
    <row r="173" spans="1:5" s="114" customFormat="1" ht="15.75" thickBot="1">
      <c r="A173" s="139"/>
      <c r="B173" s="251" t="s">
        <v>517</v>
      </c>
      <c r="C173" s="978">
        <f>SUM(C157+C168)</f>
        <v>17000</v>
      </c>
      <c r="D173" s="978">
        <f>SUM(D157+D168)</f>
        <v>17000</v>
      </c>
      <c r="E173" s="1114">
        <f>SUM(D173/C173)</f>
        <v>1</v>
      </c>
    </row>
    <row r="174" spans="1:5" s="114" customFormat="1" ht="13.5">
      <c r="A174" s="126"/>
      <c r="B174" s="228"/>
      <c r="C174" s="971"/>
      <c r="D174" s="971"/>
      <c r="E174" s="1112"/>
    </row>
    <row r="175" spans="1:5" s="114" customFormat="1" ht="11.25">
      <c r="A175" s="131">
        <v>1335</v>
      </c>
      <c r="B175" s="129" t="s">
        <v>730</v>
      </c>
      <c r="C175" s="972"/>
      <c r="D175" s="972"/>
      <c r="E175" s="309"/>
    </row>
    <row r="176" spans="1:5" s="114" customFormat="1" ht="12" thickBot="1">
      <c r="A176" s="131">
        <v>1336</v>
      </c>
      <c r="B176" s="129" t="s">
        <v>746</v>
      </c>
      <c r="C176" s="979"/>
      <c r="D176" s="979"/>
      <c r="E176" s="1113"/>
    </row>
    <row r="177" spans="1:5" s="114" customFormat="1" ht="14.25" thickBot="1">
      <c r="A177" s="139"/>
      <c r="B177" s="190" t="s">
        <v>733</v>
      </c>
      <c r="C177" s="977"/>
      <c r="D177" s="977"/>
      <c r="E177" s="1114"/>
    </row>
    <row r="178" spans="1:5" s="114" customFormat="1" ht="12" thickBot="1">
      <c r="A178" s="136">
        <v>1340</v>
      </c>
      <c r="B178" s="137" t="s">
        <v>747</v>
      </c>
      <c r="C178" s="995"/>
      <c r="D178" s="995"/>
      <c r="E178" s="1114"/>
    </row>
    <row r="179" spans="1:5" s="114" customFormat="1" ht="14.25" thickBot="1">
      <c r="A179" s="148"/>
      <c r="B179" s="248" t="s">
        <v>737</v>
      </c>
      <c r="C179" s="996"/>
      <c r="D179" s="996"/>
      <c r="E179" s="1114"/>
    </row>
    <row r="180" spans="1:5" s="114" customFormat="1" ht="11.25">
      <c r="A180" s="132">
        <v>1345</v>
      </c>
      <c r="B180" s="133" t="s">
        <v>739</v>
      </c>
      <c r="C180" s="971"/>
      <c r="D180" s="971"/>
      <c r="E180" s="1112"/>
    </row>
    <row r="181" spans="1:5" s="114" customFormat="1" ht="14.25" thickBot="1">
      <c r="A181" s="148"/>
      <c r="B181" s="248" t="s">
        <v>740</v>
      </c>
      <c r="C181" s="995"/>
      <c r="D181" s="995"/>
      <c r="E181" s="1113"/>
    </row>
    <row r="182" spans="1:5" s="114" customFormat="1" ht="13.5">
      <c r="A182" s="146"/>
      <c r="B182" s="250"/>
      <c r="C182" s="984"/>
      <c r="D182" s="984"/>
      <c r="E182" s="1112"/>
    </row>
    <row r="183" spans="1:5" s="114" customFormat="1" ht="11.25">
      <c r="A183" s="131">
        <v>1350</v>
      </c>
      <c r="B183" s="129" t="s">
        <v>741</v>
      </c>
      <c r="C183" s="954"/>
      <c r="D183" s="954">
        <v>52190</v>
      </c>
      <c r="E183" s="309"/>
    </row>
    <row r="184" spans="1:5" s="114" customFormat="1" ht="12" thickBot="1">
      <c r="A184" s="147">
        <v>1351</v>
      </c>
      <c r="B184" s="135" t="s">
        <v>698</v>
      </c>
      <c r="C184" s="985">
        <v>509927</v>
      </c>
      <c r="D184" s="985">
        <v>510601</v>
      </c>
      <c r="E184" s="1115">
        <f>SUM(D184/C184)</f>
        <v>1.001321757820237</v>
      </c>
    </row>
    <row r="185" spans="1:5" s="114" customFormat="1" ht="14.25" thickBot="1">
      <c r="A185" s="139"/>
      <c r="B185" s="190" t="s">
        <v>489</v>
      </c>
      <c r="C185" s="983">
        <f>SUM(C183:C184)</f>
        <v>509927</v>
      </c>
      <c r="D185" s="983">
        <f>SUM(D183:D184)</f>
        <v>562791</v>
      </c>
      <c r="E185" s="1114">
        <f>SUM(D185/C185)</f>
        <v>1.1036697409629221</v>
      </c>
    </row>
    <row r="186" spans="1:5" s="114" customFormat="1" ht="11.25">
      <c r="A186" s="146"/>
      <c r="B186" s="213"/>
      <c r="C186" s="984"/>
      <c r="D186" s="984"/>
      <c r="E186" s="1112"/>
    </row>
    <row r="187" spans="1:5" s="114" customFormat="1" ht="12">
      <c r="A187" s="131">
        <v>1355</v>
      </c>
      <c r="B187" s="237" t="s">
        <v>743</v>
      </c>
      <c r="C187" s="954"/>
      <c r="D187" s="954"/>
      <c r="E187" s="309"/>
    </row>
    <row r="188" spans="1:5" s="114" customFormat="1" ht="12" thickBot="1">
      <c r="A188" s="136">
        <v>1356</v>
      </c>
      <c r="B188" s="137" t="s">
        <v>698</v>
      </c>
      <c r="C188" s="956">
        <v>16700</v>
      </c>
      <c r="D188" s="956">
        <v>16700</v>
      </c>
      <c r="E188" s="1115">
        <f>SUM(D188/C188)</f>
        <v>1</v>
      </c>
    </row>
    <row r="189" spans="1:5" s="114" customFormat="1" ht="14.25" thickBot="1">
      <c r="A189" s="139"/>
      <c r="B189" s="258" t="s">
        <v>744</v>
      </c>
      <c r="C189" s="983">
        <f>SUM(C187:C188)</f>
        <v>16700</v>
      </c>
      <c r="D189" s="983">
        <f>SUM(D187:D188)</f>
        <v>16700</v>
      </c>
      <c r="E189" s="1112">
        <f>SUM(D189/C189)</f>
        <v>1</v>
      </c>
    </row>
    <row r="190" spans="1:5" s="114" customFormat="1" ht="12" thickBot="1">
      <c r="A190" s="139"/>
      <c r="B190" s="130"/>
      <c r="C190" s="986"/>
      <c r="D190" s="986"/>
      <c r="E190" s="1113"/>
    </row>
    <row r="191" spans="1:5" s="114" customFormat="1" ht="15.75" thickBot="1">
      <c r="A191" s="139"/>
      <c r="B191" s="253" t="s">
        <v>519</v>
      </c>
      <c r="C191" s="997">
        <f>SUM(C189+C185+C173+C179)</f>
        <v>543627</v>
      </c>
      <c r="D191" s="997">
        <f>SUM(D189+D185+D173+D179)</f>
        <v>596491</v>
      </c>
      <c r="E191" s="1114">
        <f>SUM(D191/C191)</f>
        <v>1.0972431464956671</v>
      </c>
    </row>
    <row r="192" spans="1:5" s="114" customFormat="1" ht="12" customHeight="1">
      <c r="A192" s="146"/>
      <c r="B192" s="259"/>
      <c r="C192" s="988"/>
      <c r="D192" s="988"/>
      <c r="E192" s="1112"/>
    </row>
    <row r="193" spans="1:5" s="114" customFormat="1" ht="15" customHeight="1">
      <c r="A193" s="124"/>
      <c r="B193" s="256" t="s">
        <v>495</v>
      </c>
      <c r="C193" s="953"/>
      <c r="D193" s="953"/>
      <c r="E193" s="309"/>
    </row>
    <row r="194" spans="1:5" s="114" customFormat="1" ht="12.75" customHeight="1">
      <c r="A194" s="124"/>
      <c r="B194" s="260"/>
      <c r="C194" s="953"/>
      <c r="D194" s="953"/>
      <c r="E194" s="309"/>
    </row>
    <row r="195" spans="1:5" s="114" customFormat="1" ht="11.25">
      <c r="A195" s="131">
        <v>1400</v>
      </c>
      <c r="B195" s="129" t="s">
        <v>707</v>
      </c>
      <c r="C195" s="972"/>
      <c r="D195" s="972"/>
      <c r="E195" s="309"/>
    </row>
    <row r="196" spans="1:5" s="114" customFormat="1" ht="12" thickBot="1">
      <c r="A196" s="136">
        <v>1401</v>
      </c>
      <c r="B196" s="137" t="s">
        <v>708</v>
      </c>
      <c r="C196" s="964">
        <f>SUM('2.mell'!C514)</f>
        <v>10000</v>
      </c>
      <c r="D196" s="964">
        <f>SUM('2.mell'!D514)</f>
        <v>12340</v>
      </c>
      <c r="E196" s="1115">
        <f aca="true" t="shared" si="2" ref="E196:E203">SUM(D196/C196)</f>
        <v>1.234</v>
      </c>
    </row>
    <row r="197" spans="1:5" s="114" customFormat="1" ht="12" thickBot="1">
      <c r="A197" s="139"/>
      <c r="B197" s="138" t="s">
        <v>701</v>
      </c>
      <c r="C197" s="957">
        <f>SUM(C196)</f>
        <v>10000</v>
      </c>
      <c r="D197" s="957">
        <f>SUM(D196)</f>
        <v>12340</v>
      </c>
      <c r="E197" s="1160">
        <f t="shared" si="2"/>
        <v>1.234</v>
      </c>
    </row>
    <row r="198" spans="1:5" s="114" customFormat="1" ht="11.25">
      <c r="A198" s="126">
        <v>1410</v>
      </c>
      <c r="B198" s="249" t="s">
        <v>719</v>
      </c>
      <c r="C198" s="974">
        <f>SUM(C199:C200)</f>
        <v>100265</v>
      </c>
      <c r="D198" s="974">
        <f>SUM(D199:D200)</f>
        <v>100265</v>
      </c>
      <c r="E198" s="1112">
        <f t="shared" si="2"/>
        <v>1</v>
      </c>
    </row>
    <row r="199" spans="1:5" s="114" customFormat="1" ht="11.25">
      <c r="A199" s="131">
        <v>1411</v>
      </c>
      <c r="B199" s="129" t="s">
        <v>556</v>
      </c>
      <c r="C199" s="954">
        <f>SUM('2.mell'!C517)</f>
        <v>40315</v>
      </c>
      <c r="D199" s="954">
        <f>SUM('2.mell'!D517)</f>
        <v>40315</v>
      </c>
      <c r="E199" s="1111">
        <f t="shared" si="2"/>
        <v>1</v>
      </c>
    </row>
    <row r="200" spans="1:5" s="114" customFormat="1" ht="11.25">
      <c r="A200" s="131">
        <v>1412</v>
      </c>
      <c r="B200" s="129" t="s">
        <v>557</v>
      </c>
      <c r="C200" s="954">
        <f>SUM('2.mell'!C518)</f>
        <v>59950</v>
      </c>
      <c r="D200" s="954">
        <f>SUM('2.mell'!D518)</f>
        <v>59950</v>
      </c>
      <c r="E200" s="1111">
        <f t="shared" si="2"/>
        <v>1</v>
      </c>
    </row>
    <row r="201" spans="1:5" s="114" customFormat="1" ht="11.25">
      <c r="A201" s="131">
        <v>1420</v>
      </c>
      <c r="B201" s="207" t="s">
        <v>720</v>
      </c>
      <c r="C201" s="954">
        <f>SUM('2.mell'!C519)</f>
        <v>32059</v>
      </c>
      <c r="D201" s="954">
        <f>SUM('2.mell'!D519)</f>
        <v>32059</v>
      </c>
      <c r="E201" s="1111">
        <f t="shared" si="2"/>
        <v>1</v>
      </c>
    </row>
    <row r="202" spans="1:5" s="114" customFormat="1" ht="11.25">
      <c r="A202" s="131">
        <v>1421</v>
      </c>
      <c r="B202" s="129" t="s">
        <v>723</v>
      </c>
      <c r="C202" s="954">
        <f>SUM('2.mell'!C520)</f>
        <v>206162</v>
      </c>
      <c r="D202" s="954">
        <f>SUM('2.mell'!D520)</f>
        <v>206162</v>
      </c>
      <c r="E202" s="1111">
        <f t="shared" si="2"/>
        <v>1</v>
      </c>
    </row>
    <row r="203" spans="1:5" s="114" customFormat="1" ht="11.25">
      <c r="A203" s="131">
        <v>1422</v>
      </c>
      <c r="B203" s="129" t="s">
        <v>724</v>
      </c>
      <c r="C203" s="954">
        <f>SUM('2.mell'!C521)</f>
        <v>85488</v>
      </c>
      <c r="D203" s="954">
        <f>SUM('2.mell'!D521)</f>
        <v>85488</v>
      </c>
      <c r="E203" s="1111">
        <f t="shared" si="2"/>
        <v>1</v>
      </c>
    </row>
    <row r="204" spans="1:5" s="114" customFormat="1" ht="11.25">
      <c r="A204" s="131">
        <v>1423</v>
      </c>
      <c r="B204" s="133" t="s">
        <v>725</v>
      </c>
      <c r="C204" s="954">
        <f>SUM('2.mell'!C522)</f>
        <v>0</v>
      </c>
      <c r="D204" s="954">
        <f>SUM('2.mell'!D522)</f>
        <v>0</v>
      </c>
      <c r="E204" s="309"/>
    </row>
    <row r="205" spans="1:5" s="114" customFormat="1" ht="11.25">
      <c r="A205" s="131">
        <v>1424</v>
      </c>
      <c r="B205" s="128" t="s">
        <v>726</v>
      </c>
      <c r="C205" s="954"/>
      <c r="D205" s="954"/>
      <c r="E205" s="309"/>
    </row>
    <row r="206" spans="1:5" s="114" customFormat="1" ht="12" thickBot="1">
      <c r="A206" s="136">
        <v>1425</v>
      </c>
      <c r="B206" s="137" t="s">
        <v>727</v>
      </c>
      <c r="C206" s="954">
        <f>SUM('2.mell'!C524)</f>
        <v>7200</v>
      </c>
      <c r="D206" s="954">
        <f>SUM('2.mell'!D524)</f>
        <v>7200</v>
      </c>
      <c r="E206" s="1115">
        <f>SUM(D206/C206)</f>
        <v>1</v>
      </c>
    </row>
    <row r="207" spans="1:5" s="114" customFormat="1" ht="14.25" thickBot="1">
      <c r="A207" s="148"/>
      <c r="B207" s="190" t="s">
        <v>874</v>
      </c>
      <c r="C207" s="983">
        <f>SUM(C198+C201+C203+C202+C206)</f>
        <v>431174</v>
      </c>
      <c r="D207" s="983">
        <f>SUM(D198+D201+D203+D202+D206)</f>
        <v>431174</v>
      </c>
      <c r="E207" s="1112">
        <f>SUM(D207/C207)</f>
        <v>1</v>
      </c>
    </row>
    <row r="208" spans="1:5" s="114" customFormat="1" ht="11.25">
      <c r="A208" s="146"/>
      <c r="B208" s="127"/>
      <c r="C208" s="971"/>
      <c r="D208" s="971"/>
      <c r="E208" s="309"/>
    </row>
    <row r="209" spans="1:5" s="114" customFormat="1" ht="12" thickBot="1">
      <c r="A209" s="147">
        <v>1430</v>
      </c>
      <c r="B209" s="155" t="s">
        <v>728</v>
      </c>
      <c r="C209" s="976"/>
      <c r="D209" s="976"/>
      <c r="E209" s="1113"/>
    </row>
    <row r="210" spans="1:5" s="114" customFormat="1" ht="14.25" thickBot="1">
      <c r="A210" s="139"/>
      <c r="B210" s="248" t="s">
        <v>729</v>
      </c>
      <c r="C210" s="977"/>
      <c r="D210" s="977"/>
      <c r="E210" s="1114"/>
    </row>
    <row r="211" spans="1:5" s="114" customFormat="1" ht="14.25" thickBot="1">
      <c r="A211" s="139"/>
      <c r="B211" s="228"/>
      <c r="C211" s="977"/>
      <c r="D211" s="977"/>
      <c r="E211" s="1114"/>
    </row>
    <row r="212" spans="1:5" s="114" customFormat="1" ht="15.75" thickBot="1">
      <c r="A212" s="139"/>
      <c r="B212" s="251" t="s">
        <v>517</v>
      </c>
      <c r="C212" s="978">
        <f>SUM(C207+C210+C197)</f>
        <v>441174</v>
      </c>
      <c r="D212" s="978">
        <f>SUM(D207+D210+D197)</f>
        <v>443514</v>
      </c>
      <c r="E212" s="1114">
        <f>SUM(D212/C212)</f>
        <v>1.0053040297025664</v>
      </c>
    </row>
    <row r="213" spans="1:5" s="114" customFormat="1" ht="13.5">
      <c r="A213" s="126"/>
      <c r="B213" s="228"/>
      <c r="C213" s="971"/>
      <c r="D213" s="971"/>
      <c r="E213" s="1112"/>
    </row>
    <row r="214" spans="1:5" s="114" customFormat="1" ht="11.25">
      <c r="A214" s="131">
        <v>1435</v>
      </c>
      <c r="B214" s="129" t="s">
        <v>730</v>
      </c>
      <c r="C214" s="972"/>
      <c r="D214" s="972"/>
      <c r="E214" s="309"/>
    </row>
    <row r="215" spans="1:5" s="114" customFormat="1" ht="12" thickBot="1">
      <c r="A215" s="131">
        <v>1436</v>
      </c>
      <c r="B215" s="129" t="s">
        <v>746</v>
      </c>
      <c r="C215" s="979"/>
      <c r="D215" s="979"/>
      <c r="E215" s="1113"/>
    </row>
    <row r="216" spans="1:5" s="114" customFormat="1" ht="14.25" thickBot="1">
      <c r="A216" s="139"/>
      <c r="B216" s="190" t="s">
        <v>733</v>
      </c>
      <c r="C216" s="977"/>
      <c r="D216" s="977"/>
      <c r="E216" s="1114"/>
    </row>
    <row r="217" spans="1:5" s="114" customFormat="1" ht="13.5">
      <c r="A217" s="146"/>
      <c r="B217" s="250"/>
      <c r="C217" s="971"/>
      <c r="D217" s="971"/>
      <c r="E217" s="1112"/>
    </row>
    <row r="218" spans="1:5" s="114" customFormat="1" ht="12" thickBot="1">
      <c r="A218" s="136">
        <v>1440</v>
      </c>
      <c r="B218" s="137" t="s">
        <v>747</v>
      </c>
      <c r="C218" s="976"/>
      <c r="D218" s="976"/>
      <c r="E218" s="1113"/>
    </row>
    <row r="219" spans="1:5" s="114" customFormat="1" ht="14.25" thickBot="1">
      <c r="A219" s="148"/>
      <c r="B219" s="248" t="s">
        <v>737</v>
      </c>
      <c r="C219" s="977"/>
      <c r="D219" s="977"/>
      <c r="E219" s="1114"/>
    </row>
    <row r="220" spans="1:5" s="114" customFormat="1" ht="13.5">
      <c r="A220" s="146"/>
      <c r="B220" s="250"/>
      <c r="C220" s="971"/>
      <c r="D220" s="971"/>
      <c r="E220" s="1112"/>
    </row>
    <row r="221" spans="1:5" s="114" customFormat="1" ht="12" thickBot="1">
      <c r="A221" s="230">
        <v>1445</v>
      </c>
      <c r="B221" s="141" t="s">
        <v>739</v>
      </c>
      <c r="C221" s="979"/>
      <c r="D221" s="979"/>
      <c r="E221" s="1113"/>
    </row>
    <row r="222" spans="1:5" s="114" customFormat="1" ht="14.25" thickBot="1">
      <c r="A222" s="139"/>
      <c r="B222" s="190" t="s">
        <v>740</v>
      </c>
      <c r="C222" s="977"/>
      <c r="D222" s="977"/>
      <c r="E222" s="1114"/>
    </row>
    <row r="223" spans="1:5" s="114" customFormat="1" ht="13.5">
      <c r="A223" s="146"/>
      <c r="B223" s="250"/>
      <c r="C223" s="984"/>
      <c r="D223" s="984"/>
      <c r="E223" s="1112"/>
    </row>
    <row r="224" spans="1:5" s="114" customFormat="1" ht="11.25">
      <c r="A224" s="131">
        <v>1450</v>
      </c>
      <c r="B224" s="129" t="s">
        <v>741</v>
      </c>
      <c r="C224" s="954"/>
      <c r="D224" s="954">
        <f>SUM('2.mell'!D528)</f>
        <v>32020</v>
      </c>
      <c r="E224" s="309"/>
    </row>
    <row r="225" spans="1:5" s="114" customFormat="1" ht="12" thickBot="1">
      <c r="A225" s="147">
        <v>1451</v>
      </c>
      <c r="B225" s="135" t="s">
        <v>698</v>
      </c>
      <c r="C225" s="985">
        <f>SUM('2.mell'!C529+'2.mell'!C530)</f>
        <v>3850748</v>
      </c>
      <c r="D225" s="985">
        <f>SUM('2.mell'!D529+'2.mell'!D530)</f>
        <v>3927631</v>
      </c>
      <c r="E225" s="1115">
        <f>SUM(D225/C225)</f>
        <v>1.019965731333237</v>
      </c>
    </row>
    <row r="226" spans="1:5" s="114" customFormat="1" ht="14.25" thickBot="1">
      <c r="A226" s="139"/>
      <c r="B226" s="190" t="s">
        <v>489</v>
      </c>
      <c r="C226" s="983">
        <f>SUM(C224:C225)</f>
        <v>3850748</v>
      </c>
      <c r="D226" s="983">
        <f>SUM(D224:D225)</f>
        <v>3959651</v>
      </c>
      <c r="E226" s="1114">
        <f>SUM(D226/C226)</f>
        <v>1.028280998912419</v>
      </c>
    </row>
    <row r="227" spans="1:5" s="153" customFormat="1" ht="13.5" customHeight="1">
      <c r="A227" s="146"/>
      <c r="B227" s="213"/>
      <c r="C227" s="984"/>
      <c r="D227" s="984"/>
      <c r="E227" s="1112"/>
    </row>
    <row r="228" spans="1:5" s="153" customFormat="1" ht="12.75">
      <c r="A228" s="131">
        <v>1455</v>
      </c>
      <c r="B228" s="237" t="s">
        <v>743</v>
      </c>
      <c r="C228" s="954"/>
      <c r="D228" s="954"/>
      <c r="E228" s="309"/>
    </row>
    <row r="229" spans="1:5" s="153" customFormat="1" ht="13.5" thickBot="1">
      <c r="A229" s="136">
        <v>1456</v>
      </c>
      <c r="B229" s="137" t="s">
        <v>698</v>
      </c>
      <c r="C229" s="956"/>
      <c r="D229" s="956"/>
      <c r="E229" s="1113"/>
    </row>
    <row r="230" spans="1:5" s="114" customFormat="1" ht="14.25" thickBot="1">
      <c r="A230" s="139"/>
      <c r="B230" s="258" t="s">
        <v>744</v>
      </c>
      <c r="C230" s="983"/>
      <c r="D230" s="983"/>
      <c r="E230" s="1114"/>
    </row>
    <row r="231" spans="1:5" s="114" customFormat="1" ht="12" thickBot="1">
      <c r="A231" s="139"/>
      <c r="B231" s="130"/>
      <c r="C231" s="986"/>
      <c r="D231" s="986"/>
      <c r="E231" s="1114"/>
    </row>
    <row r="232" spans="1:5" s="114" customFormat="1" ht="15.75" thickBot="1">
      <c r="A232" s="139"/>
      <c r="B232" s="253" t="s">
        <v>496</v>
      </c>
      <c r="C232" s="997">
        <f>SUM(C230+C226+C212)</f>
        <v>4291922</v>
      </c>
      <c r="D232" s="997">
        <f>SUM(D230+D226+D212)</f>
        <v>4403165</v>
      </c>
      <c r="E232" s="1114">
        <f>SUM(D232/C232)</f>
        <v>1.025919156965108</v>
      </c>
    </row>
    <row r="233" spans="1:5" s="153" customFormat="1" ht="12.75">
      <c r="A233" s="152"/>
      <c r="B233" s="179"/>
      <c r="C233" s="998"/>
      <c r="D233" s="998"/>
      <c r="E233" s="1112"/>
    </row>
    <row r="234" spans="1:5" s="153" customFormat="1" ht="17.25" customHeight="1">
      <c r="A234" s="154"/>
      <c r="B234" s="256" t="s">
        <v>872</v>
      </c>
      <c r="C234" s="999"/>
      <c r="D234" s="999"/>
      <c r="E234" s="309"/>
    </row>
    <row r="235" spans="1:5" s="153" customFormat="1" ht="12.75">
      <c r="A235" s="154"/>
      <c r="B235" s="118"/>
      <c r="C235" s="999"/>
      <c r="D235" s="999"/>
      <c r="E235" s="309"/>
    </row>
    <row r="236" spans="1:5" s="153" customFormat="1" ht="12.75">
      <c r="A236" s="131">
        <v>1500</v>
      </c>
      <c r="B236" s="129" t="s">
        <v>703</v>
      </c>
      <c r="C236" s="955">
        <f>SUM(C10)</f>
        <v>1453009</v>
      </c>
      <c r="D236" s="955">
        <f>SUM(D10)</f>
        <v>1500728</v>
      </c>
      <c r="E236" s="1111">
        <f>SUM(D236/C236)</f>
        <v>1.0328415033905503</v>
      </c>
    </row>
    <row r="237" spans="1:5" s="153" customFormat="1" ht="12.75">
      <c r="A237" s="131">
        <v>1501</v>
      </c>
      <c r="B237" s="129" t="s">
        <v>707</v>
      </c>
      <c r="C237" s="955">
        <f>SUM(C17)</f>
        <v>0</v>
      </c>
      <c r="D237" s="955">
        <f>SUM(D17)</f>
        <v>0</v>
      </c>
      <c r="E237" s="1111"/>
    </row>
    <row r="238" spans="1:5" s="153" customFormat="1" ht="13.5" thickBot="1">
      <c r="A238" s="136">
        <v>1502</v>
      </c>
      <c r="B238" s="137" t="s">
        <v>708</v>
      </c>
      <c r="C238" s="955">
        <f>SUM(C196+C18+C110+C152)</f>
        <v>10000</v>
      </c>
      <c r="D238" s="955">
        <f>SUM(D196+D18+D110+D152)</f>
        <v>12340</v>
      </c>
      <c r="E238" s="1115">
        <f aca="true" t="shared" si="3" ref="E238:E248">SUM(D238/C238)</f>
        <v>1.234</v>
      </c>
    </row>
    <row r="239" spans="1:5" s="153" customFormat="1" ht="13.5" thickBot="1">
      <c r="A239" s="139"/>
      <c r="B239" s="142" t="s">
        <v>709</v>
      </c>
      <c r="C239" s="1000">
        <f>SUM(C236:C238)</f>
        <v>1463009</v>
      </c>
      <c r="D239" s="1000">
        <f>SUM(D236:D238)</f>
        <v>1513068</v>
      </c>
      <c r="E239" s="1114">
        <f t="shared" si="3"/>
        <v>1.0342164675678687</v>
      </c>
    </row>
    <row r="240" spans="1:5" s="153" customFormat="1" ht="12.75">
      <c r="A240" s="132">
        <v>1510</v>
      </c>
      <c r="B240" s="133" t="s">
        <v>710</v>
      </c>
      <c r="C240" s="1001">
        <f>SUM(C21)</f>
        <v>3310000</v>
      </c>
      <c r="D240" s="1001">
        <f>SUM(D21)</f>
        <v>3310000</v>
      </c>
      <c r="E240" s="1117">
        <f t="shared" si="3"/>
        <v>1</v>
      </c>
    </row>
    <row r="241" spans="1:5" s="153" customFormat="1" ht="12.75">
      <c r="A241" s="131">
        <v>1511</v>
      </c>
      <c r="B241" s="133" t="s">
        <v>711</v>
      </c>
      <c r="C241" s="955">
        <f>SUM(C24)</f>
        <v>4197124</v>
      </c>
      <c r="D241" s="955">
        <f>SUM(D24)</f>
        <v>4248704</v>
      </c>
      <c r="E241" s="1111">
        <f t="shared" si="3"/>
        <v>1.0122893676717677</v>
      </c>
    </row>
    <row r="242" spans="1:5" s="153" customFormat="1" ht="13.5" thickBot="1">
      <c r="A242" s="136">
        <v>1514</v>
      </c>
      <c r="B242" s="137" t="s">
        <v>676</v>
      </c>
      <c r="C242" s="1002">
        <f>SUM(C28+C157)</f>
        <v>371116</v>
      </c>
      <c r="D242" s="1002">
        <f>SUM(D28+D157)</f>
        <v>371116</v>
      </c>
      <c r="E242" s="1115">
        <f t="shared" si="3"/>
        <v>1</v>
      </c>
    </row>
    <row r="243" spans="1:5" s="153" customFormat="1" ht="13.5" thickBot="1">
      <c r="A243" s="139"/>
      <c r="B243" s="261" t="s">
        <v>718</v>
      </c>
      <c r="C243" s="1000">
        <f>SUM(C240:C242)</f>
        <v>7878240</v>
      </c>
      <c r="D243" s="1000">
        <f>SUM(D240:D242)</f>
        <v>7929820</v>
      </c>
      <c r="E243" s="1114">
        <f t="shared" si="3"/>
        <v>1.0065471475862628</v>
      </c>
    </row>
    <row r="244" spans="1:5" s="153" customFormat="1" ht="12.75">
      <c r="A244" s="132">
        <v>1520</v>
      </c>
      <c r="B244" s="225" t="s">
        <v>719</v>
      </c>
      <c r="C244" s="1001">
        <f>SUM(C40+C112+C159+C198)</f>
        <v>1334865</v>
      </c>
      <c r="D244" s="1001">
        <f>SUM(D40+D112+D159+D198)</f>
        <v>1334865</v>
      </c>
      <c r="E244" s="1117">
        <f t="shared" si="3"/>
        <v>1</v>
      </c>
    </row>
    <row r="245" spans="1:5" s="153" customFormat="1" ht="12.75">
      <c r="A245" s="131">
        <v>1521</v>
      </c>
      <c r="B245" s="207" t="s">
        <v>720</v>
      </c>
      <c r="C245" s="955">
        <f>SUM(C49+C115+C162+C201)</f>
        <v>274059</v>
      </c>
      <c r="D245" s="955">
        <f>SUM(D49+D115+D162+D201)</f>
        <v>274059</v>
      </c>
      <c r="E245" s="1111">
        <f t="shared" si="3"/>
        <v>1</v>
      </c>
    </row>
    <row r="246" spans="1:5" s="153" customFormat="1" ht="12.75">
      <c r="A246" s="625">
        <v>1522</v>
      </c>
      <c r="B246" s="622" t="s">
        <v>876</v>
      </c>
      <c r="C246" s="955">
        <f>SUM(C53)</f>
        <v>20000</v>
      </c>
      <c r="D246" s="955">
        <f>SUM(D53)</f>
        <v>0</v>
      </c>
      <c r="E246" s="1111">
        <f t="shared" si="3"/>
        <v>0</v>
      </c>
    </row>
    <row r="247" spans="1:5" s="153" customFormat="1" ht="12.75">
      <c r="A247" s="131">
        <v>1523</v>
      </c>
      <c r="B247" s="129" t="s">
        <v>723</v>
      </c>
      <c r="C247" s="955">
        <f>SUM(C116+C163+C202+C54)</f>
        <v>206162</v>
      </c>
      <c r="D247" s="955">
        <f>SUM(D116+D163+D202+D54)</f>
        <v>206162</v>
      </c>
      <c r="E247" s="1111">
        <f t="shared" si="3"/>
        <v>1</v>
      </c>
    </row>
    <row r="248" spans="1:5" s="153" customFormat="1" ht="12.75">
      <c r="A248" s="131">
        <v>1524</v>
      </c>
      <c r="B248" s="129" t="s">
        <v>724</v>
      </c>
      <c r="C248" s="955">
        <f>SUM(C55+C117+C164+C203)</f>
        <v>493620</v>
      </c>
      <c r="D248" s="955">
        <f>SUM(D55+D117+D164+D203)</f>
        <v>493620</v>
      </c>
      <c r="E248" s="1111">
        <f t="shared" si="3"/>
        <v>1</v>
      </c>
    </row>
    <row r="249" spans="1:5" s="153" customFormat="1" ht="12.75">
      <c r="A249" s="131">
        <v>1525</v>
      </c>
      <c r="B249" s="133" t="s">
        <v>725</v>
      </c>
      <c r="C249" s="955">
        <f>SUM(C59+C118+C165+C204)</f>
        <v>0</v>
      </c>
      <c r="D249" s="955">
        <f>SUM(D59+D118+D165+D204)</f>
        <v>0</v>
      </c>
      <c r="E249" s="1111"/>
    </row>
    <row r="250" spans="1:5" s="153" customFormat="1" ht="12.75">
      <c r="A250" s="131">
        <v>1526</v>
      </c>
      <c r="B250" s="128" t="s">
        <v>726</v>
      </c>
      <c r="C250" s="955">
        <f>SUM(C60+C119+C166+C205)</f>
        <v>40100</v>
      </c>
      <c r="D250" s="955">
        <f>SUM(D60+D119+D166+D205)</f>
        <v>40100</v>
      </c>
      <c r="E250" s="1111">
        <f>SUM(D250/C250)</f>
        <v>1</v>
      </c>
    </row>
    <row r="251" spans="1:5" s="153" customFormat="1" ht="12.75">
      <c r="A251" s="230">
        <v>1527</v>
      </c>
      <c r="B251" s="141" t="s">
        <v>1221</v>
      </c>
      <c r="C251" s="1008"/>
      <c r="D251" s="1008">
        <f>SUM(D62)</f>
        <v>24000</v>
      </c>
      <c r="E251" s="1111"/>
    </row>
    <row r="252" spans="1:5" s="153" customFormat="1" ht="13.5" thickBot="1">
      <c r="A252" s="136">
        <v>1528</v>
      </c>
      <c r="B252" s="137" t="s">
        <v>727</v>
      </c>
      <c r="C252" s="1002">
        <f>SUM(C63+C120+C167+C206)</f>
        <v>26700</v>
      </c>
      <c r="D252" s="1002">
        <f>SUM(D63+D120+D167+D206)</f>
        <v>22700</v>
      </c>
      <c r="E252" s="1115">
        <f>SUM(D252/C252)</f>
        <v>0.850187265917603</v>
      </c>
    </row>
    <row r="253" spans="1:5" s="153" customFormat="1" ht="13.5" thickBot="1">
      <c r="A253" s="139"/>
      <c r="B253" s="142" t="s">
        <v>874</v>
      </c>
      <c r="C253" s="1000">
        <f>SUM(C244:C252)</f>
        <v>2395506</v>
      </c>
      <c r="D253" s="1000">
        <f>SUM(D244:D252)</f>
        <v>2395506</v>
      </c>
      <c r="E253" s="1114">
        <f>SUM(D253/C253)</f>
        <v>1</v>
      </c>
    </row>
    <row r="254" spans="1:5" s="153" customFormat="1" ht="13.5" thickBot="1">
      <c r="A254" s="149">
        <v>1530</v>
      </c>
      <c r="B254" s="266" t="s">
        <v>728</v>
      </c>
      <c r="C254" s="1003">
        <f>SUM(C66)</f>
        <v>0</v>
      </c>
      <c r="D254" s="1003">
        <f>SUM(D66)</f>
        <v>8700</v>
      </c>
      <c r="E254" s="1114"/>
    </row>
    <row r="255" spans="1:5" s="153" customFormat="1" ht="13.5" thickBot="1">
      <c r="A255" s="281"/>
      <c r="B255" s="264" t="s">
        <v>729</v>
      </c>
      <c r="C255" s="1004">
        <f>SUM(C254)</f>
        <v>0</v>
      </c>
      <c r="D255" s="1004">
        <f>SUM(D254)</f>
        <v>8700</v>
      </c>
      <c r="E255" s="1118"/>
    </row>
    <row r="256" spans="1:5" s="153" customFormat="1" ht="16.5" thickBot="1" thickTop="1">
      <c r="A256" s="282"/>
      <c r="B256" s="263" t="s">
        <v>517</v>
      </c>
      <c r="C256" s="1005">
        <f>SUM(C239+C243+C253+C255)</f>
        <v>11736755</v>
      </c>
      <c r="D256" s="1005">
        <f>SUM(D239+D243+D253+D255)</f>
        <v>11847094</v>
      </c>
      <c r="E256" s="1161">
        <f>SUM(D256/C256)</f>
        <v>1.009401150488359</v>
      </c>
    </row>
    <row r="257" spans="1:5" s="153" customFormat="1" ht="13.5" thickTop="1">
      <c r="A257" s="132">
        <v>1540</v>
      </c>
      <c r="B257" s="133" t="s">
        <v>730</v>
      </c>
      <c r="C257" s="1001">
        <f>SUM(C71)</f>
        <v>0</v>
      </c>
      <c r="D257" s="1001">
        <f>SUM(D71)</f>
        <v>0</v>
      </c>
      <c r="E257" s="1112"/>
    </row>
    <row r="258" spans="1:5" s="153" customFormat="1" ht="12.75">
      <c r="A258" s="131">
        <v>1541</v>
      </c>
      <c r="B258" s="129" t="s">
        <v>731</v>
      </c>
      <c r="C258" s="955">
        <f>SUM(C72)</f>
        <v>50000</v>
      </c>
      <c r="D258" s="955">
        <f>SUM(D72)</f>
        <v>259036</v>
      </c>
      <c r="E258" s="1111">
        <f>SUM(D258/C258)</f>
        <v>5.18072</v>
      </c>
    </row>
    <row r="259" spans="1:5" s="153" customFormat="1" ht="12.75">
      <c r="A259" s="131">
        <v>1542</v>
      </c>
      <c r="B259" s="129" t="s">
        <v>1210</v>
      </c>
      <c r="C259" s="955">
        <f>SUM(C75)</f>
        <v>481070</v>
      </c>
      <c r="D259" s="955">
        <f>SUM(D75)</f>
        <v>481070</v>
      </c>
      <c r="E259" s="1111">
        <f>SUM(D259/C259)</f>
        <v>1</v>
      </c>
    </row>
    <row r="260" spans="1:5" s="153" customFormat="1" ht="13.5" thickBot="1">
      <c r="A260" s="136">
        <v>1543</v>
      </c>
      <c r="B260" s="137" t="s">
        <v>1209</v>
      </c>
      <c r="C260" s="1002">
        <f>SUM(C78)</f>
        <v>0</v>
      </c>
      <c r="D260" s="1002">
        <f>SUM(D78)</f>
        <v>0</v>
      </c>
      <c r="E260" s="1113"/>
    </row>
    <row r="261" spans="1:5" s="153" customFormat="1" ht="13.5" thickBot="1">
      <c r="A261" s="148"/>
      <c r="B261" s="816" t="s">
        <v>733</v>
      </c>
      <c r="C261" s="1006">
        <f>SUM(C257:C260)</f>
        <v>531070</v>
      </c>
      <c r="D261" s="1006">
        <f>SUM(D257:D260)</f>
        <v>740106</v>
      </c>
      <c r="E261" s="1114">
        <f>SUM(D261/C261)</f>
        <v>1.3936128947219764</v>
      </c>
    </row>
    <row r="262" spans="1:5" s="153" customFormat="1" ht="12.75">
      <c r="A262" s="132">
        <v>1550</v>
      </c>
      <c r="B262" s="133" t="s">
        <v>734</v>
      </c>
      <c r="C262" s="1001">
        <f>SUM(C81)</f>
        <v>1255000</v>
      </c>
      <c r="D262" s="1001">
        <f>SUM(D81)</f>
        <v>1255000</v>
      </c>
      <c r="E262" s="1112">
        <f>SUM(D262/C262)</f>
        <v>1</v>
      </c>
    </row>
    <row r="263" spans="1:5" s="153" customFormat="1" ht="12.75">
      <c r="A263" s="131">
        <v>1551</v>
      </c>
      <c r="B263" s="129" t="s">
        <v>747</v>
      </c>
      <c r="C263" s="955">
        <f>SUM(C218+C178+C132)</f>
        <v>0</v>
      </c>
      <c r="D263" s="955">
        <f>SUM(D218+D178+D132)</f>
        <v>0</v>
      </c>
      <c r="E263" s="309"/>
    </row>
    <row r="264" spans="1:5" s="153" customFormat="1" ht="13.5" thickBot="1">
      <c r="A264" s="147">
        <v>1552</v>
      </c>
      <c r="B264" s="155" t="s">
        <v>1171</v>
      </c>
      <c r="C264" s="1007">
        <f>SUM(C86)</f>
        <v>1000</v>
      </c>
      <c r="D264" s="1007">
        <f>SUM(D86)</f>
        <v>1000</v>
      </c>
      <c r="E264" s="309">
        <f>SUM(D264/C264)</f>
        <v>1</v>
      </c>
    </row>
    <row r="265" spans="1:5" s="153" customFormat="1" ht="13.5" thickBot="1">
      <c r="A265" s="139"/>
      <c r="B265" s="142" t="s">
        <v>737</v>
      </c>
      <c r="C265" s="1000">
        <f>SUM(C262:C264)</f>
        <v>1256000</v>
      </c>
      <c r="D265" s="1000">
        <f>SUM(D262:D264)</f>
        <v>1256000</v>
      </c>
      <c r="E265" s="1113">
        <f>SUM(D265/C265)</f>
        <v>1</v>
      </c>
    </row>
    <row r="266" spans="1:5" s="153" customFormat="1" ht="12.75">
      <c r="A266" s="132">
        <v>1560</v>
      </c>
      <c r="B266" s="145" t="s">
        <v>738</v>
      </c>
      <c r="C266" s="1001">
        <f>SUM(C88+C136)</f>
        <v>31500</v>
      </c>
      <c r="D266" s="1001">
        <f>SUM(D88+D136)</f>
        <v>31500</v>
      </c>
      <c r="E266" s="1116">
        <f aca="true" t="shared" si="4" ref="E266:E278">SUM(D266/C266)</f>
        <v>1</v>
      </c>
    </row>
    <row r="267" spans="1:5" s="153" customFormat="1" ht="12.75">
      <c r="A267" s="230">
        <v>1561</v>
      </c>
      <c r="B267" s="135" t="s">
        <v>739</v>
      </c>
      <c r="C267" s="1008">
        <f>SUM(C92)</f>
        <v>0</v>
      </c>
      <c r="D267" s="1008">
        <f>SUM(D92)</f>
        <v>0</v>
      </c>
      <c r="E267" s="1111"/>
    </row>
    <row r="268" spans="1:5" s="153" customFormat="1" ht="13.5" thickBot="1">
      <c r="A268" s="620">
        <v>1562</v>
      </c>
      <c r="B268" s="621" t="s">
        <v>919</v>
      </c>
      <c r="C268" s="1002">
        <f>C93</f>
        <v>0</v>
      </c>
      <c r="D268" s="1002">
        <f>D93</f>
        <v>0</v>
      </c>
      <c r="E268" s="1115"/>
    </row>
    <row r="269" spans="1:5" s="153" customFormat="1" ht="13.5" thickBot="1">
      <c r="A269" s="283"/>
      <c r="B269" s="262" t="s">
        <v>740</v>
      </c>
      <c r="C269" s="1005">
        <f>SUM(C266:C268)</f>
        <v>31500</v>
      </c>
      <c r="D269" s="1005">
        <f>SUM(D266:D268)</f>
        <v>31500</v>
      </c>
      <c r="E269" s="1118">
        <f t="shared" si="4"/>
        <v>1</v>
      </c>
    </row>
    <row r="270" spans="1:5" s="153" customFormat="1" ht="16.5" thickBot="1" thickTop="1">
      <c r="A270" s="282"/>
      <c r="B270" s="265" t="s">
        <v>518</v>
      </c>
      <c r="C270" s="1009">
        <f>SUM(C261+C265+C269)</f>
        <v>1818570</v>
      </c>
      <c r="D270" s="1009">
        <f>SUM(D261+D265+D269)</f>
        <v>2027606</v>
      </c>
      <c r="E270" s="1161">
        <f t="shared" si="4"/>
        <v>1.1149452591871636</v>
      </c>
    </row>
    <row r="271" spans="1:5" s="153" customFormat="1" ht="13.5" thickTop="1">
      <c r="A271" s="132">
        <v>1570</v>
      </c>
      <c r="B271" s="133" t="s">
        <v>741</v>
      </c>
      <c r="C271" s="1001">
        <f>SUM(C183+C139+C98+C224)</f>
        <v>0</v>
      </c>
      <c r="D271" s="1001">
        <f>SUM(D183+D139+D98+D224)</f>
        <v>1949271</v>
      </c>
      <c r="E271" s="1116"/>
    </row>
    <row r="272" spans="1:5" s="153" customFormat="1" ht="13.5" thickBot="1">
      <c r="A272" s="136">
        <v>1571</v>
      </c>
      <c r="B272" s="137" t="s">
        <v>698</v>
      </c>
      <c r="C272" s="1002">
        <f>SUM(C225+C184+C140)</f>
        <v>5881759</v>
      </c>
      <c r="D272" s="1002">
        <f>SUM(D225+D184+D140)</f>
        <v>5945660</v>
      </c>
      <c r="E272" s="1115">
        <f t="shared" si="4"/>
        <v>1.0108642669650354</v>
      </c>
    </row>
    <row r="273" spans="1:5" s="153" customFormat="1" ht="14.25" thickBot="1">
      <c r="A273" s="139"/>
      <c r="B273" s="280" t="s">
        <v>510</v>
      </c>
      <c r="C273" s="1000">
        <f>SUM(C271:C272)</f>
        <v>5881759</v>
      </c>
      <c r="D273" s="1000">
        <f>SUM(D271:D272)</f>
        <v>7894931</v>
      </c>
      <c r="E273" s="1114">
        <f t="shared" si="4"/>
        <v>1.342273799385524</v>
      </c>
    </row>
    <row r="274" spans="1:5" s="153" customFormat="1" ht="12.75">
      <c r="A274" s="132">
        <v>1580</v>
      </c>
      <c r="B274" s="133" t="s">
        <v>742</v>
      </c>
      <c r="C274" s="1001">
        <f>SUM(C101)</f>
        <v>0</v>
      </c>
      <c r="D274" s="1001">
        <f>SUM(D101)</f>
        <v>0</v>
      </c>
      <c r="E274" s="1112"/>
    </row>
    <row r="275" spans="1:5" s="153" customFormat="1" ht="12" customHeight="1">
      <c r="A275" s="131">
        <v>1581</v>
      </c>
      <c r="B275" s="129" t="s">
        <v>741</v>
      </c>
      <c r="C275" s="955">
        <f>SUM(C102+C143+C187)</f>
        <v>600000</v>
      </c>
      <c r="D275" s="955">
        <f>SUM(D102+D143+D187)</f>
        <v>1582193</v>
      </c>
      <c r="E275" s="1111">
        <f t="shared" si="4"/>
        <v>2.6369883333333335</v>
      </c>
    </row>
    <row r="276" spans="1:5" s="153" customFormat="1" ht="13.5" thickBot="1">
      <c r="A276" s="136">
        <v>1582</v>
      </c>
      <c r="B276" s="137" t="s">
        <v>698</v>
      </c>
      <c r="C276" s="1002">
        <f>SUM(C229+C188+C144)</f>
        <v>145000</v>
      </c>
      <c r="D276" s="1002">
        <f>SUM(D229+D188+D144)</f>
        <v>145000</v>
      </c>
      <c r="E276" s="1115">
        <f t="shared" si="4"/>
        <v>1</v>
      </c>
    </row>
    <row r="277" spans="1:5" s="153" customFormat="1" ht="13.5" thickBot="1">
      <c r="A277" s="139"/>
      <c r="B277" s="188" t="s">
        <v>744</v>
      </c>
      <c r="C277" s="1000">
        <f>SUM(C274:C276)</f>
        <v>745000</v>
      </c>
      <c r="D277" s="1000">
        <f>SUM(D274:D276)</f>
        <v>1727193</v>
      </c>
      <c r="E277" s="1114">
        <f t="shared" si="4"/>
        <v>2.318379865771812</v>
      </c>
    </row>
    <row r="278" spans="1:8" s="153" customFormat="1" ht="18.75" customHeight="1" thickBot="1">
      <c r="A278" s="139"/>
      <c r="B278" s="196" t="s">
        <v>507</v>
      </c>
      <c r="C278" s="1010">
        <f>SUM(C256+C270+C274+C275+C271)</f>
        <v>14155325</v>
      </c>
      <c r="D278" s="1010">
        <f>SUM(D256+D270+D274+D275+D271)</f>
        <v>17406164</v>
      </c>
      <c r="E278" s="1159">
        <f t="shared" si="4"/>
        <v>1.229654847204144</v>
      </c>
      <c r="F278" s="318"/>
      <c r="H278" s="616"/>
    </row>
    <row r="279" ht="11.25">
      <c r="H279" s="15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6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3">
      <selection activeCell="C7" sqref="C7:C8"/>
    </sheetView>
  </sheetViews>
  <sheetFormatPr defaultColWidth="9.125" defaultRowHeight="12.75"/>
  <cols>
    <col min="1" max="1" width="9.125" style="805" customWidth="1"/>
    <col min="2" max="2" width="31.875" style="805" customWidth="1"/>
    <col min="3" max="3" width="13.875" style="805" customWidth="1"/>
    <col min="4" max="4" width="12.875" style="805" customWidth="1"/>
    <col min="5" max="5" width="13.125" style="805" customWidth="1"/>
    <col min="6" max="6" width="13.875" style="805" customWidth="1"/>
    <col min="7" max="16384" width="9.125" style="805" customWidth="1"/>
  </cols>
  <sheetData>
    <row r="2" spans="2:6" ht="12.75">
      <c r="B2" s="1463" t="s">
        <v>146</v>
      </c>
      <c r="C2" s="1260"/>
      <c r="D2" s="1260"/>
      <c r="E2" s="1260"/>
      <c r="F2" s="1260"/>
    </row>
    <row r="3" spans="2:6" ht="12">
      <c r="B3" s="1464" t="s">
        <v>147</v>
      </c>
      <c r="C3" s="1465"/>
      <c r="D3" s="1465"/>
      <c r="E3" s="1465"/>
      <c r="F3" s="1465"/>
    </row>
    <row r="4" spans="2:6" ht="12">
      <c r="B4" s="1465"/>
      <c r="C4" s="1465"/>
      <c r="D4" s="1465"/>
      <c r="E4" s="1465"/>
      <c r="F4" s="1465"/>
    </row>
    <row r="5" spans="2:6" ht="12">
      <c r="B5" s="806"/>
      <c r="C5" s="806"/>
      <c r="D5" s="806"/>
      <c r="E5" s="806"/>
      <c r="F5" s="806"/>
    </row>
    <row r="6" ht="12.75">
      <c r="F6" s="807" t="s">
        <v>907</v>
      </c>
    </row>
    <row r="7" spans="2:6" ht="12.75" customHeight="1">
      <c r="B7" s="1466" t="s">
        <v>148</v>
      </c>
      <c r="C7" s="1467" t="s">
        <v>1144</v>
      </c>
      <c r="D7" s="1467" t="s">
        <v>149</v>
      </c>
      <c r="E7" s="1467" t="s">
        <v>178</v>
      </c>
      <c r="F7" s="1467" t="s">
        <v>1182</v>
      </c>
    </row>
    <row r="8" spans="2:6" ht="30.75" customHeight="1">
      <c r="B8" s="1466"/>
      <c r="C8" s="1467"/>
      <c r="D8" s="1467"/>
      <c r="E8" s="1467"/>
      <c r="F8" s="1467"/>
    </row>
    <row r="9" spans="2:6" ht="12.75" customHeight="1">
      <c r="B9" s="1469" t="s">
        <v>1168</v>
      </c>
      <c r="C9" s="1468">
        <v>7327124</v>
      </c>
      <c r="D9" s="1468">
        <v>7327124</v>
      </c>
      <c r="E9" s="1468">
        <v>7327124</v>
      </c>
      <c r="F9" s="1468">
        <v>7327124</v>
      </c>
    </row>
    <row r="10" spans="2:6" ht="12.75" customHeight="1">
      <c r="B10" s="1469"/>
      <c r="C10" s="1468"/>
      <c r="D10" s="1468"/>
      <c r="E10" s="1468"/>
      <c r="F10" s="1468"/>
    </row>
    <row r="11" spans="2:6" ht="27" customHeight="1">
      <c r="B11" s="1469"/>
      <c r="C11" s="1468"/>
      <c r="D11" s="1468"/>
      <c r="E11" s="1468"/>
      <c r="F11" s="1468"/>
    </row>
    <row r="12" spans="2:6" ht="12">
      <c r="B12" s="1469" t="s">
        <v>150</v>
      </c>
      <c r="C12" s="1468">
        <v>620000</v>
      </c>
      <c r="D12" s="1468">
        <v>620000</v>
      </c>
      <c r="E12" s="1468">
        <v>620000</v>
      </c>
      <c r="F12" s="1468">
        <v>620000</v>
      </c>
    </row>
    <row r="13" spans="2:6" ht="12">
      <c r="B13" s="1469"/>
      <c r="C13" s="1468"/>
      <c r="D13" s="1468"/>
      <c r="E13" s="1468"/>
      <c r="F13" s="1468"/>
    </row>
    <row r="14" spans="2:6" ht="60" customHeight="1">
      <c r="B14" s="1469"/>
      <c r="C14" s="1468"/>
      <c r="D14" s="1468"/>
      <c r="E14" s="1468"/>
      <c r="F14" s="1468"/>
    </row>
    <row r="15" spans="2:6" ht="12.75" customHeight="1">
      <c r="B15" s="1469" t="s">
        <v>151</v>
      </c>
      <c r="C15" s="1473">
        <v>20000</v>
      </c>
      <c r="D15" s="1470" t="s">
        <v>152</v>
      </c>
      <c r="E15" s="1470" t="s">
        <v>152</v>
      </c>
      <c r="F15" s="1470" t="s">
        <v>152</v>
      </c>
    </row>
    <row r="16" spans="2:6" ht="12.75" customHeight="1">
      <c r="B16" s="1469"/>
      <c r="C16" s="1474"/>
      <c r="D16" s="1471"/>
      <c r="E16" s="1471"/>
      <c r="F16" s="1471"/>
    </row>
    <row r="17" spans="2:6" ht="27" customHeight="1">
      <c r="B17" s="1469"/>
      <c r="C17" s="1475"/>
      <c r="D17" s="1472"/>
      <c r="E17" s="1472"/>
      <c r="F17" s="1472"/>
    </row>
    <row r="18" spans="2:6" ht="12.75" customHeight="1">
      <c r="B18" s="1469" t="s">
        <v>1172</v>
      </c>
      <c r="C18" s="1468">
        <v>1256000</v>
      </c>
      <c r="D18" s="1468">
        <v>1255000</v>
      </c>
      <c r="E18" s="1468">
        <v>1255000</v>
      </c>
      <c r="F18" s="1468">
        <v>1255000</v>
      </c>
    </row>
    <row r="19" spans="2:6" ht="15.75" customHeight="1">
      <c r="B19" s="1469"/>
      <c r="C19" s="1468"/>
      <c r="D19" s="1468"/>
      <c r="E19" s="1468"/>
      <c r="F19" s="1468"/>
    </row>
    <row r="20" spans="2:6" ht="43.5" customHeight="1">
      <c r="B20" s="1469"/>
      <c r="C20" s="1468"/>
      <c r="D20" s="1468"/>
      <c r="E20" s="1468"/>
      <c r="F20" s="1468"/>
    </row>
    <row r="21" spans="2:6" ht="12.75" customHeight="1">
      <c r="B21" s="1469" t="s">
        <v>153</v>
      </c>
      <c r="C21" s="1468">
        <v>350116</v>
      </c>
      <c r="D21" s="1468">
        <v>350116</v>
      </c>
      <c r="E21" s="1468">
        <v>350116</v>
      </c>
      <c r="F21" s="1468">
        <v>350116</v>
      </c>
    </row>
    <row r="22" spans="2:6" ht="12.75" customHeight="1">
      <c r="B22" s="1469"/>
      <c r="C22" s="1468"/>
      <c r="D22" s="1468"/>
      <c r="E22" s="1468"/>
      <c r="F22" s="1468"/>
    </row>
    <row r="23" spans="2:6" ht="27" customHeight="1">
      <c r="B23" s="1469"/>
      <c r="C23" s="1468"/>
      <c r="D23" s="1468"/>
      <c r="E23" s="1468"/>
      <c r="F23" s="1468"/>
    </row>
    <row r="24" spans="2:6" ht="12.75" customHeight="1">
      <c r="B24" s="1469" t="s">
        <v>1169</v>
      </c>
      <c r="C24" s="1470" t="s">
        <v>152</v>
      </c>
      <c r="D24" s="1470" t="s">
        <v>152</v>
      </c>
      <c r="E24" s="1470" t="s">
        <v>152</v>
      </c>
      <c r="F24" s="1470" t="s">
        <v>152</v>
      </c>
    </row>
    <row r="25" spans="2:6" ht="12.75" customHeight="1">
      <c r="B25" s="1469"/>
      <c r="C25" s="1471"/>
      <c r="D25" s="1471"/>
      <c r="E25" s="1471"/>
      <c r="F25" s="1471"/>
    </row>
    <row r="26" spans="2:6" ht="27" customHeight="1">
      <c r="B26" s="1469"/>
      <c r="C26" s="1472"/>
      <c r="D26" s="1472"/>
      <c r="E26" s="1472"/>
      <c r="F26" s="1472"/>
    </row>
    <row r="27" spans="2:6" ht="12.75" customHeight="1">
      <c r="B27" s="1479" t="s">
        <v>668</v>
      </c>
      <c r="C27" s="1476">
        <f>SUM(C9:C26)</f>
        <v>9573240</v>
      </c>
      <c r="D27" s="1476">
        <f>SUM(D9:D26)</f>
        <v>9552240</v>
      </c>
      <c r="E27" s="1476">
        <f>SUM(E9:E26)</f>
        <v>9552240</v>
      </c>
      <c r="F27" s="1476">
        <f>SUM(F9:F26)</f>
        <v>9552240</v>
      </c>
    </row>
    <row r="28" spans="2:6" ht="12.75" customHeight="1">
      <c r="B28" s="1479"/>
      <c r="C28" s="1476"/>
      <c r="D28" s="1476"/>
      <c r="E28" s="1476"/>
      <c r="F28" s="1476"/>
    </row>
    <row r="29" spans="2:6" ht="27.75" customHeight="1" thickBot="1">
      <c r="B29" s="1480"/>
      <c r="C29" s="1477"/>
      <c r="D29" s="1477"/>
      <c r="E29" s="1477"/>
      <c r="F29" s="1477"/>
    </row>
    <row r="30" spans="2:6" ht="21" customHeight="1" thickTop="1">
      <c r="B30" s="1478" t="s">
        <v>154</v>
      </c>
      <c r="C30" s="1481">
        <v>52487</v>
      </c>
      <c r="D30" s="1481">
        <v>51971</v>
      </c>
      <c r="E30" s="1481">
        <v>51467</v>
      </c>
      <c r="F30" s="1481">
        <v>50962</v>
      </c>
    </row>
    <row r="31" spans="1:6" ht="18.75" customHeight="1">
      <c r="A31" s="808"/>
      <c r="B31" s="1479"/>
      <c r="C31" s="1476"/>
      <c r="D31" s="1476"/>
      <c r="E31" s="1476"/>
      <c r="F31" s="1476"/>
    </row>
    <row r="32" spans="2:6" ht="18.75" customHeight="1" thickBot="1">
      <c r="B32" s="1480"/>
      <c r="C32" s="1477"/>
      <c r="D32" s="1477"/>
      <c r="E32" s="1477"/>
      <c r="F32" s="1477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5"/>
  <sheetViews>
    <sheetView zoomScalePageLayoutView="0" workbookViewId="0" topLeftCell="A388">
      <selection activeCell="C392" sqref="C392:E392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8.875" style="0" bestFit="1" customWidth="1"/>
  </cols>
  <sheetData>
    <row r="1" spans="1:6" ht="12">
      <c r="A1" s="1511" t="s">
        <v>331</v>
      </c>
      <c r="B1" s="1511"/>
      <c r="C1" s="1511"/>
      <c r="D1" s="1511"/>
      <c r="E1" s="1511"/>
      <c r="F1" s="1511"/>
    </row>
    <row r="2" spans="1:6" ht="12">
      <c r="A2" s="1511" t="s">
        <v>332</v>
      </c>
      <c r="B2" s="1511"/>
      <c r="C2" s="1511"/>
      <c r="D2" s="1511"/>
      <c r="E2" s="1511"/>
      <c r="F2" s="1511"/>
    </row>
    <row r="4" ht="12">
      <c r="F4" s="826" t="s">
        <v>907</v>
      </c>
    </row>
    <row r="5" spans="1:7" ht="13.5">
      <c r="A5" s="1494" t="s">
        <v>196</v>
      </c>
      <c r="B5" s="1490" t="s">
        <v>197</v>
      </c>
      <c r="C5" s="1490"/>
      <c r="D5" s="1490"/>
      <c r="E5" s="1490"/>
      <c r="F5" s="1491">
        <f>SUM(F8:F17)</f>
        <v>2448161</v>
      </c>
      <c r="G5" s="824"/>
    </row>
    <row r="6" spans="1:7" ht="13.5">
      <c r="A6" s="1494"/>
      <c r="B6" s="1490"/>
      <c r="C6" s="1490"/>
      <c r="D6" s="1490"/>
      <c r="E6" s="1490"/>
      <c r="F6" s="1492"/>
      <c r="G6" s="824"/>
    </row>
    <row r="7" spans="1:7" ht="13.5">
      <c r="A7" s="1494"/>
      <c r="B7" s="1490"/>
      <c r="C7" s="1490"/>
      <c r="D7" s="1490"/>
      <c r="E7" s="1490"/>
      <c r="F7" s="1493"/>
      <c r="G7" s="824"/>
    </row>
    <row r="8" spans="1:7" ht="13.5">
      <c r="A8" s="1482">
        <v>3200</v>
      </c>
      <c r="B8" s="1482"/>
      <c r="C8" s="1483" t="s">
        <v>582</v>
      </c>
      <c r="D8" s="1484"/>
      <c r="E8" s="1485"/>
      <c r="F8" s="825">
        <f>SUM('3c.m.'!D177)</f>
        <v>115330</v>
      </c>
      <c r="G8" s="824"/>
    </row>
    <row r="9" spans="1:7" ht="13.5">
      <c r="A9" s="1482">
        <v>3201</v>
      </c>
      <c r="B9" s="1482"/>
      <c r="C9" s="1483" t="s">
        <v>884</v>
      </c>
      <c r="D9" s="1484"/>
      <c r="E9" s="1485"/>
      <c r="F9" s="825">
        <f>SUM('3c.m.'!D185)</f>
        <v>112942</v>
      </c>
      <c r="G9" s="824"/>
    </row>
    <row r="10" spans="1:7" ht="13.5">
      <c r="A10" s="1486">
        <v>3208</v>
      </c>
      <c r="B10" s="1486"/>
      <c r="C10" s="1487" t="s">
        <v>682</v>
      </c>
      <c r="D10" s="1488"/>
      <c r="E10" s="1489"/>
      <c r="F10" s="825">
        <f>SUM('3c.m.'!D243)</f>
        <v>51016</v>
      </c>
      <c r="G10" s="824"/>
    </row>
    <row r="11" spans="1:7" ht="13.5">
      <c r="A11" s="1486">
        <v>3209</v>
      </c>
      <c r="B11" s="1486"/>
      <c r="C11" s="1487" t="s">
        <v>530</v>
      </c>
      <c r="D11" s="1488"/>
      <c r="E11" s="1489"/>
      <c r="F11" s="825">
        <f>SUM('3c.m.'!D251)</f>
        <v>11058</v>
      </c>
      <c r="G11" s="824"/>
    </row>
    <row r="12" spans="1:7" ht="13.5">
      <c r="A12" s="1486">
        <v>3223</v>
      </c>
      <c r="B12" s="1486"/>
      <c r="C12" s="1487" t="s">
        <v>536</v>
      </c>
      <c r="D12" s="1488"/>
      <c r="E12" s="1489"/>
      <c r="F12" s="825">
        <f>SUM('3c.m.'!D312)</f>
        <v>25108</v>
      </c>
      <c r="G12" s="824"/>
    </row>
    <row r="13" spans="1:7" ht="13.5">
      <c r="A13" s="1486">
        <v>3000</v>
      </c>
      <c r="B13" s="1486"/>
      <c r="C13" s="1487" t="s">
        <v>310</v>
      </c>
      <c r="D13" s="1488"/>
      <c r="E13" s="1489"/>
      <c r="F13" s="825">
        <f>SUM('3a.m.'!D65)</f>
        <v>1833370</v>
      </c>
      <c r="G13" s="824"/>
    </row>
    <row r="14" spans="1:7" ht="13.5">
      <c r="A14" s="1486">
        <v>1801</v>
      </c>
      <c r="B14" s="1486"/>
      <c r="C14" s="1487" t="s">
        <v>322</v>
      </c>
      <c r="D14" s="1488"/>
      <c r="E14" s="1489"/>
      <c r="F14" s="825">
        <f>SUM('1c.mell '!D80)</f>
        <v>45000</v>
      </c>
      <c r="G14" s="824"/>
    </row>
    <row r="15" spans="1:7" ht="13.5">
      <c r="A15" s="1486">
        <v>1806</v>
      </c>
      <c r="B15" s="1486"/>
      <c r="C15" s="1487" t="s">
        <v>441</v>
      </c>
      <c r="D15" s="1488"/>
      <c r="E15" s="1489"/>
      <c r="F15" s="825">
        <f>SUM('1c.mell '!D86)</f>
        <v>21086</v>
      </c>
      <c r="G15" s="824"/>
    </row>
    <row r="16" spans="1:7" ht="13.5">
      <c r="A16" s="1486">
        <v>1804</v>
      </c>
      <c r="B16" s="1486"/>
      <c r="C16" s="1487" t="s">
        <v>323</v>
      </c>
      <c r="D16" s="1488"/>
      <c r="E16" s="1489"/>
      <c r="F16" s="825">
        <f>SUM('1c.mell '!D84)</f>
        <v>187000</v>
      </c>
      <c r="G16" s="824"/>
    </row>
    <row r="17" spans="1:7" ht="13.5">
      <c r="A17" s="1486">
        <v>1843</v>
      </c>
      <c r="B17" s="1486"/>
      <c r="C17" s="1487" t="s">
        <v>1225</v>
      </c>
      <c r="D17" s="1488"/>
      <c r="E17" s="1489"/>
      <c r="F17" s="825">
        <f>SUM('1c.mell '!D111)</f>
        <v>46251</v>
      </c>
      <c r="G17" s="824"/>
    </row>
    <row r="18" spans="1:7" ht="13.5">
      <c r="A18" s="1494" t="s">
        <v>198</v>
      </c>
      <c r="B18" s="1490" t="s">
        <v>199</v>
      </c>
      <c r="C18" s="1490"/>
      <c r="D18" s="1490"/>
      <c r="E18" s="1490"/>
      <c r="F18" s="1491">
        <f>SUM(F21:F51)</f>
        <v>5832882</v>
      </c>
      <c r="G18" s="824"/>
    </row>
    <row r="19" spans="1:7" ht="13.5">
      <c r="A19" s="1494"/>
      <c r="B19" s="1490"/>
      <c r="C19" s="1490"/>
      <c r="D19" s="1490"/>
      <c r="E19" s="1490"/>
      <c r="F19" s="1492"/>
      <c r="G19" s="824"/>
    </row>
    <row r="20" spans="1:7" ht="13.5">
      <c r="A20" s="1506"/>
      <c r="B20" s="1490"/>
      <c r="C20" s="1490"/>
      <c r="D20" s="1490"/>
      <c r="E20" s="1490"/>
      <c r="F20" s="1493"/>
      <c r="G20" s="824"/>
    </row>
    <row r="21" spans="1:7" ht="13.5">
      <c r="A21" s="1486">
        <v>3111</v>
      </c>
      <c r="B21" s="1486"/>
      <c r="C21" s="1487" t="s">
        <v>643</v>
      </c>
      <c r="D21" s="1488"/>
      <c r="E21" s="1489"/>
      <c r="F21" s="827">
        <f>SUM('3c.m.'!D61)</f>
        <v>773358</v>
      </c>
      <c r="G21" s="824"/>
    </row>
    <row r="22" spans="1:7" ht="13.5">
      <c r="A22" s="1486">
        <v>3114</v>
      </c>
      <c r="B22" s="1486"/>
      <c r="C22" s="1487" t="s">
        <v>590</v>
      </c>
      <c r="D22" s="1488"/>
      <c r="E22" s="1489"/>
      <c r="F22" s="827">
        <f>SUM('3c.m.'!D69)</f>
        <v>114504</v>
      </c>
      <c r="G22" s="824"/>
    </row>
    <row r="23" spans="1:7" ht="13.5">
      <c r="A23" s="1486">
        <v>3121</v>
      </c>
      <c r="B23" s="1486"/>
      <c r="C23" s="1487" t="s">
        <v>677</v>
      </c>
      <c r="D23" s="1488"/>
      <c r="E23" s="1489"/>
      <c r="F23" s="827">
        <f>SUM('3c.m.'!D87)</f>
        <v>10899</v>
      </c>
      <c r="G23" s="824"/>
    </row>
    <row r="24" spans="1:7" ht="13.5">
      <c r="A24" s="1486">
        <v>3122</v>
      </c>
      <c r="B24" s="1486"/>
      <c r="C24" s="1487" t="s">
        <v>670</v>
      </c>
      <c r="D24" s="1488"/>
      <c r="E24" s="1489"/>
      <c r="F24" s="827">
        <f>SUM('3c.m.'!D95)</f>
        <v>25456</v>
      </c>
      <c r="G24" s="824"/>
    </row>
    <row r="25" spans="1:7" ht="13.5">
      <c r="A25" s="1486">
        <v>3123</v>
      </c>
      <c r="B25" s="1486"/>
      <c r="C25" s="1487" t="s">
        <v>589</v>
      </c>
      <c r="D25" s="1488"/>
      <c r="E25" s="1489"/>
      <c r="F25" s="825">
        <f>SUM('3c.m.'!D103)</f>
        <v>17644</v>
      </c>
      <c r="G25" s="824"/>
    </row>
    <row r="26" spans="1:7" ht="13.5">
      <c r="A26" s="1486">
        <v>3124</v>
      </c>
      <c r="B26" s="1486"/>
      <c r="C26" s="1487" t="s">
        <v>592</v>
      </c>
      <c r="D26" s="1488"/>
      <c r="E26" s="1489"/>
      <c r="F26" s="825">
        <f>SUM('3c.m.'!D111)</f>
        <v>7057</v>
      </c>
      <c r="G26" s="824"/>
    </row>
    <row r="27" spans="1:7" ht="13.5">
      <c r="A27" s="1486">
        <v>3125</v>
      </c>
      <c r="B27" s="1486"/>
      <c r="C27" s="1487" t="s">
        <v>475</v>
      </c>
      <c r="D27" s="1488"/>
      <c r="E27" s="1489"/>
      <c r="F27" s="825">
        <f>SUM('3c.m.'!D119)</f>
        <v>10100</v>
      </c>
      <c r="G27" s="824"/>
    </row>
    <row r="28" spans="1:6" ht="13.5">
      <c r="A28" s="1486">
        <v>3211</v>
      </c>
      <c r="B28" s="1486"/>
      <c r="C28" s="1487" t="s">
        <v>463</v>
      </c>
      <c r="D28" s="1488"/>
      <c r="E28" s="1489"/>
      <c r="F28" s="828">
        <f>SUM('3c.m.'!D268)</f>
        <v>248921</v>
      </c>
    </row>
    <row r="29" spans="1:6" ht="13.5">
      <c r="A29" s="1486">
        <v>3213</v>
      </c>
      <c r="B29" s="1486"/>
      <c r="C29" s="1487" t="s">
        <v>873</v>
      </c>
      <c r="D29" s="1488"/>
      <c r="E29" s="1489"/>
      <c r="F29" s="829">
        <f>SUM('3c.m.'!D284)</f>
        <v>601700</v>
      </c>
    </row>
    <row r="30" spans="1:6" ht="13.5">
      <c r="A30" s="1486">
        <v>3911</v>
      </c>
      <c r="B30" s="1486"/>
      <c r="C30" s="1487" t="s">
        <v>291</v>
      </c>
      <c r="D30" s="1488"/>
      <c r="E30" s="1489"/>
      <c r="F30" s="829">
        <f>SUM('3d.m.'!D9)</f>
        <v>15000</v>
      </c>
    </row>
    <row r="31" spans="1:6" ht="13.5">
      <c r="A31" s="1486">
        <v>3925</v>
      </c>
      <c r="B31" s="1486"/>
      <c r="C31" s="1487" t="s">
        <v>294</v>
      </c>
      <c r="D31" s="1488"/>
      <c r="E31" s="1489"/>
      <c r="F31" s="829">
        <f>SUM('3d.m.'!D15)</f>
        <v>398000</v>
      </c>
    </row>
    <row r="32" spans="1:6" ht="13.5">
      <c r="A32" s="1486">
        <v>4114</v>
      </c>
      <c r="B32" s="1486"/>
      <c r="C32" s="1487" t="s">
        <v>671</v>
      </c>
      <c r="D32" s="1488"/>
      <c r="E32" s="1489"/>
      <c r="F32" s="829">
        <f>SUM('4.mell.'!D20)</f>
        <v>1000000</v>
      </c>
    </row>
    <row r="33" spans="1:6" ht="13.5">
      <c r="A33" s="1486">
        <v>4115</v>
      </c>
      <c r="B33" s="1486"/>
      <c r="C33" s="1487" t="s">
        <v>1212</v>
      </c>
      <c r="D33" s="1488"/>
      <c r="E33" s="1489"/>
      <c r="F33" s="829">
        <f>SUM('4.mell.'!D21)</f>
        <v>800000</v>
      </c>
    </row>
    <row r="34" spans="1:6" ht="13.5">
      <c r="A34" s="1486">
        <v>4118</v>
      </c>
      <c r="B34" s="1486"/>
      <c r="C34" s="1487" t="s">
        <v>1224</v>
      </c>
      <c r="D34" s="1488"/>
      <c r="E34" s="1489"/>
      <c r="F34" s="829">
        <f>SUM('4.mell.'!D22)</f>
        <v>15701</v>
      </c>
    </row>
    <row r="35" spans="1:6" ht="13.5">
      <c r="A35" s="1486">
        <v>4119</v>
      </c>
      <c r="B35" s="1486"/>
      <c r="C35" s="1487" t="s">
        <v>304</v>
      </c>
      <c r="D35" s="1488"/>
      <c r="E35" s="1489"/>
      <c r="F35" s="829">
        <f>SUM('4.mell.'!D23)</f>
        <v>340452</v>
      </c>
    </row>
    <row r="36" spans="1:6" ht="13.5">
      <c r="A36" s="1486">
        <v>4121</v>
      </c>
      <c r="B36" s="1486"/>
      <c r="C36" s="1487" t="s">
        <v>368</v>
      </c>
      <c r="D36" s="1488"/>
      <c r="E36" s="1489"/>
      <c r="F36" s="829">
        <f>SUM('4.mell.'!D24)</f>
        <v>41685</v>
      </c>
    </row>
    <row r="37" spans="1:6" ht="13.5">
      <c r="A37" s="1486">
        <v>4015</v>
      </c>
      <c r="B37" s="1486"/>
      <c r="C37" s="1487" t="s">
        <v>1153</v>
      </c>
      <c r="D37" s="1488"/>
      <c r="E37" s="1489"/>
      <c r="F37" s="829">
        <f>SUM('4.mell.'!D15)</f>
        <v>1500</v>
      </c>
    </row>
    <row r="38" spans="1:6" ht="13.5">
      <c r="A38" s="1486">
        <v>4122</v>
      </c>
      <c r="B38" s="1486"/>
      <c r="C38" s="1487" t="s">
        <v>367</v>
      </c>
      <c r="D38" s="1488"/>
      <c r="E38" s="1489"/>
      <c r="F38" s="829">
        <f>SUM('4.mell.'!D27)</f>
        <v>176674</v>
      </c>
    </row>
    <row r="39" spans="1:6" ht="13.5">
      <c r="A39" s="1486">
        <v>4124</v>
      </c>
      <c r="B39" s="1486"/>
      <c r="C39" s="1487" t="s">
        <v>363</v>
      </c>
      <c r="D39" s="1488"/>
      <c r="E39" s="1489"/>
      <c r="F39" s="829">
        <f>SUM('4.mell.'!D28)</f>
        <v>35000</v>
      </c>
    </row>
    <row r="40" spans="1:6" ht="13.5">
      <c r="A40" s="1486">
        <v>3115</v>
      </c>
      <c r="B40" s="1486"/>
      <c r="C40" s="1487" t="s">
        <v>1112</v>
      </c>
      <c r="D40" s="1488"/>
      <c r="E40" s="1489"/>
      <c r="F40" s="829">
        <f>SUM('3c.m.'!D78)</f>
        <v>24197</v>
      </c>
    </row>
    <row r="41" spans="1:6" ht="13.5">
      <c r="A41" s="1486">
        <v>4131</v>
      </c>
      <c r="B41" s="1486"/>
      <c r="C41" s="1487" t="s">
        <v>800</v>
      </c>
      <c r="D41" s="1488"/>
      <c r="E41" s="1489"/>
      <c r="F41" s="829">
        <f>SUM('4.mell.'!D30)</f>
        <v>82232</v>
      </c>
    </row>
    <row r="42" spans="1:6" ht="13.5">
      <c r="A42" s="1486">
        <v>4133</v>
      </c>
      <c r="B42" s="1486"/>
      <c r="C42" s="1487" t="s">
        <v>801</v>
      </c>
      <c r="D42" s="1488"/>
      <c r="E42" s="1489"/>
      <c r="F42" s="829">
        <f>SUM('4.mell.'!D36)</f>
        <v>166511</v>
      </c>
    </row>
    <row r="43" spans="1:6" ht="13.5">
      <c r="A43" s="1486">
        <v>4135</v>
      </c>
      <c r="B43" s="1486"/>
      <c r="C43" s="1487" t="s">
        <v>802</v>
      </c>
      <c r="D43" s="1488"/>
      <c r="E43" s="1489"/>
      <c r="F43" s="829">
        <f>SUM('4.mell.'!D37)</f>
        <v>120000</v>
      </c>
    </row>
    <row r="44" spans="1:6" ht="13.5">
      <c r="A44" s="1486">
        <v>4141</v>
      </c>
      <c r="B44" s="1486"/>
      <c r="C44" s="1487" t="s">
        <v>1080</v>
      </c>
      <c r="D44" s="1488"/>
      <c r="E44" s="1489"/>
      <c r="F44" s="829">
        <f>SUM('4.mell.'!D39)</f>
        <v>30000</v>
      </c>
    </row>
    <row r="45" spans="1:6" ht="13.5">
      <c r="A45" s="1486">
        <v>4136</v>
      </c>
      <c r="B45" s="1486"/>
      <c r="C45" s="1487" t="s">
        <v>1174</v>
      </c>
      <c r="D45" s="1488"/>
      <c r="E45" s="1489"/>
      <c r="F45" s="829">
        <f>SUM('4.mell.'!D38)</f>
        <v>62000</v>
      </c>
    </row>
    <row r="46" spans="1:6" ht="13.5">
      <c r="A46" s="1486">
        <v>4265</v>
      </c>
      <c r="B46" s="1486"/>
      <c r="C46" s="1487" t="s">
        <v>472</v>
      </c>
      <c r="D46" s="1488"/>
      <c r="E46" s="1489"/>
      <c r="F46" s="829">
        <f>SUM('4.mell.'!D62)</f>
        <v>214729</v>
      </c>
    </row>
    <row r="47" spans="1:6" ht="13.5">
      <c r="A47" s="1486">
        <v>4310</v>
      </c>
      <c r="B47" s="1486"/>
      <c r="C47" s="1487" t="s">
        <v>916</v>
      </c>
      <c r="D47" s="1488"/>
      <c r="E47" s="1489"/>
      <c r="F47" s="829">
        <f>SUM('4.mell.'!D67)</f>
        <v>25000</v>
      </c>
    </row>
    <row r="48" spans="1:6" ht="13.5">
      <c r="A48" s="1486">
        <v>5021</v>
      </c>
      <c r="B48" s="1486"/>
      <c r="C48" s="1487" t="s">
        <v>356</v>
      </c>
      <c r="D48" s="1488"/>
      <c r="E48" s="1489"/>
      <c r="F48" s="829">
        <f>SUM('5.mell. '!D14)</f>
        <v>123560</v>
      </c>
    </row>
    <row r="49" spans="1:6" ht="13.5">
      <c r="A49" s="1482">
        <v>5023</v>
      </c>
      <c r="B49" s="1482"/>
      <c r="C49" s="1483" t="s">
        <v>1236</v>
      </c>
      <c r="D49" s="1484"/>
      <c r="E49" s="1485"/>
      <c r="F49" s="829">
        <f>SUM('5.mell. '!D15)</f>
        <v>242700</v>
      </c>
    </row>
    <row r="50" spans="1:6" ht="13.5">
      <c r="A50" s="1486">
        <v>1851</v>
      </c>
      <c r="B50" s="1486"/>
      <c r="C50" s="1487" t="s">
        <v>324</v>
      </c>
      <c r="D50" s="1488"/>
      <c r="E50" s="1489"/>
      <c r="F50" s="829">
        <f>SUM('1c.mell '!D120)</f>
        <v>48000</v>
      </c>
    </row>
    <row r="51" spans="1:6" ht="13.5">
      <c r="A51" s="1486">
        <v>1790</v>
      </c>
      <c r="B51" s="1486"/>
      <c r="C51" s="1487" t="s">
        <v>534</v>
      </c>
      <c r="D51" s="1488"/>
      <c r="E51" s="1489"/>
      <c r="F51" s="829">
        <f>SUM('1c.mell '!D73)</f>
        <v>60302</v>
      </c>
    </row>
    <row r="52" spans="1:6" ht="12">
      <c r="A52" s="1494" t="s">
        <v>407</v>
      </c>
      <c r="B52" s="1490" t="s">
        <v>408</v>
      </c>
      <c r="C52" s="1490"/>
      <c r="D52" s="1490"/>
      <c r="E52" s="1490"/>
      <c r="F52" s="1491">
        <f>SUM(F55:F56)</f>
        <v>68312</v>
      </c>
    </row>
    <row r="53" spans="1:6" ht="12">
      <c r="A53" s="1494"/>
      <c r="B53" s="1490"/>
      <c r="C53" s="1490"/>
      <c r="D53" s="1490"/>
      <c r="E53" s="1490"/>
      <c r="F53" s="1492"/>
    </row>
    <row r="54" spans="1:6" ht="12">
      <c r="A54" s="1494"/>
      <c r="B54" s="1490"/>
      <c r="C54" s="1490"/>
      <c r="D54" s="1490"/>
      <c r="E54" s="1490"/>
      <c r="F54" s="1493"/>
    </row>
    <row r="55" spans="1:7" ht="13.5" customHeight="1">
      <c r="A55" s="1486">
        <v>2985</v>
      </c>
      <c r="B55" s="1486"/>
      <c r="C55" s="1487" t="s">
        <v>1025</v>
      </c>
      <c r="D55" s="1488"/>
      <c r="E55" s="1489"/>
      <c r="F55" s="829">
        <v>62512</v>
      </c>
      <c r="G55" s="61"/>
    </row>
    <row r="56" spans="1:7" ht="13.5" customHeight="1">
      <c r="A56" s="1486">
        <v>3436</v>
      </c>
      <c r="B56" s="1486"/>
      <c r="C56" s="1487" t="s">
        <v>1241</v>
      </c>
      <c r="D56" s="1488"/>
      <c r="E56" s="1489"/>
      <c r="F56" s="829">
        <f>SUM('3c.m.'!D781)</f>
        <v>5800</v>
      </c>
      <c r="G56" s="61"/>
    </row>
    <row r="57" spans="1:6" ht="13.5" customHeight="1">
      <c r="A57" s="1494" t="s">
        <v>1176</v>
      </c>
      <c r="B57" s="1490" t="s">
        <v>1177</v>
      </c>
      <c r="C57" s="1490"/>
      <c r="D57" s="1490"/>
      <c r="E57" s="1490"/>
      <c r="F57" s="1491">
        <f>SUM(F60)</f>
        <v>596491</v>
      </c>
    </row>
    <row r="58" spans="1:6" ht="13.5" customHeight="1">
      <c r="A58" s="1494"/>
      <c r="B58" s="1490"/>
      <c r="C58" s="1490"/>
      <c r="D58" s="1490"/>
      <c r="E58" s="1490"/>
      <c r="F58" s="1492"/>
    </row>
    <row r="59" spans="1:6" ht="12" customHeight="1">
      <c r="A59" s="1494"/>
      <c r="B59" s="1490"/>
      <c r="C59" s="1490"/>
      <c r="D59" s="1490"/>
      <c r="E59" s="1490"/>
      <c r="F59" s="1493"/>
    </row>
    <row r="60" spans="1:6" ht="13.5">
      <c r="A60" s="1486">
        <v>3030</v>
      </c>
      <c r="B60" s="1486"/>
      <c r="C60" s="1487" t="s">
        <v>309</v>
      </c>
      <c r="D60" s="1488"/>
      <c r="E60" s="1489"/>
      <c r="F60" s="829">
        <f>SUM('3b.m.'!D48)</f>
        <v>596491</v>
      </c>
    </row>
    <row r="61" spans="1:6" ht="12">
      <c r="A61" s="1494" t="s">
        <v>200</v>
      </c>
      <c r="B61" s="1490" t="s">
        <v>480</v>
      </c>
      <c r="C61" s="1490"/>
      <c r="D61" s="1490"/>
      <c r="E61" s="1490"/>
      <c r="F61" s="1491">
        <f>SUM(F64:F66)</f>
        <v>38309</v>
      </c>
    </row>
    <row r="62" spans="1:6" ht="12">
      <c r="A62" s="1494"/>
      <c r="B62" s="1490"/>
      <c r="C62" s="1490"/>
      <c r="D62" s="1490"/>
      <c r="E62" s="1490"/>
      <c r="F62" s="1492"/>
    </row>
    <row r="63" spans="1:6" ht="12">
      <c r="A63" s="1494"/>
      <c r="B63" s="1490"/>
      <c r="C63" s="1490"/>
      <c r="D63" s="1490"/>
      <c r="E63" s="1490"/>
      <c r="F63" s="1493"/>
    </row>
    <row r="64" spans="1:6" ht="13.5">
      <c r="A64" s="1486">
        <v>3204</v>
      </c>
      <c r="B64" s="1486"/>
      <c r="C64" s="1487" t="s">
        <v>599</v>
      </c>
      <c r="D64" s="1488"/>
      <c r="E64" s="1489"/>
      <c r="F64" s="825">
        <f>SUM('3c.m.'!D210)</f>
        <v>4909</v>
      </c>
    </row>
    <row r="65" spans="1:6" ht="13.5">
      <c r="A65" s="1486">
        <v>3210</v>
      </c>
      <c r="B65" s="1486"/>
      <c r="C65" s="1487" t="s">
        <v>480</v>
      </c>
      <c r="D65" s="1488"/>
      <c r="E65" s="1489"/>
      <c r="F65" s="825">
        <f>SUM('3c.m.'!D259)</f>
        <v>3400</v>
      </c>
    </row>
    <row r="66" spans="1:6" ht="13.5">
      <c r="A66" s="1486">
        <v>5033</v>
      </c>
      <c r="B66" s="1486"/>
      <c r="C66" s="1487" t="s">
        <v>465</v>
      </c>
      <c r="D66" s="1488"/>
      <c r="E66" s="1489"/>
      <c r="F66" s="825">
        <f>SUM('5.mell. '!D19)</f>
        <v>30000</v>
      </c>
    </row>
    <row r="67" spans="1:6" ht="12">
      <c r="A67" s="1494" t="s">
        <v>289</v>
      </c>
      <c r="B67" s="1490" t="s">
        <v>290</v>
      </c>
      <c r="C67" s="1490"/>
      <c r="D67" s="1490"/>
      <c r="E67" s="1490"/>
      <c r="F67" s="1491">
        <f>SUM(F70)</f>
        <v>3584</v>
      </c>
    </row>
    <row r="68" spans="1:6" ht="12">
      <c r="A68" s="1494"/>
      <c r="B68" s="1490"/>
      <c r="C68" s="1490"/>
      <c r="D68" s="1490"/>
      <c r="E68" s="1490"/>
      <c r="F68" s="1492"/>
    </row>
    <row r="69" spans="1:6" ht="12">
      <c r="A69" s="1494"/>
      <c r="B69" s="1490"/>
      <c r="C69" s="1490"/>
      <c r="D69" s="1490"/>
      <c r="E69" s="1490"/>
      <c r="F69" s="1493"/>
    </row>
    <row r="70" spans="1:6" ht="13.5">
      <c r="A70" s="1486">
        <v>3452</v>
      </c>
      <c r="B70" s="1486"/>
      <c r="C70" s="1487" t="s">
        <v>298</v>
      </c>
      <c r="D70" s="1488"/>
      <c r="E70" s="1489"/>
      <c r="F70" s="825">
        <f>SUM('3c.m.'!D797)</f>
        <v>3584</v>
      </c>
    </row>
    <row r="71" spans="1:6" ht="12" customHeight="1">
      <c r="A71" s="1494" t="s">
        <v>316</v>
      </c>
      <c r="B71" s="1490" t="s">
        <v>317</v>
      </c>
      <c r="C71" s="1490"/>
      <c r="D71" s="1490"/>
      <c r="E71" s="1490"/>
      <c r="F71" s="1491">
        <f>SUM(F74)</f>
        <v>660239</v>
      </c>
    </row>
    <row r="72" spans="1:6" ht="12" customHeight="1">
      <c r="A72" s="1494"/>
      <c r="B72" s="1490"/>
      <c r="C72" s="1490"/>
      <c r="D72" s="1490"/>
      <c r="E72" s="1490"/>
      <c r="F72" s="1492"/>
    </row>
    <row r="73" spans="1:6" ht="12" customHeight="1">
      <c r="A73" s="1494"/>
      <c r="B73" s="1490"/>
      <c r="C73" s="1490"/>
      <c r="D73" s="1490"/>
      <c r="E73" s="1490"/>
      <c r="F73" s="1493"/>
    </row>
    <row r="74" spans="1:7" ht="13.5">
      <c r="A74" s="1486">
        <v>2795</v>
      </c>
      <c r="B74" s="1486"/>
      <c r="C74" s="1487" t="s">
        <v>318</v>
      </c>
      <c r="D74" s="1488"/>
      <c r="E74" s="1489"/>
      <c r="F74" s="825">
        <v>660239</v>
      </c>
      <c r="G74" s="61"/>
    </row>
    <row r="75" spans="1:6" ht="12">
      <c r="A75" s="1494" t="s">
        <v>258</v>
      </c>
      <c r="B75" s="1490" t="s">
        <v>259</v>
      </c>
      <c r="C75" s="1490"/>
      <c r="D75" s="1490"/>
      <c r="E75" s="1490"/>
      <c r="F75" s="1491">
        <f>SUM(F78)</f>
        <v>48160</v>
      </c>
    </row>
    <row r="76" spans="1:6" ht="12">
      <c r="A76" s="1494"/>
      <c r="B76" s="1490"/>
      <c r="C76" s="1490"/>
      <c r="D76" s="1490"/>
      <c r="E76" s="1490"/>
      <c r="F76" s="1492"/>
    </row>
    <row r="77" spans="1:6" ht="12">
      <c r="A77" s="1494"/>
      <c r="B77" s="1490"/>
      <c r="C77" s="1490"/>
      <c r="D77" s="1490"/>
      <c r="E77" s="1490"/>
      <c r="F77" s="1493"/>
    </row>
    <row r="78" spans="1:6" ht="13.5">
      <c r="A78" s="1486">
        <v>3356</v>
      </c>
      <c r="B78" s="1486"/>
      <c r="C78" s="1487" t="s">
        <v>260</v>
      </c>
      <c r="D78" s="1488"/>
      <c r="E78" s="1489"/>
      <c r="F78" s="825">
        <f>SUM('3c.m.'!D585)</f>
        <v>48160</v>
      </c>
    </row>
    <row r="79" spans="1:6" ht="12" customHeight="1">
      <c r="A79" s="1494" t="s">
        <v>296</v>
      </c>
      <c r="B79" s="1490" t="s">
        <v>297</v>
      </c>
      <c r="C79" s="1490"/>
      <c r="D79" s="1490"/>
      <c r="E79" s="1490"/>
      <c r="F79" s="1491">
        <f>SUM(F82)</f>
        <v>263800</v>
      </c>
    </row>
    <row r="80" spans="1:6" ht="12" customHeight="1">
      <c r="A80" s="1494"/>
      <c r="B80" s="1490"/>
      <c r="C80" s="1490"/>
      <c r="D80" s="1490"/>
      <c r="E80" s="1490"/>
      <c r="F80" s="1492"/>
    </row>
    <row r="81" spans="1:6" ht="12" customHeight="1">
      <c r="A81" s="1494"/>
      <c r="B81" s="1490"/>
      <c r="C81" s="1490"/>
      <c r="D81" s="1490"/>
      <c r="E81" s="1490"/>
      <c r="F81" s="1493"/>
    </row>
    <row r="82" spans="1:6" ht="13.5">
      <c r="A82" s="1486">
        <v>3941</v>
      </c>
      <c r="B82" s="1486"/>
      <c r="C82" s="1487" t="s">
        <v>299</v>
      </c>
      <c r="D82" s="1488"/>
      <c r="E82" s="1489"/>
      <c r="F82" s="825">
        <f>SUM('3d.m.'!D28)</f>
        <v>263800</v>
      </c>
    </row>
    <row r="83" spans="1:6" ht="12">
      <c r="A83" s="1494" t="s">
        <v>201</v>
      </c>
      <c r="B83" s="1490" t="s">
        <v>202</v>
      </c>
      <c r="C83" s="1490"/>
      <c r="D83" s="1490"/>
      <c r="E83" s="1490"/>
      <c r="F83" s="1491">
        <f>SUM(F86)</f>
        <v>26500</v>
      </c>
    </row>
    <row r="84" spans="1:6" ht="12">
      <c r="A84" s="1494"/>
      <c r="B84" s="1490"/>
      <c r="C84" s="1490"/>
      <c r="D84" s="1490"/>
      <c r="E84" s="1490"/>
      <c r="F84" s="1492"/>
    </row>
    <row r="85" spans="1:6" ht="12">
      <c r="A85" s="1494"/>
      <c r="B85" s="1490"/>
      <c r="C85" s="1490"/>
      <c r="D85" s="1490"/>
      <c r="E85" s="1490"/>
      <c r="F85" s="1493"/>
    </row>
    <row r="86" spans="1:6" ht="13.5">
      <c r="A86" s="1486">
        <v>3207</v>
      </c>
      <c r="B86" s="1486"/>
      <c r="C86" s="1487" t="s">
        <v>803</v>
      </c>
      <c r="D86" s="1488"/>
      <c r="E86" s="1489"/>
      <c r="F86" s="825">
        <f>SUM('3c.m.'!D235)</f>
        <v>26500</v>
      </c>
    </row>
    <row r="87" spans="1:6" ht="12">
      <c r="A87" s="1494" t="s">
        <v>403</v>
      </c>
      <c r="B87" s="1490" t="s">
        <v>404</v>
      </c>
      <c r="C87" s="1490"/>
      <c r="D87" s="1490"/>
      <c r="E87" s="1490"/>
      <c r="F87" s="1491">
        <f>SUM(F90)</f>
        <v>12000</v>
      </c>
    </row>
    <row r="88" spans="1:6" ht="12">
      <c r="A88" s="1494"/>
      <c r="B88" s="1490"/>
      <c r="C88" s="1490"/>
      <c r="D88" s="1490"/>
      <c r="E88" s="1490"/>
      <c r="F88" s="1492"/>
    </row>
    <row r="89" spans="1:6" ht="12">
      <c r="A89" s="1494"/>
      <c r="B89" s="1490"/>
      <c r="C89" s="1490"/>
      <c r="D89" s="1490"/>
      <c r="E89" s="1490"/>
      <c r="F89" s="1493"/>
    </row>
    <row r="90" spans="1:6" ht="13.5">
      <c r="A90" s="1486">
        <v>2795</v>
      </c>
      <c r="B90" s="1486"/>
      <c r="C90" s="1487" t="s">
        <v>318</v>
      </c>
      <c r="D90" s="1488"/>
      <c r="E90" s="1489"/>
      <c r="F90" s="843">
        <v>12000</v>
      </c>
    </row>
    <row r="91" spans="1:6" ht="12">
      <c r="A91" s="1494" t="s">
        <v>221</v>
      </c>
      <c r="B91" s="1490" t="s">
        <v>222</v>
      </c>
      <c r="C91" s="1490"/>
      <c r="D91" s="1490"/>
      <c r="E91" s="1490"/>
      <c r="F91" s="1491">
        <f>SUM(F94)</f>
        <v>887054</v>
      </c>
    </row>
    <row r="92" spans="1:6" ht="12">
      <c r="A92" s="1494"/>
      <c r="B92" s="1490"/>
      <c r="C92" s="1490"/>
      <c r="D92" s="1490"/>
      <c r="E92" s="1490"/>
      <c r="F92" s="1492"/>
    </row>
    <row r="93" spans="1:6" ht="12">
      <c r="A93" s="1494"/>
      <c r="B93" s="1490"/>
      <c r="C93" s="1490"/>
      <c r="D93" s="1490"/>
      <c r="E93" s="1490"/>
      <c r="F93" s="1493"/>
    </row>
    <row r="94" spans="1:6" ht="13.5">
      <c r="A94" s="1486">
        <v>3212</v>
      </c>
      <c r="B94" s="1486"/>
      <c r="C94" s="1487" t="s">
        <v>1150</v>
      </c>
      <c r="D94" s="1488"/>
      <c r="E94" s="1489"/>
      <c r="F94" s="825">
        <f>SUM('3c.m.'!D276)</f>
        <v>887054</v>
      </c>
    </row>
    <row r="95" spans="1:6" ht="12" customHeight="1">
      <c r="A95" s="1494" t="s">
        <v>219</v>
      </c>
      <c r="B95" s="1490" t="s">
        <v>220</v>
      </c>
      <c r="C95" s="1490"/>
      <c r="D95" s="1490"/>
      <c r="E95" s="1490"/>
      <c r="F95" s="1491">
        <f>SUM(F98)</f>
        <v>42031</v>
      </c>
    </row>
    <row r="96" spans="1:6" ht="12" customHeight="1">
      <c r="A96" s="1494"/>
      <c r="B96" s="1490"/>
      <c r="C96" s="1490"/>
      <c r="D96" s="1490"/>
      <c r="E96" s="1490"/>
      <c r="F96" s="1492"/>
    </row>
    <row r="97" spans="1:6" ht="12" customHeight="1">
      <c r="A97" s="1494"/>
      <c r="B97" s="1490"/>
      <c r="C97" s="1490"/>
      <c r="D97" s="1490"/>
      <c r="E97" s="1490"/>
      <c r="F97" s="1493"/>
    </row>
    <row r="98" spans="1:6" ht="13.5">
      <c r="A98" s="1486">
        <v>3205</v>
      </c>
      <c r="B98" s="1486"/>
      <c r="C98" s="1487" t="s">
        <v>887</v>
      </c>
      <c r="D98" s="1488"/>
      <c r="E98" s="1489"/>
      <c r="F98" s="825">
        <f>SUM('3c.m.'!D219)</f>
        <v>42031</v>
      </c>
    </row>
    <row r="99" spans="1:6" ht="12">
      <c r="A99" s="1494" t="s">
        <v>223</v>
      </c>
      <c r="B99" s="1490" t="s">
        <v>224</v>
      </c>
      <c r="C99" s="1490"/>
      <c r="D99" s="1490"/>
      <c r="E99" s="1490"/>
      <c r="F99" s="1491">
        <f>SUM(F102:F102)</f>
        <v>347348</v>
      </c>
    </row>
    <row r="100" spans="1:6" ht="12">
      <c r="A100" s="1494"/>
      <c r="B100" s="1490"/>
      <c r="C100" s="1490"/>
      <c r="D100" s="1490"/>
      <c r="E100" s="1490"/>
      <c r="F100" s="1492"/>
    </row>
    <row r="101" spans="1:6" ht="12">
      <c r="A101" s="1494"/>
      <c r="B101" s="1490"/>
      <c r="C101" s="1490"/>
      <c r="D101" s="1490"/>
      <c r="E101" s="1490"/>
      <c r="F101" s="1493"/>
    </row>
    <row r="102" spans="1:6" ht="13.5">
      <c r="A102" s="1486">
        <v>3216</v>
      </c>
      <c r="B102" s="1486"/>
      <c r="C102" s="1487" t="s">
        <v>225</v>
      </c>
      <c r="D102" s="1488"/>
      <c r="E102" s="1489"/>
      <c r="F102" s="825">
        <f>SUM('3c.m.'!D303)</f>
        <v>347348</v>
      </c>
    </row>
    <row r="103" spans="1:6" ht="12">
      <c r="A103" s="1494" t="s">
        <v>203</v>
      </c>
      <c r="B103" s="1490" t="s">
        <v>204</v>
      </c>
      <c r="C103" s="1490"/>
      <c r="D103" s="1490"/>
      <c r="E103" s="1490"/>
      <c r="F103" s="1491">
        <f>SUM(F106:F125)</f>
        <v>1302084</v>
      </c>
    </row>
    <row r="104" spans="1:6" ht="12">
      <c r="A104" s="1494"/>
      <c r="B104" s="1490"/>
      <c r="C104" s="1490"/>
      <c r="D104" s="1490"/>
      <c r="E104" s="1490"/>
      <c r="F104" s="1492"/>
    </row>
    <row r="105" spans="1:6" ht="12">
      <c r="A105" s="1494"/>
      <c r="B105" s="1490"/>
      <c r="C105" s="1490"/>
      <c r="D105" s="1490"/>
      <c r="E105" s="1490"/>
      <c r="F105" s="1493"/>
    </row>
    <row r="106" spans="1:6" ht="13.5">
      <c r="A106" s="1486">
        <v>3052</v>
      </c>
      <c r="B106" s="1486"/>
      <c r="C106" s="1487" t="s">
        <v>458</v>
      </c>
      <c r="D106" s="1488"/>
      <c r="E106" s="1489"/>
      <c r="F106" s="825">
        <f>SUM('3c.m.'!D17)</f>
        <v>6248</v>
      </c>
    </row>
    <row r="107" spans="1:6" ht="13.5">
      <c r="A107" s="1486">
        <v>3053</v>
      </c>
      <c r="B107" s="1486"/>
      <c r="C107" s="1487" t="s">
        <v>1100</v>
      </c>
      <c r="D107" s="1488"/>
      <c r="E107" s="1489"/>
      <c r="F107" s="825">
        <f>SUM('3c.m.'!D25)</f>
        <v>3000</v>
      </c>
    </row>
    <row r="108" spans="1:6" ht="13.5">
      <c r="A108" s="1486">
        <v>3061</v>
      </c>
      <c r="B108" s="1486"/>
      <c r="C108" s="1487" t="s">
        <v>588</v>
      </c>
      <c r="D108" s="1488"/>
      <c r="E108" s="1489"/>
      <c r="F108" s="825">
        <f>SUM('3c.m.'!D34)</f>
        <v>1395</v>
      </c>
    </row>
    <row r="109" spans="1:6" ht="13.5">
      <c r="A109" s="1486">
        <v>3071</v>
      </c>
      <c r="B109" s="1486"/>
      <c r="C109" s="1487" t="s">
        <v>620</v>
      </c>
      <c r="D109" s="1488"/>
      <c r="E109" s="1489"/>
      <c r="F109" s="825">
        <f>SUM('3c.m.'!D42)</f>
        <v>3953</v>
      </c>
    </row>
    <row r="110" spans="1:6" ht="13.5">
      <c r="A110" s="1486">
        <v>3203</v>
      </c>
      <c r="B110" s="1486"/>
      <c r="C110" s="1487" t="s">
        <v>656</v>
      </c>
      <c r="D110" s="1488"/>
      <c r="E110" s="1489"/>
      <c r="F110" s="825">
        <f>SUM('3c.m.'!D202)</f>
        <v>9319</v>
      </c>
    </row>
    <row r="111" spans="1:6" ht="13.5">
      <c r="A111" s="1486">
        <v>3206</v>
      </c>
      <c r="B111" s="1486"/>
      <c r="C111" s="1487" t="s">
        <v>1108</v>
      </c>
      <c r="D111" s="1488"/>
      <c r="E111" s="1489"/>
      <c r="F111" s="825">
        <f>SUM('3c.m.'!D227)</f>
        <v>5000</v>
      </c>
    </row>
    <row r="112" spans="1:6" ht="13.5">
      <c r="A112" s="1486">
        <v>3214</v>
      </c>
      <c r="B112" s="1486"/>
      <c r="C112" s="1487" t="s">
        <v>894</v>
      </c>
      <c r="D112" s="1488"/>
      <c r="E112" s="1489"/>
      <c r="F112" s="825">
        <f>SUM('3c.m.'!D295)</f>
        <v>275218</v>
      </c>
    </row>
    <row r="113" spans="1:6" ht="13.5">
      <c r="A113" s="1486">
        <v>3424</v>
      </c>
      <c r="B113" s="1486"/>
      <c r="C113" s="1487" t="s">
        <v>812</v>
      </c>
      <c r="D113" s="1488"/>
      <c r="E113" s="1489"/>
      <c r="F113" s="825">
        <f>SUM('3c.m.'!D692)</f>
        <v>14792</v>
      </c>
    </row>
    <row r="114" spans="1:6" ht="13.5">
      <c r="A114" s="1486">
        <v>3425</v>
      </c>
      <c r="B114" s="1486"/>
      <c r="C114" s="1487" t="s">
        <v>481</v>
      </c>
      <c r="D114" s="1488"/>
      <c r="E114" s="1489"/>
      <c r="F114" s="825">
        <f>SUM('3c.m.'!D700)</f>
        <v>9386</v>
      </c>
    </row>
    <row r="115" spans="1:6" ht="13.5">
      <c r="A115" s="1486">
        <v>3427</v>
      </c>
      <c r="B115" s="1486"/>
      <c r="C115" s="1487" t="s">
        <v>280</v>
      </c>
      <c r="D115" s="1488"/>
      <c r="E115" s="1489"/>
      <c r="F115" s="825">
        <f>SUM('3c.m.'!D716)</f>
        <v>21873</v>
      </c>
    </row>
    <row r="116" spans="1:6" ht="13.5">
      <c r="A116" s="1486">
        <v>3928</v>
      </c>
      <c r="B116" s="1486"/>
      <c r="C116" s="1487" t="s">
        <v>636</v>
      </c>
      <c r="D116" s="1488"/>
      <c r="E116" s="1489"/>
      <c r="F116" s="825">
        <f>SUM('3d.m.'!D16)</f>
        <v>300800</v>
      </c>
    </row>
    <row r="117" spans="1:6" ht="13.5">
      <c r="A117" s="1486">
        <v>4013</v>
      </c>
      <c r="B117" s="1486"/>
      <c r="C117" s="1487" t="s">
        <v>1232</v>
      </c>
      <c r="D117" s="1488"/>
      <c r="E117" s="1489"/>
      <c r="F117" s="825">
        <v>30000</v>
      </c>
    </row>
    <row r="118" spans="1:6" ht="13.5">
      <c r="A118" s="1486">
        <v>4014</v>
      </c>
      <c r="B118" s="1486"/>
      <c r="C118" s="1487" t="s">
        <v>906</v>
      </c>
      <c r="D118" s="1488"/>
      <c r="E118" s="1489"/>
      <c r="F118" s="825">
        <f>SUM('4.mell.'!D12)</f>
        <v>45723</v>
      </c>
    </row>
    <row r="119" spans="1:6" ht="13.5">
      <c r="A119" s="1486">
        <v>4132</v>
      </c>
      <c r="B119" s="1486"/>
      <c r="C119" s="1487" t="s">
        <v>591</v>
      </c>
      <c r="D119" s="1488"/>
      <c r="E119" s="1489"/>
      <c r="F119" s="825">
        <f>SUM('4.mell.'!D35)</f>
        <v>46175</v>
      </c>
    </row>
    <row r="120" spans="1:6" ht="13.5">
      <c r="A120" s="1486">
        <v>5031</v>
      </c>
      <c r="B120" s="1486"/>
      <c r="C120" s="1487" t="s">
        <v>305</v>
      </c>
      <c r="D120" s="1488"/>
      <c r="E120" s="1489"/>
      <c r="F120" s="825">
        <f>SUM('5.mell. '!D18)</f>
        <v>1000</v>
      </c>
    </row>
    <row r="121" spans="1:6" ht="13.5">
      <c r="A121" s="1486">
        <v>5037</v>
      </c>
      <c r="B121" s="1486"/>
      <c r="C121" s="1487" t="s">
        <v>1222</v>
      </c>
      <c r="D121" s="1488"/>
      <c r="E121" s="1489"/>
      <c r="F121" s="825">
        <f>SUM('5.mell. '!D20)</f>
        <v>698</v>
      </c>
    </row>
    <row r="122" spans="1:6" ht="13.5">
      <c r="A122" s="1486">
        <v>5040</v>
      </c>
      <c r="B122" s="1486"/>
      <c r="C122" s="1487" t="s">
        <v>1151</v>
      </c>
      <c r="D122" s="1488"/>
      <c r="E122" s="1489"/>
      <c r="F122" s="825">
        <f>SUM('5.mell. '!D23)</f>
        <v>10522</v>
      </c>
    </row>
    <row r="123" spans="1:6" ht="13.5">
      <c r="A123" s="1486">
        <v>5061</v>
      </c>
      <c r="B123" s="1486"/>
      <c r="C123" s="1487" t="s">
        <v>1152</v>
      </c>
      <c r="D123" s="1488"/>
      <c r="E123" s="1489"/>
      <c r="F123" s="825">
        <f>SUM('5.mell. '!D27)</f>
        <v>10000</v>
      </c>
    </row>
    <row r="124" spans="1:6" ht="13.5">
      <c r="A124" s="1486">
        <v>5038</v>
      </c>
      <c r="B124" s="1486"/>
      <c r="C124" s="1487" t="s">
        <v>574</v>
      </c>
      <c r="D124" s="1488"/>
      <c r="E124" s="1489"/>
      <c r="F124" s="825">
        <f>SUM('5.mell. '!D21)</f>
        <v>471982</v>
      </c>
    </row>
    <row r="125" spans="1:6" ht="13.5">
      <c r="A125" s="1486">
        <v>5039</v>
      </c>
      <c r="B125" s="1486"/>
      <c r="C125" s="1487" t="s">
        <v>1073</v>
      </c>
      <c r="D125" s="1488"/>
      <c r="E125" s="1489"/>
      <c r="F125" s="825">
        <f>SUM('5.mell. '!D22)</f>
        <v>35000</v>
      </c>
    </row>
    <row r="126" spans="1:6" ht="12" customHeight="1">
      <c r="A126" s="1494" t="s">
        <v>228</v>
      </c>
      <c r="B126" s="1490" t="s">
        <v>229</v>
      </c>
      <c r="C126" s="1490"/>
      <c r="D126" s="1490"/>
      <c r="E126" s="1490"/>
      <c r="F126" s="1491">
        <f>SUM(F129)</f>
        <v>199000</v>
      </c>
    </row>
    <row r="127" spans="1:6" ht="12" customHeight="1">
      <c r="A127" s="1494"/>
      <c r="B127" s="1490"/>
      <c r="C127" s="1490"/>
      <c r="D127" s="1490"/>
      <c r="E127" s="1490"/>
      <c r="F127" s="1492"/>
    </row>
    <row r="128" spans="1:6" ht="12" customHeight="1">
      <c r="A128" s="1494"/>
      <c r="B128" s="1490"/>
      <c r="C128" s="1490"/>
      <c r="D128" s="1490"/>
      <c r="E128" s="1490"/>
      <c r="F128" s="1493"/>
    </row>
    <row r="129" spans="1:6" ht="13.5">
      <c r="A129" s="1486">
        <v>3302</v>
      </c>
      <c r="B129" s="1486"/>
      <c r="C129" s="1487" t="s">
        <v>848</v>
      </c>
      <c r="D129" s="1488"/>
      <c r="E129" s="1489"/>
      <c r="F129" s="825">
        <f>SUM('3c.m.'!D329)</f>
        <v>199000</v>
      </c>
    </row>
    <row r="130" spans="1:6" ht="12" customHeight="1">
      <c r="A130" s="1494" t="s">
        <v>261</v>
      </c>
      <c r="B130" s="1490" t="s">
        <v>262</v>
      </c>
      <c r="C130" s="1490"/>
      <c r="D130" s="1490"/>
      <c r="E130" s="1490"/>
      <c r="F130" s="1491">
        <f>SUM(F133)</f>
        <v>8454</v>
      </c>
    </row>
    <row r="131" spans="1:6" ht="12" customHeight="1">
      <c r="A131" s="1494"/>
      <c r="B131" s="1490"/>
      <c r="C131" s="1490"/>
      <c r="D131" s="1490"/>
      <c r="E131" s="1490"/>
      <c r="F131" s="1492"/>
    </row>
    <row r="132" spans="1:6" ht="12" customHeight="1">
      <c r="A132" s="1494"/>
      <c r="B132" s="1490"/>
      <c r="C132" s="1490"/>
      <c r="D132" s="1490"/>
      <c r="E132" s="1490"/>
      <c r="F132" s="1493"/>
    </row>
    <row r="133" spans="1:6" ht="12" customHeight="1">
      <c r="A133" s="1486">
        <v>3357</v>
      </c>
      <c r="B133" s="1486"/>
      <c r="C133" s="1487" t="s">
        <v>263</v>
      </c>
      <c r="D133" s="1488"/>
      <c r="E133" s="1489"/>
      <c r="F133" s="825">
        <f>SUM('3c.m.'!D593)</f>
        <v>8454</v>
      </c>
    </row>
    <row r="134" spans="1:6" ht="12">
      <c r="A134" s="1494" t="s">
        <v>226</v>
      </c>
      <c r="B134" s="1490" t="s">
        <v>227</v>
      </c>
      <c r="C134" s="1490"/>
      <c r="D134" s="1490"/>
      <c r="E134" s="1490"/>
      <c r="F134" s="1491">
        <f>SUM(F137:F137)</f>
        <v>9374</v>
      </c>
    </row>
    <row r="135" spans="1:6" ht="12">
      <c r="A135" s="1494"/>
      <c r="B135" s="1490"/>
      <c r="C135" s="1490"/>
      <c r="D135" s="1490"/>
      <c r="E135" s="1490"/>
      <c r="F135" s="1492"/>
    </row>
    <row r="136" spans="1:6" ht="12">
      <c r="A136" s="1494"/>
      <c r="B136" s="1490"/>
      <c r="C136" s="1490"/>
      <c r="D136" s="1490"/>
      <c r="E136" s="1490"/>
      <c r="F136" s="1493"/>
    </row>
    <row r="137" spans="1:6" ht="13.5">
      <c r="A137" s="1486">
        <v>3301</v>
      </c>
      <c r="B137" s="1486"/>
      <c r="C137" s="1487" t="s">
        <v>633</v>
      </c>
      <c r="D137" s="1488"/>
      <c r="E137" s="1489"/>
      <c r="F137" s="825">
        <f>SUM('3c.m.'!D321)</f>
        <v>9374</v>
      </c>
    </row>
    <row r="138" spans="1:6" ht="12">
      <c r="A138" s="1494" t="s">
        <v>401</v>
      </c>
      <c r="B138" s="1490" t="s">
        <v>402</v>
      </c>
      <c r="C138" s="1490"/>
      <c r="D138" s="1490"/>
      <c r="E138" s="1490"/>
      <c r="F138" s="1491">
        <f>SUM(F141)</f>
        <v>6712</v>
      </c>
    </row>
    <row r="139" spans="1:6" ht="12">
      <c r="A139" s="1494"/>
      <c r="B139" s="1490"/>
      <c r="C139" s="1490"/>
      <c r="D139" s="1490"/>
      <c r="E139" s="1490"/>
      <c r="F139" s="1492"/>
    </row>
    <row r="140" spans="1:6" ht="12">
      <c r="A140" s="1494"/>
      <c r="B140" s="1490"/>
      <c r="C140" s="1490"/>
      <c r="D140" s="1490"/>
      <c r="E140" s="1490"/>
      <c r="F140" s="1493"/>
    </row>
    <row r="141" spans="1:6" ht="13.5">
      <c r="A141" s="1486">
        <v>2795</v>
      </c>
      <c r="B141" s="1486"/>
      <c r="C141" s="1487" t="s">
        <v>391</v>
      </c>
      <c r="D141" s="1488"/>
      <c r="E141" s="1489"/>
      <c r="F141" s="825">
        <v>6712</v>
      </c>
    </row>
    <row r="142" spans="1:6" ht="12">
      <c r="A142" s="1494" t="s">
        <v>273</v>
      </c>
      <c r="B142" s="1490" t="s">
        <v>274</v>
      </c>
      <c r="C142" s="1490"/>
      <c r="D142" s="1490"/>
      <c r="E142" s="1490"/>
      <c r="F142" s="1491">
        <f>SUM(F145)</f>
        <v>20000</v>
      </c>
    </row>
    <row r="143" spans="1:6" ht="12">
      <c r="A143" s="1494"/>
      <c r="B143" s="1490"/>
      <c r="C143" s="1490"/>
      <c r="D143" s="1490"/>
      <c r="E143" s="1490"/>
      <c r="F143" s="1492"/>
    </row>
    <row r="144" spans="1:6" ht="12">
      <c r="A144" s="1494"/>
      <c r="B144" s="1490"/>
      <c r="C144" s="1490"/>
      <c r="D144" s="1490"/>
      <c r="E144" s="1490"/>
      <c r="F144" s="1493"/>
    </row>
    <row r="145" spans="1:6" ht="13.5">
      <c r="A145" s="1486">
        <v>3416</v>
      </c>
      <c r="B145" s="1486"/>
      <c r="C145" s="1487" t="s">
        <v>663</v>
      </c>
      <c r="D145" s="1488"/>
      <c r="E145" s="1489"/>
      <c r="F145" s="825">
        <f>SUM('3c.m.'!D659)</f>
        <v>20000</v>
      </c>
    </row>
    <row r="146" spans="1:6" ht="12">
      <c r="A146" s="1494" t="s">
        <v>270</v>
      </c>
      <c r="B146" s="1490" t="s">
        <v>271</v>
      </c>
      <c r="C146" s="1490"/>
      <c r="D146" s="1490"/>
      <c r="E146" s="1490"/>
      <c r="F146" s="1491">
        <f>SUM(F149:F150)</f>
        <v>15222</v>
      </c>
    </row>
    <row r="147" spans="1:6" ht="12">
      <c r="A147" s="1494"/>
      <c r="B147" s="1490"/>
      <c r="C147" s="1490"/>
      <c r="D147" s="1490"/>
      <c r="E147" s="1490"/>
      <c r="F147" s="1492"/>
    </row>
    <row r="148" spans="1:6" ht="12">
      <c r="A148" s="1494"/>
      <c r="B148" s="1490"/>
      <c r="C148" s="1490"/>
      <c r="D148" s="1490"/>
      <c r="E148" s="1490"/>
      <c r="F148" s="1493"/>
    </row>
    <row r="149" spans="1:6" ht="13.5">
      <c r="A149" s="1486">
        <v>3413</v>
      </c>
      <c r="B149" s="1486"/>
      <c r="C149" s="1487" t="s">
        <v>622</v>
      </c>
      <c r="D149" s="1488"/>
      <c r="E149" s="1489"/>
      <c r="F149" s="825">
        <f>SUM('3c.m.'!D635)</f>
        <v>12222</v>
      </c>
    </row>
    <row r="150" spans="1:6" ht="13.5">
      <c r="A150" s="1486">
        <v>3414</v>
      </c>
      <c r="B150" s="1486"/>
      <c r="C150" s="1487" t="s">
        <v>538</v>
      </c>
      <c r="D150" s="1488"/>
      <c r="E150" s="1489"/>
      <c r="F150" s="825">
        <f>SUM('3c.m.'!D643)</f>
        <v>3000</v>
      </c>
    </row>
    <row r="151" spans="1:6" ht="12">
      <c r="A151" s="1494" t="s">
        <v>268</v>
      </c>
      <c r="B151" s="1490" t="s">
        <v>269</v>
      </c>
      <c r="C151" s="1490"/>
      <c r="D151" s="1490"/>
      <c r="E151" s="1490"/>
      <c r="F151" s="1491">
        <f>SUM(F154:F155)</f>
        <v>16068</v>
      </c>
    </row>
    <row r="152" spans="1:6" ht="12">
      <c r="A152" s="1494"/>
      <c r="B152" s="1490"/>
      <c r="C152" s="1490"/>
      <c r="D152" s="1490"/>
      <c r="E152" s="1490"/>
      <c r="F152" s="1492"/>
    </row>
    <row r="153" spans="1:6" ht="12">
      <c r="A153" s="1494"/>
      <c r="B153" s="1490"/>
      <c r="C153" s="1490"/>
      <c r="D153" s="1490"/>
      <c r="E153" s="1490"/>
      <c r="F153" s="1493"/>
    </row>
    <row r="154" spans="1:6" ht="13.5">
      <c r="A154" s="1486">
        <v>3412</v>
      </c>
      <c r="B154" s="1486"/>
      <c r="C154" s="1487" t="s">
        <v>621</v>
      </c>
      <c r="D154" s="1488"/>
      <c r="E154" s="1489"/>
      <c r="F154" s="825">
        <f>SUM('3c.m.'!D627)</f>
        <v>13068</v>
      </c>
    </row>
    <row r="155" spans="1:6" ht="13.5">
      <c r="A155" s="1486">
        <v>3415</v>
      </c>
      <c r="B155" s="1486"/>
      <c r="C155" s="1487" t="s">
        <v>272</v>
      </c>
      <c r="D155" s="1488"/>
      <c r="E155" s="1489"/>
      <c r="F155" s="825">
        <f>SUM('3c.m.'!D651)</f>
        <v>3000</v>
      </c>
    </row>
    <row r="156" spans="1:6" ht="12">
      <c r="A156" s="1494" t="s">
        <v>399</v>
      </c>
      <c r="B156" s="1490" t="s">
        <v>400</v>
      </c>
      <c r="C156" s="1490"/>
      <c r="D156" s="1490"/>
      <c r="E156" s="1490"/>
      <c r="F156" s="1491">
        <f>SUM(F159)</f>
        <v>30703</v>
      </c>
    </row>
    <row r="157" spans="1:6" ht="12">
      <c r="A157" s="1494"/>
      <c r="B157" s="1490"/>
      <c r="C157" s="1490"/>
      <c r="D157" s="1490"/>
      <c r="E157" s="1490"/>
      <c r="F157" s="1492"/>
    </row>
    <row r="158" spans="1:6" ht="12">
      <c r="A158" s="1494"/>
      <c r="B158" s="1490"/>
      <c r="C158" s="1490"/>
      <c r="D158" s="1490"/>
      <c r="E158" s="1490"/>
      <c r="F158" s="1493"/>
    </row>
    <row r="159" spans="1:6" ht="13.5">
      <c r="A159" s="1486">
        <v>2795</v>
      </c>
      <c r="B159" s="1486"/>
      <c r="C159" s="1487" t="s">
        <v>391</v>
      </c>
      <c r="D159" s="1488"/>
      <c r="E159" s="1489"/>
      <c r="F159" s="825">
        <v>30703</v>
      </c>
    </row>
    <row r="160" spans="1:6" ht="12">
      <c r="A160" s="1494" t="s">
        <v>283</v>
      </c>
      <c r="B160" s="1490" t="s">
        <v>284</v>
      </c>
      <c r="C160" s="1490"/>
      <c r="D160" s="1490"/>
      <c r="E160" s="1490"/>
      <c r="F160" s="1491">
        <f>SUM(F163:F169)</f>
        <v>23677</v>
      </c>
    </row>
    <row r="161" spans="1:6" ht="12">
      <c r="A161" s="1494"/>
      <c r="B161" s="1490"/>
      <c r="C161" s="1490"/>
      <c r="D161" s="1490"/>
      <c r="E161" s="1490"/>
      <c r="F161" s="1492"/>
    </row>
    <row r="162" spans="1:6" ht="12">
      <c r="A162" s="1494"/>
      <c r="B162" s="1490"/>
      <c r="C162" s="1490"/>
      <c r="D162" s="1490"/>
      <c r="E162" s="1490"/>
      <c r="F162" s="1493"/>
    </row>
    <row r="163" spans="1:6" ht="13.5">
      <c r="A163" s="1486">
        <v>3421</v>
      </c>
      <c r="B163" s="1486"/>
      <c r="C163" s="1487" t="s">
        <v>1211</v>
      </c>
      <c r="D163" s="1488"/>
      <c r="E163" s="1489"/>
      <c r="F163" s="825">
        <f>SUM('3c.m.'!D668)</f>
        <v>1677</v>
      </c>
    </row>
    <row r="164" spans="1:6" ht="13.5">
      <c r="A164" s="1486">
        <v>3429</v>
      </c>
      <c r="B164" s="1486"/>
      <c r="C164" s="1487" t="s">
        <v>467</v>
      </c>
      <c r="D164" s="1488"/>
      <c r="E164" s="1489"/>
      <c r="F164" s="825">
        <f>SUM('3c.m.'!D732)</f>
        <v>2000</v>
      </c>
    </row>
    <row r="165" spans="1:6" ht="13.5">
      <c r="A165" s="1486">
        <v>3431</v>
      </c>
      <c r="B165" s="1486"/>
      <c r="C165" s="1487" t="s">
        <v>285</v>
      </c>
      <c r="D165" s="1488"/>
      <c r="E165" s="1489"/>
      <c r="F165" s="825">
        <f>SUM('3c.m.'!D740)</f>
        <v>7500</v>
      </c>
    </row>
    <row r="166" spans="1:6" ht="13.5">
      <c r="A166" s="1486">
        <v>3432</v>
      </c>
      <c r="B166" s="1486"/>
      <c r="C166" s="1487" t="s">
        <v>286</v>
      </c>
      <c r="D166" s="1488"/>
      <c r="E166" s="1489"/>
      <c r="F166" s="825">
        <f>SUM('3c.m.'!D748)</f>
        <v>5000</v>
      </c>
    </row>
    <row r="167" spans="1:6" ht="13.5">
      <c r="A167" s="1486">
        <v>3433</v>
      </c>
      <c r="B167" s="1486"/>
      <c r="C167" s="1487" t="s">
        <v>164</v>
      </c>
      <c r="D167" s="1488"/>
      <c r="E167" s="1489"/>
      <c r="F167" s="825">
        <f>SUM('3c.m.'!D757)</f>
        <v>3000</v>
      </c>
    </row>
    <row r="168" spans="1:6" ht="13.5">
      <c r="A168" s="1486">
        <v>3434</v>
      </c>
      <c r="B168" s="1486"/>
      <c r="C168" s="1487" t="s">
        <v>926</v>
      </c>
      <c r="D168" s="1488"/>
      <c r="E168" s="1489"/>
      <c r="F168" s="825">
        <f>SUM('3c.m.'!D765)</f>
        <v>3000</v>
      </c>
    </row>
    <row r="169" spans="1:6" ht="13.5">
      <c r="A169" s="1486">
        <v>3435</v>
      </c>
      <c r="B169" s="1486"/>
      <c r="C169" s="1487" t="s">
        <v>927</v>
      </c>
      <c r="D169" s="1488"/>
      <c r="E169" s="1489"/>
      <c r="F169" s="825">
        <f>SUM('3c.m.'!D773)</f>
        <v>1500</v>
      </c>
    </row>
    <row r="170" spans="1:6" ht="12">
      <c r="A170" s="1494" t="s">
        <v>411</v>
      </c>
      <c r="B170" s="1490" t="s">
        <v>412</v>
      </c>
      <c r="C170" s="1490"/>
      <c r="D170" s="1490"/>
      <c r="E170" s="1490"/>
      <c r="F170" s="1491">
        <f>SUM(F173)</f>
        <v>118316</v>
      </c>
    </row>
    <row r="171" spans="1:6" ht="12">
      <c r="A171" s="1494"/>
      <c r="B171" s="1490"/>
      <c r="C171" s="1490"/>
      <c r="D171" s="1490"/>
      <c r="E171" s="1490"/>
      <c r="F171" s="1492"/>
    </row>
    <row r="172" spans="1:6" ht="12">
      <c r="A172" s="1494"/>
      <c r="B172" s="1490"/>
      <c r="C172" s="1490"/>
      <c r="D172" s="1490"/>
      <c r="E172" s="1490"/>
      <c r="F172" s="1493"/>
    </row>
    <row r="173" spans="1:6" ht="13.5">
      <c r="A173" s="1486">
        <v>2985</v>
      </c>
      <c r="B173" s="1486"/>
      <c r="C173" s="1487" t="s">
        <v>1025</v>
      </c>
      <c r="D173" s="1488"/>
      <c r="E173" s="1489"/>
      <c r="F173" s="825">
        <v>118316</v>
      </c>
    </row>
    <row r="174" spans="1:6" ht="12" customHeight="1">
      <c r="A174" s="1494" t="s">
        <v>409</v>
      </c>
      <c r="B174" s="1490" t="s">
        <v>410</v>
      </c>
      <c r="C174" s="1490"/>
      <c r="D174" s="1490"/>
      <c r="E174" s="1490"/>
      <c r="F174" s="1491">
        <f>SUM(F177)</f>
        <v>126507</v>
      </c>
    </row>
    <row r="175" spans="1:6" ht="12" customHeight="1">
      <c r="A175" s="1494"/>
      <c r="B175" s="1490"/>
      <c r="C175" s="1490"/>
      <c r="D175" s="1490"/>
      <c r="E175" s="1490"/>
      <c r="F175" s="1492"/>
    </row>
    <row r="176" spans="1:6" ht="12" customHeight="1">
      <c r="A176" s="1494"/>
      <c r="B176" s="1490"/>
      <c r="C176" s="1490"/>
      <c r="D176" s="1490"/>
      <c r="E176" s="1490"/>
      <c r="F176" s="1493"/>
    </row>
    <row r="177" spans="1:6" ht="13.5">
      <c r="A177" s="1486">
        <v>2985</v>
      </c>
      <c r="B177" s="1486"/>
      <c r="C177" s="1487" t="s">
        <v>1025</v>
      </c>
      <c r="D177" s="1488"/>
      <c r="E177" s="1489"/>
      <c r="F177" s="825">
        <v>126507</v>
      </c>
    </row>
    <row r="178" spans="1:6" ht="12">
      <c r="A178" s="1494" t="s">
        <v>413</v>
      </c>
      <c r="B178" s="1490" t="s">
        <v>414</v>
      </c>
      <c r="C178" s="1490"/>
      <c r="D178" s="1490"/>
      <c r="E178" s="1490"/>
      <c r="F178" s="1491">
        <f>SUM(F181)</f>
        <v>21414</v>
      </c>
    </row>
    <row r="179" spans="1:6" ht="12">
      <c r="A179" s="1494"/>
      <c r="B179" s="1490"/>
      <c r="C179" s="1490"/>
      <c r="D179" s="1490"/>
      <c r="E179" s="1490"/>
      <c r="F179" s="1492"/>
    </row>
    <row r="180" spans="1:6" ht="12">
      <c r="A180" s="1494"/>
      <c r="B180" s="1490"/>
      <c r="C180" s="1490"/>
      <c r="D180" s="1490"/>
      <c r="E180" s="1490"/>
      <c r="F180" s="1493"/>
    </row>
    <row r="181" spans="1:6" ht="13.5">
      <c r="A181" s="1486">
        <v>2985</v>
      </c>
      <c r="B181" s="1486"/>
      <c r="C181" s="1487" t="s">
        <v>1025</v>
      </c>
      <c r="D181" s="1488"/>
      <c r="E181" s="1489"/>
      <c r="F181" s="825">
        <v>21414</v>
      </c>
    </row>
    <row r="182" spans="1:6" ht="12">
      <c r="A182" s="1494" t="s">
        <v>405</v>
      </c>
      <c r="B182" s="1490" t="s">
        <v>406</v>
      </c>
      <c r="C182" s="1490"/>
      <c r="D182" s="1490"/>
      <c r="E182" s="1490"/>
      <c r="F182" s="1491">
        <f>SUM(F185)</f>
        <v>10712</v>
      </c>
    </row>
    <row r="183" spans="1:6" ht="12">
      <c r="A183" s="1494"/>
      <c r="B183" s="1490"/>
      <c r="C183" s="1490"/>
      <c r="D183" s="1490"/>
      <c r="E183" s="1490"/>
      <c r="F183" s="1492"/>
    </row>
    <row r="184" spans="1:6" ht="12">
      <c r="A184" s="1494"/>
      <c r="B184" s="1490"/>
      <c r="C184" s="1490"/>
      <c r="D184" s="1490"/>
      <c r="E184" s="1490"/>
      <c r="F184" s="1493"/>
    </row>
    <row r="185" spans="1:6" ht="13.5">
      <c r="A185" s="1486">
        <v>2985</v>
      </c>
      <c r="B185" s="1486"/>
      <c r="C185" s="1487" t="s">
        <v>1025</v>
      </c>
      <c r="D185" s="1488"/>
      <c r="E185" s="1489"/>
      <c r="F185" s="825">
        <v>10712</v>
      </c>
    </row>
    <row r="186" spans="1:6" ht="12" customHeight="1">
      <c r="A186" s="1494" t="s">
        <v>281</v>
      </c>
      <c r="B186" s="1490" t="s">
        <v>282</v>
      </c>
      <c r="C186" s="1490"/>
      <c r="D186" s="1490"/>
      <c r="E186" s="1490"/>
      <c r="F186" s="1491">
        <f>SUM(F189)</f>
        <v>3750</v>
      </c>
    </row>
    <row r="187" spans="1:6" ht="12" customHeight="1">
      <c r="A187" s="1494"/>
      <c r="B187" s="1490"/>
      <c r="C187" s="1490"/>
      <c r="D187" s="1490"/>
      <c r="E187" s="1490"/>
      <c r="F187" s="1492"/>
    </row>
    <row r="188" spans="1:6" ht="12" customHeight="1">
      <c r="A188" s="1494"/>
      <c r="B188" s="1490"/>
      <c r="C188" s="1490"/>
      <c r="D188" s="1490"/>
      <c r="E188" s="1490"/>
      <c r="F188" s="1493"/>
    </row>
    <row r="189" spans="1:6" ht="13.5">
      <c r="A189" s="1486">
        <v>3428</v>
      </c>
      <c r="B189" s="1486"/>
      <c r="C189" s="1487" t="s">
        <v>193</v>
      </c>
      <c r="D189" s="1488"/>
      <c r="E189" s="1489"/>
      <c r="F189" s="825">
        <f>SUM('3c.m.'!D724)</f>
        <v>3750</v>
      </c>
    </row>
    <row r="190" spans="1:6" ht="12">
      <c r="A190" s="1494" t="s">
        <v>275</v>
      </c>
      <c r="B190" s="1490" t="s">
        <v>276</v>
      </c>
      <c r="C190" s="1490"/>
      <c r="D190" s="1490"/>
      <c r="E190" s="1490"/>
      <c r="F190" s="1491">
        <f>SUM(F193:F194)</f>
        <v>40949</v>
      </c>
    </row>
    <row r="191" spans="1:6" ht="12">
      <c r="A191" s="1494"/>
      <c r="B191" s="1490"/>
      <c r="C191" s="1490"/>
      <c r="D191" s="1490"/>
      <c r="E191" s="1490"/>
      <c r="F191" s="1492"/>
    </row>
    <row r="192" spans="1:6" ht="12">
      <c r="A192" s="1494"/>
      <c r="B192" s="1490"/>
      <c r="C192" s="1490"/>
      <c r="D192" s="1490"/>
      <c r="E192" s="1490"/>
      <c r="F192" s="1493"/>
    </row>
    <row r="193" spans="1:6" ht="13.5">
      <c r="A193" s="1486">
        <v>2795</v>
      </c>
      <c r="B193" s="1486"/>
      <c r="C193" s="1487" t="s">
        <v>391</v>
      </c>
      <c r="D193" s="1488"/>
      <c r="E193" s="1489"/>
      <c r="F193" s="947">
        <v>10567</v>
      </c>
    </row>
    <row r="194" spans="1:6" ht="13.5">
      <c r="A194" s="1486">
        <v>3422</v>
      </c>
      <c r="B194" s="1486"/>
      <c r="C194" s="1487" t="s">
        <v>624</v>
      </c>
      <c r="D194" s="1488"/>
      <c r="E194" s="1489"/>
      <c r="F194" s="825">
        <f>SUM('3c.m.'!D676)</f>
        <v>30382</v>
      </c>
    </row>
    <row r="195" spans="1:6" ht="12" customHeight="1">
      <c r="A195" s="1494" t="s">
        <v>264</v>
      </c>
      <c r="B195" s="1490" t="s">
        <v>265</v>
      </c>
      <c r="C195" s="1490"/>
      <c r="D195" s="1490"/>
      <c r="E195" s="1490"/>
      <c r="F195" s="1491">
        <f>SUM(F198:F199)</f>
        <v>81432</v>
      </c>
    </row>
    <row r="196" spans="1:6" ht="12" customHeight="1">
      <c r="A196" s="1494"/>
      <c r="B196" s="1490"/>
      <c r="C196" s="1490"/>
      <c r="D196" s="1490"/>
      <c r="E196" s="1490"/>
      <c r="F196" s="1492"/>
    </row>
    <row r="197" spans="1:6" ht="12" customHeight="1">
      <c r="A197" s="1494"/>
      <c r="B197" s="1490"/>
      <c r="C197" s="1490"/>
      <c r="D197" s="1490"/>
      <c r="E197" s="1490"/>
      <c r="F197" s="1493"/>
    </row>
    <row r="198" spans="1:6" ht="13.5">
      <c r="A198" s="1486">
        <v>3360</v>
      </c>
      <c r="B198" s="1486"/>
      <c r="C198" s="1487" t="s">
        <v>918</v>
      </c>
      <c r="D198" s="1488"/>
      <c r="E198" s="1489"/>
      <c r="F198" s="825">
        <f>SUM('3c.m.'!D609)</f>
        <v>1000</v>
      </c>
    </row>
    <row r="199" spans="1:6" ht="13.5">
      <c r="A199" s="1486">
        <v>3426</v>
      </c>
      <c r="B199" s="1486"/>
      <c r="C199" s="1487" t="s">
        <v>279</v>
      </c>
      <c r="D199" s="1488"/>
      <c r="E199" s="1489"/>
      <c r="F199" s="825">
        <f>SUM('3c.m.'!D708)</f>
        <v>80432</v>
      </c>
    </row>
    <row r="200" spans="1:6" ht="12">
      <c r="A200" s="1494" t="s">
        <v>266</v>
      </c>
      <c r="B200" s="1490" t="s">
        <v>267</v>
      </c>
      <c r="C200" s="1490"/>
      <c r="D200" s="1490"/>
      <c r="E200" s="1490"/>
      <c r="F200" s="1491">
        <f>SUM(F203)</f>
        <v>4730</v>
      </c>
    </row>
    <row r="201" spans="1:6" ht="12">
      <c r="A201" s="1494"/>
      <c r="B201" s="1490"/>
      <c r="C201" s="1490"/>
      <c r="D201" s="1490"/>
      <c r="E201" s="1490"/>
      <c r="F201" s="1492"/>
    </row>
    <row r="202" spans="1:6" ht="12">
      <c r="A202" s="1494"/>
      <c r="B202" s="1490"/>
      <c r="C202" s="1490"/>
      <c r="D202" s="1490"/>
      <c r="E202" s="1490"/>
      <c r="F202" s="1493"/>
    </row>
    <row r="203" spans="1:6" ht="13.5">
      <c r="A203" s="1486">
        <v>3362</v>
      </c>
      <c r="B203" s="1486"/>
      <c r="C203" s="1487" t="s">
        <v>159</v>
      </c>
      <c r="D203" s="1488"/>
      <c r="E203" s="1489"/>
      <c r="F203" s="825">
        <f>SUM('3c.m.'!D617)</f>
        <v>4730</v>
      </c>
    </row>
    <row r="204" spans="1:6" ht="12">
      <c r="A204" s="1494" t="s">
        <v>287</v>
      </c>
      <c r="B204" s="1490" t="s">
        <v>288</v>
      </c>
      <c r="C204" s="1490"/>
      <c r="D204" s="1490"/>
      <c r="E204" s="1490"/>
      <c r="F204" s="1491">
        <f>SUM(F207:F218)</f>
        <v>21131</v>
      </c>
    </row>
    <row r="205" spans="1:6" ht="12">
      <c r="A205" s="1494"/>
      <c r="B205" s="1490"/>
      <c r="C205" s="1490"/>
      <c r="D205" s="1490"/>
      <c r="E205" s="1490"/>
      <c r="F205" s="1492"/>
    </row>
    <row r="206" spans="1:6" ht="12">
      <c r="A206" s="1494"/>
      <c r="B206" s="1490"/>
      <c r="C206" s="1490"/>
      <c r="D206" s="1490"/>
      <c r="E206" s="1490"/>
      <c r="F206" s="1493"/>
    </row>
    <row r="207" spans="1:6" ht="13.5">
      <c r="A207" s="1486">
        <v>3451</v>
      </c>
      <c r="B207" s="1486"/>
      <c r="C207" s="1487" t="s">
        <v>606</v>
      </c>
      <c r="D207" s="1488"/>
      <c r="E207" s="1489"/>
      <c r="F207" s="825">
        <f>SUM('3c.m.'!D789)</f>
        <v>1611</v>
      </c>
    </row>
    <row r="208" spans="1:6" ht="13.5">
      <c r="A208" s="1486">
        <v>3988</v>
      </c>
      <c r="B208" s="1486"/>
      <c r="C208" s="1487" t="s">
        <v>303</v>
      </c>
      <c r="D208" s="1488"/>
      <c r="E208" s="1489"/>
      <c r="F208" s="825">
        <f>SUM('3d.m.'!D40)</f>
        <v>800</v>
      </c>
    </row>
    <row r="209" spans="1:6" ht="13.5">
      <c r="A209" s="1486">
        <v>3989</v>
      </c>
      <c r="B209" s="1486"/>
      <c r="C209" s="1487" t="s">
        <v>888</v>
      </c>
      <c r="D209" s="1488"/>
      <c r="E209" s="1489"/>
      <c r="F209" s="825">
        <f>SUM('3d.m.'!D41)</f>
        <v>6000</v>
      </c>
    </row>
    <row r="210" spans="1:6" ht="13.5">
      <c r="A210" s="1486">
        <v>3990</v>
      </c>
      <c r="B210" s="1486"/>
      <c r="C210" s="1487" t="s">
        <v>827</v>
      </c>
      <c r="D210" s="1488"/>
      <c r="E210" s="1489"/>
      <c r="F210" s="825">
        <f>SUM('3d.m.'!D42)</f>
        <v>1000</v>
      </c>
    </row>
    <row r="211" spans="1:6" ht="13.5">
      <c r="A211" s="1486">
        <v>3990</v>
      </c>
      <c r="B211" s="1486"/>
      <c r="C211" s="1487" t="s">
        <v>880</v>
      </c>
      <c r="D211" s="1488"/>
      <c r="E211" s="1489"/>
      <c r="F211" s="825">
        <f>SUM('3d.m.'!D43)</f>
        <v>4820</v>
      </c>
    </row>
    <row r="212" spans="1:6" ht="13.5">
      <c r="A212" s="1486">
        <v>3992</v>
      </c>
      <c r="B212" s="1486"/>
      <c r="C212" s="1487" t="s">
        <v>828</v>
      </c>
      <c r="D212" s="1488"/>
      <c r="E212" s="1489"/>
      <c r="F212" s="825">
        <f>SUM('3d.m.'!D44)</f>
        <v>1400</v>
      </c>
    </row>
    <row r="213" spans="1:6" ht="13.5">
      <c r="A213" s="1486">
        <v>3993</v>
      </c>
      <c r="B213" s="1486"/>
      <c r="C213" s="1487" t="s">
        <v>829</v>
      </c>
      <c r="D213" s="1488"/>
      <c r="E213" s="1489"/>
      <c r="F213" s="825">
        <f>SUM('3d.m.'!D45)</f>
        <v>900</v>
      </c>
    </row>
    <row r="214" spans="1:6" ht="13.5">
      <c r="A214" s="1486">
        <v>3994</v>
      </c>
      <c r="B214" s="1486"/>
      <c r="C214" s="1487" t="s">
        <v>564</v>
      </c>
      <c r="D214" s="1488"/>
      <c r="E214" s="1489"/>
      <c r="F214" s="825">
        <f>SUM('3d.m.'!D46)</f>
        <v>900</v>
      </c>
    </row>
    <row r="215" spans="1:6" ht="13.5">
      <c r="A215" s="1486">
        <v>3995</v>
      </c>
      <c r="B215" s="1486"/>
      <c r="C215" s="1487" t="s">
        <v>565</v>
      </c>
      <c r="D215" s="1488"/>
      <c r="E215" s="1489"/>
      <c r="F215" s="825">
        <f>SUM('3d.m.'!D47)</f>
        <v>900</v>
      </c>
    </row>
    <row r="216" spans="1:6" ht="13.5">
      <c r="A216" s="1486">
        <v>3997</v>
      </c>
      <c r="B216" s="1486"/>
      <c r="C216" s="1487" t="s">
        <v>566</v>
      </c>
      <c r="D216" s="1488"/>
      <c r="E216" s="1489"/>
      <c r="F216" s="825">
        <f>SUM('3d.m.'!D48)</f>
        <v>900</v>
      </c>
    </row>
    <row r="217" spans="1:6" ht="13.5">
      <c r="A217" s="1486">
        <v>3998</v>
      </c>
      <c r="B217" s="1486"/>
      <c r="C217" s="1487" t="s">
        <v>567</v>
      </c>
      <c r="D217" s="1488"/>
      <c r="E217" s="1489"/>
      <c r="F217" s="825">
        <f>SUM('3d.m.'!D49)</f>
        <v>900</v>
      </c>
    </row>
    <row r="218" spans="1:6" ht="13.5">
      <c r="A218" s="1486">
        <v>3999</v>
      </c>
      <c r="B218" s="1486"/>
      <c r="C218" s="1487" t="s">
        <v>568</v>
      </c>
      <c r="D218" s="1488"/>
      <c r="E218" s="1489"/>
      <c r="F218" s="825">
        <f>SUM('3d.m.'!D50)</f>
        <v>1000</v>
      </c>
    </row>
    <row r="219" spans="1:6" ht="12">
      <c r="A219" s="1494" t="s">
        <v>301</v>
      </c>
      <c r="B219" s="1490" t="s">
        <v>302</v>
      </c>
      <c r="C219" s="1490"/>
      <c r="D219" s="1490"/>
      <c r="E219" s="1490"/>
      <c r="F219" s="1491">
        <f>SUM(F222:F223)</f>
        <v>185900</v>
      </c>
    </row>
    <row r="220" spans="1:6" ht="12">
      <c r="A220" s="1494"/>
      <c r="B220" s="1490"/>
      <c r="C220" s="1490"/>
      <c r="D220" s="1490"/>
      <c r="E220" s="1490"/>
      <c r="F220" s="1492"/>
    </row>
    <row r="221" spans="1:6" ht="12">
      <c r="A221" s="1494"/>
      <c r="B221" s="1490"/>
      <c r="C221" s="1490"/>
      <c r="D221" s="1490"/>
      <c r="E221" s="1490"/>
      <c r="F221" s="1493"/>
    </row>
    <row r="222" spans="1:6" ht="13.5">
      <c r="A222" s="1486">
        <v>3961</v>
      </c>
      <c r="B222" s="1486"/>
      <c r="C222" s="1487" t="s">
        <v>638</v>
      </c>
      <c r="D222" s="1488"/>
      <c r="E222" s="1489"/>
      <c r="F222" s="825">
        <f>SUM('3d.m.'!D35)</f>
        <v>135900</v>
      </c>
    </row>
    <row r="223" spans="1:6" ht="13.5">
      <c r="A223" s="1486">
        <v>3962</v>
      </c>
      <c r="B223" s="1486"/>
      <c r="C223" s="1487" t="s">
        <v>885</v>
      </c>
      <c r="D223" s="1488"/>
      <c r="E223" s="1489"/>
      <c r="F223" s="825">
        <f>SUM('3d.m.'!D36)</f>
        <v>50000</v>
      </c>
    </row>
    <row r="224" spans="1:6" ht="12" customHeight="1">
      <c r="A224" s="1494" t="s">
        <v>292</v>
      </c>
      <c r="B224" s="1490" t="s">
        <v>293</v>
      </c>
      <c r="C224" s="1490"/>
      <c r="D224" s="1490"/>
      <c r="E224" s="1490"/>
      <c r="F224" s="1491">
        <f>SUM(F227:F230)</f>
        <v>41000</v>
      </c>
    </row>
    <row r="225" spans="1:6" ht="12" customHeight="1">
      <c r="A225" s="1494"/>
      <c r="B225" s="1490"/>
      <c r="C225" s="1490"/>
      <c r="D225" s="1490"/>
      <c r="E225" s="1490"/>
      <c r="F225" s="1492"/>
    </row>
    <row r="226" spans="1:6" ht="12" customHeight="1">
      <c r="A226" s="1494"/>
      <c r="B226" s="1490"/>
      <c r="C226" s="1490"/>
      <c r="D226" s="1490"/>
      <c r="E226" s="1490"/>
      <c r="F226" s="1493"/>
    </row>
    <row r="227" spans="1:6" ht="13.5">
      <c r="A227" s="1486">
        <v>3922</v>
      </c>
      <c r="B227" s="1486"/>
      <c r="C227" s="1487" t="s">
        <v>162</v>
      </c>
      <c r="D227" s="1488"/>
      <c r="E227" s="1489"/>
      <c r="F227" s="825">
        <f>SUM('3d.m.'!D13)</f>
        <v>5000</v>
      </c>
    </row>
    <row r="228" spans="1:6" ht="13.5">
      <c r="A228" s="1486">
        <v>3931</v>
      </c>
      <c r="B228" s="1486"/>
      <c r="C228" s="1487" t="s">
        <v>641</v>
      </c>
      <c r="D228" s="1488"/>
      <c r="E228" s="1489"/>
      <c r="F228" s="825">
        <f>SUM('3d.m.'!D24)</f>
        <v>5000</v>
      </c>
    </row>
    <row r="229" spans="1:6" ht="13.5">
      <c r="A229" s="1486">
        <v>3932</v>
      </c>
      <c r="B229" s="1486"/>
      <c r="C229" s="1487" t="s">
        <v>679</v>
      </c>
      <c r="D229" s="1488"/>
      <c r="E229" s="1489"/>
      <c r="F229" s="825">
        <f>SUM('3d.m.'!D25)</f>
        <v>12500</v>
      </c>
    </row>
    <row r="230" spans="1:6" ht="13.5">
      <c r="A230" s="1486">
        <v>3972</v>
      </c>
      <c r="B230" s="1486"/>
      <c r="C230" s="1487" t="s">
        <v>161</v>
      </c>
      <c r="D230" s="1488"/>
      <c r="E230" s="1489"/>
      <c r="F230" s="825">
        <f>SUM('3d.m.'!D37)</f>
        <v>18500</v>
      </c>
    </row>
    <row r="231" spans="1:6" ht="12">
      <c r="A231" s="1494" t="s">
        <v>205</v>
      </c>
      <c r="B231" s="1490" t="s">
        <v>206</v>
      </c>
      <c r="C231" s="1490"/>
      <c r="D231" s="1490"/>
      <c r="E231" s="1490"/>
      <c r="F231" s="1491">
        <f>SUM(F234:F237)</f>
        <v>36209</v>
      </c>
    </row>
    <row r="232" spans="1:6" ht="12">
      <c r="A232" s="1494"/>
      <c r="B232" s="1490"/>
      <c r="C232" s="1490"/>
      <c r="D232" s="1490"/>
      <c r="E232" s="1490"/>
      <c r="F232" s="1492"/>
    </row>
    <row r="233" spans="1:6" ht="12">
      <c r="A233" s="1494"/>
      <c r="B233" s="1490"/>
      <c r="C233" s="1490"/>
      <c r="D233" s="1490"/>
      <c r="E233" s="1490"/>
      <c r="F233" s="1493"/>
    </row>
    <row r="234" spans="1:6" ht="13.5">
      <c r="A234" s="1486">
        <v>3146</v>
      </c>
      <c r="B234" s="1486"/>
      <c r="C234" s="1487" t="s">
        <v>158</v>
      </c>
      <c r="D234" s="1488"/>
      <c r="E234" s="1489"/>
      <c r="F234" s="825">
        <f>SUM('3c.m.'!D168)</f>
        <v>8209</v>
      </c>
    </row>
    <row r="235" spans="1:6" ht="13.5">
      <c r="A235" s="1486">
        <v>3921</v>
      </c>
      <c r="B235" s="1486"/>
      <c r="C235" s="1487" t="s">
        <v>163</v>
      </c>
      <c r="D235" s="1488"/>
      <c r="E235" s="1489"/>
      <c r="F235" s="825">
        <f>SUM('3d.m.'!D12)</f>
        <v>6000</v>
      </c>
    </row>
    <row r="236" spans="1:6" ht="13.5">
      <c r="A236" s="1486">
        <v>3923</v>
      </c>
      <c r="B236" s="1486"/>
      <c r="C236" s="1487" t="s">
        <v>1219</v>
      </c>
      <c r="D236" s="1488"/>
      <c r="E236" s="1489"/>
      <c r="F236" s="825">
        <f>SUM('3d.m.'!D14)</f>
        <v>2000</v>
      </c>
    </row>
    <row r="237" spans="1:6" ht="13.5">
      <c r="A237" s="1486">
        <v>3929</v>
      </c>
      <c r="B237" s="1486"/>
      <c r="C237" s="1487" t="s">
        <v>295</v>
      </c>
      <c r="D237" s="1488"/>
      <c r="E237" s="1489"/>
      <c r="F237" s="825">
        <f>SUM('3d.m.'!D21)</f>
        <v>20000</v>
      </c>
    </row>
    <row r="238" spans="1:6" ht="12">
      <c r="A238" s="1494" t="s">
        <v>207</v>
      </c>
      <c r="B238" s="1490" t="s">
        <v>208</v>
      </c>
      <c r="C238" s="1490"/>
      <c r="D238" s="1490"/>
      <c r="E238" s="1490"/>
      <c r="F238" s="1491">
        <f>SUM(F241)</f>
        <v>4281</v>
      </c>
    </row>
    <row r="239" spans="1:6" ht="12">
      <c r="A239" s="1494"/>
      <c r="B239" s="1490"/>
      <c r="C239" s="1490"/>
      <c r="D239" s="1490"/>
      <c r="E239" s="1490"/>
      <c r="F239" s="1492"/>
    </row>
    <row r="240" spans="1:6" ht="12">
      <c r="A240" s="1494"/>
      <c r="B240" s="1490"/>
      <c r="C240" s="1490"/>
      <c r="D240" s="1490"/>
      <c r="E240" s="1490"/>
      <c r="F240" s="1493"/>
    </row>
    <row r="241" spans="1:6" ht="13.5">
      <c r="A241" s="1486">
        <v>3145</v>
      </c>
      <c r="B241" s="1486"/>
      <c r="C241" s="1487" t="s">
        <v>486</v>
      </c>
      <c r="D241" s="1488"/>
      <c r="E241" s="1489"/>
      <c r="F241" s="825">
        <f>SUM('3c.m.'!D160)</f>
        <v>4281</v>
      </c>
    </row>
    <row r="242" spans="1:6" ht="12">
      <c r="A242" s="1494" t="s">
        <v>277</v>
      </c>
      <c r="B242" s="1490" t="s">
        <v>278</v>
      </c>
      <c r="C242" s="1490"/>
      <c r="D242" s="1490"/>
      <c r="E242" s="1490"/>
      <c r="F242" s="1491">
        <f>SUM(F245)</f>
        <v>11168</v>
      </c>
    </row>
    <row r="243" spans="1:6" ht="12">
      <c r="A243" s="1494"/>
      <c r="B243" s="1490"/>
      <c r="C243" s="1490"/>
      <c r="D243" s="1490"/>
      <c r="E243" s="1490"/>
      <c r="F243" s="1492"/>
    </row>
    <row r="244" spans="1:6" ht="12">
      <c r="A244" s="1494"/>
      <c r="B244" s="1490"/>
      <c r="C244" s="1490"/>
      <c r="D244" s="1490"/>
      <c r="E244" s="1490"/>
      <c r="F244" s="1493"/>
    </row>
    <row r="245" spans="1:6" ht="13.5">
      <c r="A245" s="1486">
        <v>3423</v>
      </c>
      <c r="B245" s="1486"/>
      <c r="C245" s="1487" t="s">
        <v>623</v>
      </c>
      <c r="D245" s="1488"/>
      <c r="E245" s="1489"/>
      <c r="F245" s="825">
        <f>SUM('3c.m.'!D684)</f>
        <v>11168</v>
      </c>
    </row>
    <row r="246" spans="1:6" ht="12">
      <c r="A246" s="1494" t="s">
        <v>209</v>
      </c>
      <c r="B246" s="1490" t="s">
        <v>210</v>
      </c>
      <c r="C246" s="1490"/>
      <c r="D246" s="1490"/>
      <c r="E246" s="1490"/>
      <c r="F246" s="1491">
        <f>SUM(F249)</f>
        <v>0</v>
      </c>
    </row>
    <row r="247" spans="1:6" ht="12">
      <c r="A247" s="1494"/>
      <c r="B247" s="1490"/>
      <c r="C247" s="1490"/>
      <c r="D247" s="1490"/>
      <c r="E247" s="1490"/>
      <c r="F247" s="1492"/>
    </row>
    <row r="248" spans="1:6" ht="12">
      <c r="A248" s="1494"/>
      <c r="B248" s="1490"/>
      <c r="C248" s="1490"/>
      <c r="D248" s="1490"/>
      <c r="E248" s="1490"/>
      <c r="F248" s="1493"/>
    </row>
    <row r="249" spans="1:6" ht="13.5">
      <c r="A249" s="1486"/>
      <c r="B249" s="1486"/>
      <c r="C249" s="1487"/>
      <c r="D249" s="1488"/>
      <c r="E249" s="1489"/>
      <c r="F249" s="825"/>
    </row>
    <row r="250" spans="1:6" ht="12">
      <c r="A250" s="1494" t="s">
        <v>311</v>
      </c>
      <c r="B250" s="1490" t="s">
        <v>312</v>
      </c>
      <c r="C250" s="1490"/>
      <c r="D250" s="1490"/>
      <c r="E250" s="1490"/>
      <c r="F250" s="1491">
        <f>SUM(F253)</f>
        <v>914114</v>
      </c>
    </row>
    <row r="251" spans="1:6" ht="12">
      <c r="A251" s="1494"/>
      <c r="B251" s="1490"/>
      <c r="C251" s="1490"/>
      <c r="D251" s="1490"/>
      <c r="E251" s="1490"/>
      <c r="F251" s="1492"/>
    </row>
    <row r="252" spans="1:6" ht="12">
      <c r="A252" s="1494"/>
      <c r="B252" s="1490"/>
      <c r="C252" s="1490"/>
      <c r="D252" s="1490"/>
      <c r="E252" s="1490"/>
      <c r="F252" s="1493"/>
    </row>
    <row r="253" spans="1:6" ht="13.5">
      <c r="A253" s="1486">
        <v>2499</v>
      </c>
      <c r="B253" s="1486"/>
      <c r="C253" s="1487" t="s">
        <v>313</v>
      </c>
      <c r="D253" s="1488"/>
      <c r="E253" s="1489"/>
      <c r="F253" s="825">
        <v>914114</v>
      </c>
    </row>
    <row r="254" spans="1:6" ht="12">
      <c r="A254" s="1494" t="s">
        <v>314</v>
      </c>
      <c r="B254" s="1490" t="s">
        <v>315</v>
      </c>
      <c r="C254" s="1490"/>
      <c r="D254" s="1490"/>
      <c r="E254" s="1490"/>
      <c r="F254" s="1491">
        <f>SUM(F257:F258)</f>
        <v>73235</v>
      </c>
    </row>
    <row r="255" spans="1:6" ht="12">
      <c r="A255" s="1494"/>
      <c r="B255" s="1490"/>
      <c r="C255" s="1490"/>
      <c r="D255" s="1490"/>
      <c r="E255" s="1490"/>
      <c r="F255" s="1492"/>
    </row>
    <row r="256" spans="1:6" ht="12">
      <c r="A256" s="1494"/>
      <c r="B256" s="1490"/>
      <c r="C256" s="1490"/>
      <c r="D256" s="1490"/>
      <c r="E256" s="1490"/>
      <c r="F256" s="1493"/>
    </row>
    <row r="257" spans="1:6" ht="13.5">
      <c r="A257" s="1486">
        <v>2499</v>
      </c>
      <c r="B257" s="1486"/>
      <c r="C257" s="1487" t="s">
        <v>313</v>
      </c>
      <c r="D257" s="1488"/>
      <c r="E257" s="1489"/>
      <c r="F257" s="825">
        <v>54216</v>
      </c>
    </row>
    <row r="258" spans="1:6" ht="13.5">
      <c r="A258" s="1486">
        <v>2795</v>
      </c>
      <c r="B258" s="1486"/>
      <c r="C258" s="1487" t="s">
        <v>391</v>
      </c>
      <c r="D258" s="1488"/>
      <c r="E258" s="1489"/>
      <c r="F258" s="825">
        <v>19019</v>
      </c>
    </row>
    <row r="259" spans="1:6" ht="12">
      <c r="A259" s="1494" t="s">
        <v>397</v>
      </c>
      <c r="B259" s="1490" t="s">
        <v>398</v>
      </c>
      <c r="C259" s="1490"/>
      <c r="D259" s="1490"/>
      <c r="E259" s="1490"/>
      <c r="F259" s="1491">
        <f>SUM(F262)</f>
        <v>369424</v>
      </c>
    </row>
    <row r="260" spans="1:6" ht="12">
      <c r="A260" s="1494"/>
      <c r="B260" s="1490"/>
      <c r="C260" s="1490"/>
      <c r="D260" s="1490"/>
      <c r="E260" s="1490"/>
      <c r="F260" s="1492"/>
    </row>
    <row r="261" spans="1:6" ht="12">
      <c r="A261" s="1494"/>
      <c r="B261" s="1490"/>
      <c r="C261" s="1490"/>
      <c r="D261" s="1490"/>
      <c r="E261" s="1490"/>
      <c r="F261" s="1493"/>
    </row>
    <row r="262" spans="1:6" ht="13.5">
      <c r="A262" s="1486">
        <v>2795</v>
      </c>
      <c r="B262" s="1486"/>
      <c r="C262" s="1487" t="s">
        <v>391</v>
      </c>
      <c r="D262" s="1488"/>
      <c r="E262" s="1489"/>
      <c r="F262" s="825">
        <v>369424</v>
      </c>
    </row>
    <row r="263" spans="1:6" ht="12">
      <c r="A263" s="1494" t="s">
        <v>389</v>
      </c>
      <c r="B263" s="1490" t="s">
        <v>390</v>
      </c>
      <c r="C263" s="1490"/>
      <c r="D263" s="1490"/>
      <c r="E263" s="1490"/>
      <c r="F263" s="1491">
        <f>SUM(F266)</f>
        <v>11628</v>
      </c>
    </row>
    <row r="264" spans="1:6" ht="12">
      <c r="A264" s="1494"/>
      <c r="B264" s="1490"/>
      <c r="C264" s="1490"/>
      <c r="D264" s="1490"/>
      <c r="E264" s="1490"/>
      <c r="F264" s="1492"/>
    </row>
    <row r="265" spans="1:6" ht="12">
      <c r="A265" s="1494"/>
      <c r="B265" s="1490"/>
      <c r="C265" s="1490"/>
      <c r="D265" s="1490"/>
      <c r="E265" s="1490"/>
      <c r="F265" s="1493"/>
    </row>
    <row r="266" spans="1:6" ht="13.5">
      <c r="A266" s="1486">
        <v>2795</v>
      </c>
      <c r="B266" s="1486"/>
      <c r="C266" s="1487" t="s">
        <v>391</v>
      </c>
      <c r="D266" s="1488"/>
      <c r="E266" s="1489"/>
      <c r="F266" s="825">
        <v>11628</v>
      </c>
    </row>
    <row r="267" spans="1:6" ht="12" customHeight="1">
      <c r="A267" s="1494" t="s">
        <v>395</v>
      </c>
      <c r="B267" s="1490" t="s">
        <v>396</v>
      </c>
      <c r="C267" s="1490"/>
      <c r="D267" s="1490"/>
      <c r="E267" s="1490"/>
      <c r="F267" s="1491">
        <f>SUM(F270)</f>
        <v>128352</v>
      </c>
    </row>
    <row r="268" spans="1:6" ht="12" customHeight="1">
      <c r="A268" s="1494"/>
      <c r="B268" s="1490"/>
      <c r="C268" s="1490"/>
      <c r="D268" s="1490"/>
      <c r="E268" s="1490"/>
      <c r="F268" s="1492"/>
    </row>
    <row r="269" spans="1:6" ht="12" customHeight="1">
      <c r="A269" s="1494"/>
      <c r="B269" s="1490"/>
      <c r="C269" s="1490"/>
      <c r="D269" s="1490"/>
      <c r="E269" s="1490"/>
      <c r="F269" s="1493"/>
    </row>
    <row r="270" spans="1:6" ht="13.5">
      <c r="A270" s="1486">
        <v>2795</v>
      </c>
      <c r="B270" s="1486"/>
      <c r="C270" s="1487" t="s">
        <v>391</v>
      </c>
      <c r="D270" s="1488"/>
      <c r="E270" s="1489"/>
      <c r="F270" s="825">
        <v>128352</v>
      </c>
    </row>
    <row r="271" spans="1:6" ht="12">
      <c r="A271" s="1494" t="s">
        <v>393</v>
      </c>
      <c r="B271" s="1490" t="s">
        <v>394</v>
      </c>
      <c r="C271" s="1490"/>
      <c r="D271" s="1490"/>
      <c r="E271" s="1490"/>
      <c r="F271" s="1491">
        <f>SUM(F274)</f>
        <v>215630</v>
      </c>
    </row>
    <row r="272" spans="1:6" ht="12">
      <c r="A272" s="1494"/>
      <c r="B272" s="1490"/>
      <c r="C272" s="1490"/>
      <c r="D272" s="1490"/>
      <c r="E272" s="1490"/>
      <c r="F272" s="1492"/>
    </row>
    <row r="273" spans="1:6" ht="12">
      <c r="A273" s="1494"/>
      <c r="B273" s="1490"/>
      <c r="C273" s="1490"/>
      <c r="D273" s="1490"/>
      <c r="E273" s="1490"/>
      <c r="F273" s="1493"/>
    </row>
    <row r="274" spans="1:6" ht="13.5">
      <c r="A274" s="1486">
        <v>2795</v>
      </c>
      <c r="B274" s="1486"/>
      <c r="C274" s="1487" t="s">
        <v>391</v>
      </c>
      <c r="D274" s="1488"/>
      <c r="E274" s="1489"/>
      <c r="F274" s="825">
        <v>215630</v>
      </c>
    </row>
    <row r="275" spans="1:6" ht="12">
      <c r="A275" s="1494" t="s">
        <v>211</v>
      </c>
      <c r="B275" s="1490" t="s">
        <v>212</v>
      </c>
      <c r="C275" s="1490"/>
      <c r="D275" s="1490"/>
      <c r="E275" s="1490"/>
      <c r="F275" s="1491">
        <f>SUM(F278)</f>
        <v>28700</v>
      </c>
    </row>
    <row r="276" spans="1:6" ht="12">
      <c r="A276" s="1494"/>
      <c r="B276" s="1490"/>
      <c r="C276" s="1490"/>
      <c r="D276" s="1490"/>
      <c r="E276" s="1490"/>
      <c r="F276" s="1492"/>
    </row>
    <row r="277" spans="1:6" ht="12">
      <c r="A277" s="1494"/>
      <c r="B277" s="1490"/>
      <c r="C277" s="1490"/>
      <c r="D277" s="1490"/>
      <c r="E277" s="1490"/>
      <c r="F277" s="1493"/>
    </row>
    <row r="278" spans="1:6" ht="13.5">
      <c r="A278" s="1486">
        <v>3141</v>
      </c>
      <c r="B278" s="1486"/>
      <c r="C278" s="1487" t="s">
        <v>96</v>
      </c>
      <c r="D278" s="1488"/>
      <c r="E278" s="1489"/>
      <c r="F278" s="825">
        <f>SUM('3c.m.'!D128)</f>
        <v>28700</v>
      </c>
    </row>
    <row r="279" spans="1:6" ht="12" customHeight="1">
      <c r="A279" s="1506" t="s">
        <v>385</v>
      </c>
      <c r="B279" s="1497" t="s">
        <v>392</v>
      </c>
      <c r="C279" s="1498"/>
      <c r="D279" s="1498"/>
      <c r="E279" s="1499"/>
      <c r="F279" s="1491">
        <f>SUM(F282:F282)</f>
        <v>505670</v>
      </c>
    </row>
    <row r="280" spans="1:6" ht="12" customHeight="1">
      <c r="A280" s="1507"/>
      <c r="B280" s="1500"/>
      <c r="C280" s="1501"/>
      <c r="D280" s="1501"/>
      <c r="E280" s="1502"/>
      <c r="F280" s="1495"/>
    </row>
    <row r="281" spans="1:6" ht="12" customHeight="1">
      <c r="A281" s="1508"/>
      <c r="B281" s="1503"/>
      <c r="C281" s="1504"/>
      <c r="D281" s="1504"/>
      <c r="E281" s="1505"/>
      <c r="F281" s="1496"/>
    </row>
    <row r="282" spans="1:6" ht="13.5">
      <c r="A282" s="1509">
        <v>2795</v>
      </c>
      <c r="B282" s="1510"/>
      <c r="C282" s="1487" t="s">
        <v>391</v>
      </c>
      <c r="D282" s="1488"/>
      <c r="E282" s="1489"/>
      <c r="F282" s="825">
        <v>505670</v>
      </c>
    </row>
    <row r="283" spans="1:6" ht="12">
      <c r="A283" s="1506" t="s">
        <v>425</v>
      </c>
      <c r="B283" s="1497" t="s">
        <v>426</v>
      </c>
      <c r="C283" s="1498"/>
      <c r="D283" s="1498"/>
      <c r="E283" s="1499"/>
      <c r="F283" s="1491">
        <f>SUM(F286)</f>
        <v>1270</v>
      </c>
    </row>
    <row r="284" spans="1:6" ht="12">
      <c r="A284" s="1507"/>
      <c r="B284" s="1500"/>
      <c r="C284" s="1501"/>
      <c r="D284" s="1501"/>
      <c r="E284" s="1502"/>
      <c r="F284" s="1495"/>
    </row>
    <row r="285" spans="1:6" ht="12">
      <c r="A285" s="1508"/>
      <c r="B285" s="1503"/>
      <c r="C285" s="1504"/>
      <c r="D285" s="1504"/>
      <c r="E285" s="1505"/>
      <c r="F285" s="1496"/>
    </row>
    <row r="286" spans="1:6" ht="13.5">
      <c r="A286" s="1509">
        <v>2795</v>
      </c>
      <c r="B286" s="1510"/>
      <c r="C286" s="1487" t="s">
        <v>391</v>
      </c>
      <c r="D286" s="1488"/>
      <c r="E286" s="1489"/>
      <c r="F286" s="825">
        <v>1270</v>
      </c>
    </row>
    <row r="287" spans="1:6" ht="12">
      <c r="A287" s="1494" t="s">
        <v>213</v>
      </c>
      <c r="B287" s="1490" t="s">
        <v>214</v>
      </c>
      <c r="C287" s="1490"/>
      <c r="D287" s="1490"/>
      <c r="E287" s="1490"/>
      <c r="F287" s="1491">
        <f>SUM(F290:F291)</f>
        <v>19372</v>
      </c>
    </row>
    <row r="288" spans="1:6" ht="12">
      <c r="A288" s="1494"/>
      <c r="B288" s="1490"/>
      <c r="C288" s="1490"/>
      <c r="D288" s="1490"/>
      <c r="E288" s="1490"/>
      <c r="F288" s="1492"/>
    </row>
    <row r="289" spans="1:6" ht="12">
      <c r="A289" s="1494"/>
      <c r="B289" s="1490"/>
      <c r="C289" s="1490"/>
      <c r="D289" s="1490"/>
      <c r="E289" s="1490"/>
      <c r="F289" s="1493"/>
    </row>
    <row r="290" spans="1:6" ht="13.5">
      <c r="A290" s="1486">
        <v>3142</v>
      </c>
      <c r="B290" s="1486"/>
      <c r="C290" s="1487" t="s">
        <v>466</v>
      </c>
      <c r="D290" s="1488"/>
      <c r="E290" s="1489"/>
      <c r="F290" s="825">
        <f>SUM('3c.m.'!D136)</f>
        <v>10904</v>
      </c>
    </row>
    <row r="291" spans="1:6" ht="13.5">
      <c r="A291" s="1486">
        <v>3143</v>
      </c>
      <c r="B291" s="1486"/>
      <c r="C291" s="1487" t="s">
        <v>477</v>
      </c>
      <c r="D291" s="1488"/>
      <c r="E291" s="1489"/>
      <c r="F291" s="825">
        <f>SUM('3c.m.'!D144)</f>
        <v>8468</v>
      </c>
    </row>
    <row r="292" spans="1:6" ht="12">
      <c r="A292" s="1494" t="s">
        <v>253</v>
      </c>
      <c r="B292" s="1490" t="s">
        <v>254</v>
      </c>
      <c r="C292" s="1490"/>
      <c r="D292" s="1490"/>
      <c r="E292" s="1490"/>
      <c r="F292" s="1491">
        <f>SUM(F295)</f>
        <v>3840</v>
      </c>
    </row>
    <row r="293" spans="1:6" ht="12">
      <c r="A293" s="1494"/>
      <c r="B293" s="1490"/>
      <c r="C293" s="1490"/>
      <c r="D293" s="1490"/>
      <c r="E293" s="1490"/>
      <c r="F293" s="1492"/>
    </row>
    <row r="294" spans="1:6" ht="12">
      <c r="A294" s="1494"/>
      <c r="B294" s="1490"/>
      <c r="C294" s="1490"/>
      <c r="D294" s="1490"/>
      <c r="E294" s="1490"/>
      <c r="F294" s="1493"/>
    </row>
    <row r="295" spans="1:6" ht="13.5">
      <c r="A295" s="1486">
        <v>3349</v>
      </c>
      <c r="B295" s="1486"/>
      <c r="C295" s="1487" t="s">
        <v>255</v>
      </c>
      <c r="D295" s="1488"/>
      <c r="E295" s="1489"/>
      <c r="F295" s="825">
        <f>SUM('3c.m.'!D544)</f>
        <v>3840</v>
      </c>
    </row>
    <row r="296" spans="1:6" ht="12">
      <c r="A296" s="1494" t="s">
        <v>251</v>
      </c>
      <c r="B296" s="1490" t="s">
        <v>252</v>
      </c>
      <c r="C296" s="1490"/>
      <c r="D296" s="1490"/>
      <c r="E296" s="1490"/>
      <c r="F296" s="1491">
        <f>SUM(F299:F299)</f>
        <v>400</v>
      </c>
    </row>
    <row r="297" spans="1:6" ht="12">
      <c r="A297" s="1494"/>
      <c r="B297" s="1490"/>
      <c r="C297" s="1490"/>
      <c r="D297" s="1490"/>
      <c r="E297" s="1490"/>
      <c r="F297" s="1492"/>
    </row>
    <row r="298" spans="1:6" ht="12">
      <c r="A298" s="1494"/>
      <c r="B298" s="1490"/>
      <c r="C298" s="1490"/>
      <c r="D298" s="1490"/>
      <c r="E298" s="1490"/>
      <c r="F298" s="1493"/>
    </row>
    <row r="299" spans="1:6" ht="13.5">
      <c r="A299" s="1486">
        <v>3348</v>
      </c>
      <c r="B299" s="1486"/>
      <c r="C299" s="1487" t="s">
        <v>664</v>
      </c>
      <c r="D299" s="1488"/>
      <c r="E299" s="1489"/>
      <c r="F299" s="825">
        <f>SUM('3c.m.'!D536)</f>
        <v>400</v>
      </c>
    </row>
    <row r="300" spans="1:6" ht="12">
      <c r="A300" s="1494" t="s">
        <v>230</v>
      </c>
      <c r="B300" s="1490" t="s">
        <v>231</v>
      </c>
      <c r="C300" s="1490"/>
      <c r="D300" s="1490"/>
      <c r="E300" s="1490"/>
      <c r="F300" s="1491"/>
    </row>
    <row r="301" spans="1:6" ht="12">
      <c r="A301" s="1494"/>
      <c r="B301" s="1490"/>
      <c r="C301" s="1490"/>
      <c r="D301" s="1490"/>
      <c r="E301" s="1490"/>
      <c r="F301" s="1492"/>
    </row>
    <row r="302" spans="1:6" ht="12">
      <c r="A302" s="1494"/>
      <c r="B302" s="1490"/>
      <c r="C302" s="1490"/>
      <c r="D302" s="1490"/>
      <c r="E302" s="1490"/>
      <c r="F302" s="1493"/>
    </row>
    <row r="303" spans="1:6" ht="12">
      <c r="A303" s="1494" t="s">
        <v>239</v>
      </c>
      <c r="B303" s="1490" t="s">
        <v>240</v>
      </c>
      <c r="C303" s="1490"/>
      <c r="D303" s="1490"/>
      <c r="E303" s="1490"/>
      <c r="F303" s="1491">
        <f>SUM(F306:F308)</f>
        <v>4380</v>
      </c>
    </row>
    <row r="304" spans="1:6" ht="12">
      <c r="A304" s="1494"/>
      <c r="B304" s="1490"/>
      <c r="C304" s="1490"/>
      <c r="D304" s="1490"/>
      <c r="E304" s="1490"/>
      <c r="F304" s="1492"/>
    </row>
    <row r="305" spans="1:6" ht="12">
      <c r="A305" s="1494"/>
      <c r="B305" s="1490"/>
      <c r="C305" s="1490"/>
      <c r="D305" s="1490"/>
      <c r="E305" s="1490"/>
      <c r="F305" s="1493"/>
    </row>
    <row r="306" spans="1:6" ht="13.5">
      <c r="A306" s="1486">
        <v>3341</v>
      </c>
      <c r="B306" s="1486"/>
      <c r="C306" s="1487" t="s">
        <v>808</v>
      </c>
      <c r="D306" s="1488"/>
      <c r="E306" s="1489"/>
      <c r="F306" s="825">
        <f>SUM('3c.m.'!D479)</f>
        <v>1500</v>
      </c>
    </row>
    <row r="307" spans="1:6" ht="13.5">
      <c r="A307" s="1486">
        <v>3342</v>
      </c>
      <c r="B307" s="1486"/>
      <c r="C307" s="1487" t="s">
        <v>809</v>
      </c>
      <c r="D307" s="1488"/>
      <c r="E307" s="1489"/>
      <c r="F307" s="825">
        <f>SUM('3c.m.'!D488)</f>
        <v>880</v>
      </c>
    </row>
    <row r="308" spans="1:6" ht="13.5">
      <c r="A308" s="1486">
        <v>3347</v>
      </c>
      <c r="B308" s="1486"/>
      <c r="C308" s="1487" t="s">
        <v>585</v>
      </c>
      <c r="D308" s="1488"/>
      <c r="E308" s="1489"/>
      <c r="F308" s="825">
        <f>SUM('3c.m.'!D528)</f>
        <v>2000</v>
      </c>
    </row>
    <row r="309" spans="1:6" ht="12">
      <c r="A309" s="1494" t="s">
        <v>246</v>
      </c>
      <c r="B309" s="1490" t="s">
        <v>247</v>
      </c>
      <c r="C309" s="1490"/>
      <c r="D309" s="1490"/>
      <c r="E309" s="1490"/>
      <c r="F309" s="1491">
        <f>SUM(F312)</f>
        <v>300</v>
      </c>
    </row>
    <row r="310" spans="1:6" ht="12">
      <c r="A310" s="1494"/>
      <c r="B310" s="1490"/>
      <c r="C310" s="1490"/>
      <c r="D310" s="1490"/>
      <c r="E310" s="1490"/>
      <c r="F310" s="1492"/>
    </row>
    <row r="311" spans="1:6" ht="12">
      <c r="A311" s="1494"/>
      <c r="B311" s="1490"/>
      <c r="C311" s="1490"/>
      <c r="D311" s="1490"/>
      <c r="E311" s="1490"/>
      <c r="F311" s="1493"/>
    </row>
    <row r="312" spans="1:6" ht="13.5">
      <c r="A312" s="1486">
        <v>3345</v>
      </c>
      <c r="B312" s="1486"/>
      <c r="C312" s="1487" t="s">
        <v>248</v>
      </c>
      <c r="D312" s="1488"/>
      <c r="E312" s="1489"/>
      <c r="F312" s="825">
        <f>SUM('3c.m.'!D512)</f>
        <v>300</v>
      </c>
    </row>
    <row r="313" spans="1:6" ht="12">
      <c r="A313" s="1494" t="s">
        <v>415</v>
      </c>
      <c r="B313" s="1490" t="s">
        <v>416</v>
      </c>
      <c r="C313" s="1490"/>
      <c r="D313" s="1490"/>
      <c r="E313" s="1490"/>
      <c r="F313" s="1491">
        <f>SUM(F316)</f>
        <v>2000</v>
      </c>
    </row>
    <row r="314" spans="1:6" ht="12">
      <c r="A314" s="1494"/>
      <c r="B314" s="1490"/>
      <c r="C314" s="1490"/>
      <c r="D314" s="1490"/>
      <c r="E314" s="1490"/>
      <c r="F314" s="1492"/>
    </row>
    <row r="315" spans="1:6" ht="12">
      <c r="A315" s="1494"/>
      <c r="B315" s="1490"/>
      <c r="C315" s="1490"/>
      <c r="D315" s="1490"/>
      <c r="E315" s="1490"/>
      <c r="F315" s="1493"/>
    </row>
    <row r="316" spans="1:6" ht="13.5">
      <c r="A316" s="1486">
        <v>5041</v>
      </c>
      <c r="B316" s="1486"/>
      <c r="C316" s="1487" t="s">
        <v>1223</v>
      </c>
      <c r="D316" s="1488"/>
      <c r="E316" s="1489"/>
      <c r="F316" s="825">
        <v>2000</v>
      </c>
    </row>
    <row r="317" spans="1:6" ht="12">
      <c r="A317" s="1494" t="s">
        <v>320</v>
      </c>
      <c r="B317" s="1490" t="s">
        <v>321</v>
      </c>
      <c r="C317" s="1490"/>
      <c r="D317" s="1490"/>
      <c r="E317" s="1490"/>
      <c r="F317" s="1491">
        <f>SUM(F320)</f>
        <v>637832</v>
      </c>
    </row>
    <row r="318" spans="1:6" ht="12">
      <c r="A318" s="1494"/>
      <c r="B318" s="1490"/>
      <c r="C318" s="1490"/>
      <c r="D318" s="1490"/>
      <c r="E318" s="1490"/>
      <c r="F318" s="1492"/>
    </row>
    <row r="319" spans="1:6" ht="12">
      <c r="A319" s="1494"/>
      <c r="B319" s="1490"/>
      <c r="C319" s="1490"/>
      <c r="D319" s="1490"/>
      <c r="E319" s="1490"/>
      <c r="F319" s="1493"/>
    </row>
    <row r="320" spans="1:6" ht="13.5">
      <c r="A320" s="1486">
        <v>2875</v>
      </c>
      <c r="B320" s="1486"/>
      <c r="C320" s="1487" t="s">
        <v>826</v>
      </c>
      <c r="D320" s="1488"/>
      <c r="E320" s="1489"/>
      <c r="F320" s="825">
        <v>637832</v>
      </c>
    </row>
    <row r="321" spans="1:6" ht="12">
      <c r="A321" s="1494" t="s">
        <v>256</v>
      </c>
      <c r="B321" s="1490" t="s">
        <v>257</v>
      </c>
      <c r="C321" s="1490"/>
      <c r="D321" s="1490"/>
      <c r="E321" s="1490"/>
      <c r="F321" s="1491">
        <f>SUM(F324)</f>
        <v>11512</v>
      </c>
    </row>
    <row r="322" spans="1:6" ht="12">
      <c r="A322" s="1494"/>
      <c r="B322" s="1490"/>
      <c r="C322" s="1490"/>
      <c r="D322" s="1490"/>
      <c r="E322" s="1490"/>
      <c r="F322" s="1492"/>
    </row>
    <row r="323" spans="1:6" ht="12">
      <c r="A323" s="1494"/>
      <c r="B323" s="1490"/>
      <c r="C323" s="1490"/>
      <c r="D323" s="1490"/>
      <c r="E323" s="1490"/>
      <c r="F323" s="1493"/>
    </row>
    <row r="324" spans="1:6" ht="13.5">
      <c r="A324" s="1486">
        <v>3355</v>
      </c>
      <c r="B324" s="1486"/>
      <c r="C324" s="1487" t="s">
        <v>101</v>
      </c>
      <c r="D324" s="1488"/>
      <c r="E324" s="1489"/>
      <c r="F324" s="825">
        <f>SUM('3c.m.'!D577)</f>
        <v>11512</v>
      </c>
    </row>
    <row r="325" spans="1:6" ht="12" customHeight="1">
      <c r="A325" s="1494" t="s">
        <v>417</v>
      </c>
      <c r="B325" s="1490" t="s">
        <v>418</v>
      </c>
      <c r="C325" s="1490"/>
      <c r="D325" s="1490"/>
      <c r="E325" s="1490"/>
      <c r="F325" s="1491">
        <f>SUM(F328)</f>
        <v>0</v>
      </c>
    </row>
    <row r="326" spans="1:6" ht="12" customHeight="1">
      <c r="A326" s="1494"/>
      <c r="B326" s="1490"/>
      <c r="C326" s="1490"/>
      <c r="D326" s="1490"/>
      <c r="E326" s="1490"/>
      <c r="F326" s="1492"/>
    </row>
    <row r="327" spans="1:6" ht="12" customHeight="1">
      <c r="A327" s="1494"/>
      <c r="B327" s="1490"/>
      <c r="C327" s="1490"/>
      <c r="D327" s="1490"/>
      <c r="E327" s="1490"/>
      <c r="F327" s="1493"/>
    </row>
    <row r="328" spans="1:6" ht="13.5">
      <c r="A328" s="1486">
        <v>2875</v>
      </c>
      <c r="B328" s="1486"/>
      <c r="C328" s="1487" t="s">
        <v>826</v>
      </c>
      <c r="D328" s="1488"/>
      <c r="E328" s="1489"/>
      <c r="F328" s="825"/>
    </row>
    <row r="329" spans="1:6" ht="12" customHeight="1">
      <c r="A329" s="1494" t="s">
        <v>1148</v>
      </c>
      <c r="B329" s="1490" t="s">
        <v>1149</v>
      </c>
      <c r="C329" s="1490"/>
      <c r="D329" s="1490"/>
      <c r="E329" s="1490"/>
      <c r="F329" s="1491">
        <f>SUM(F332)</f>
        <v>486328</v>
      </c>
    </row>
    <row r="330" spans="1:6" ht="12" customHeight="1">
      <c r="A330" s="1494"/>
      <c r="B330" s="1490"/>
      <c r="C330" s="1490"/>
      <c r="D330" s="1490"/>
      <c r="E330" s="1490"/>
      <c r="F330" s="1492"/>
    </row>
    <row r="331" spans="1:6" ht="12" customHeight="1">
      <c r="A331" s="1494"/>
      <c r="B331" s="1490"/>
      <c r="C331" s="1490"/>
      <c r="D331" s="1490"/>
      <c r="E331" s="1490"/>
      <c r="F331" s="1493"/>
    </row>
    <row r="332" spans="1:6" ht="13.5">
      <c r="A332" s="1486">
        <v>2850</v>
      </c>
      <c r="B332" s="1486"/>
      <c r="C332" s="1487" t="s">
        <v>319</v>
      </c>
      <c r="D332" s="1488"/>
      <c r="E332" s="1489"/>
      <c r="F332" s="825">
        <v>486328</v>
      </c>
    </row>
    <row r="333" spans="1:6" ht="12">
      <c r="A333" s="1494" t="s">
        <v>419</v>
      </c>
      <c r="B333" s="1490" t="s">
        <v>420</v>
      </c>
      <c r="C333" s="1490"/>
      <c r="D333" s="1490"/>
      <c r="E333" s="1490"/>
      <c r="F333" s="1491">
        <f>SUM(F336)</f>
        <v>0</v>
      </c>
    </row>
    <row r="334" spans="1:6" ht="12">
      <c r="A334" s="1494"/>
      <c r="B334" s="1490"/>
      <c r="C334" s="1490"/>
      <c r="D334" s="1490"/>
      <c r="E334" s="1490"/>
      <c r="F334" s="1492"/>
    </row>
    <row r="335" spans="1:6" ht="12">
      <c r="A335" s="1494"/>
      <c r="B335" s="1490"/>
      <c r="C335" s="1490"/>
      <c r="D335" s="1490"/>
      <c r="E335" s="1490"/>
      <c r="F335" s="1493"/>
    </row>
    <row r="336" spans="1:6" ht="13.5">
      <c r="A336" s="1486">
        <v>2875</v>
      </c>
      <c r="B336" s="1486"/>
      <c r="C336" s="1487" t="s">
        <v>826</v>
      </c>
      <c r="D336" s="1488"/>
      <c r="E336" s="1489"/>
      <c r="F336" s="825"/>
    </row>
    <row r="337" spans="1:6" ht="12">
      <c r="A337" s="1494" t="s">
        <v>236</v>
      </c>
      <c r="B337" s="1490" t="s">
        <v>237</v>
      </c>
      <c r="C337" s="1490"/>
      <c r="D337" s="1490"/>
      <c r="E337" s="1490"/>
      <c r="F337" s="1491">
        <f>SUM(F340:F341)</f>
        <v>10000</v>
      </c>
    </row>
    <row r="338" spans="1:6" ht="12">
      <c r="A338" s="1494"/>
      <c r="B338" s="1490"/>
      <c r="C338" s="1490"/>
      <c r="D338" s="1490"/>
      <c r="E338" s="1490"/>
      <c r="F338" s="1492"/>
    </row>
    <row r="339" spans="1:6" ht="12">
      <c r="A339" s="1494"/>
      <c r="B339" s="1490"/>
      <c r="C339" s="1490"/>
      <c r="D339" s="1490"/>
      <c r="E339" s="1490"/>
      <c r="F339" s="1493"/>
    </row>
    <row r="340" spans="1:6" ht="13.5">
      <c r="A340" s="1486">
        <v>3307</v>
      </c>
      <c r="B340" s="1486"/>
      <c r="C340" s="1487" t="s">
        <v>697</v>
      </c>
      <c r="D340" s="1488"/>
      <c r="E340" s="1489"/>
      <c r="F340" s="825">
        <f>SUM('3c.m.'!D356)</f>
        <v>4000</v>
      </c>
    </row>
    <row r="341" spans="1:6" ht="13.5">
      <c r="A341" s="1486">
        <v>3320</v>
      </c>
      <c r="B341" s="1486"/>
      <c r="C341" s="1487" t="s">
        <v>238</v>
      </c>
      <c r="D341" s="1488"/>
      <c r="E341" s="1489"/>
      <c r="F341" s="825">
        <f>SUM('3c.m.'!D447)</f>
        <v>6000</v>
      </c>
    </row>
    <row r="342" spans="1:6" ht="12">
      <c r="A342" s="1494" t="s">
        <v>232</v>
      </c>
      <c r="B342" s="1490" t="s">
        <v>233</v>
      </c>
      <c r="C342" s="1490"/>
      <c r="D342" s="1490"/>
      <c r="E342" s="1490"/>
      <c r="F342" s="1491"/>
    </row>
    <row r="343" spans="1:6" ht="12">
      <c r="A343" s="1494"/>
      <c r="B343" s="1490"/>
      <c r="C343" s="1490"/>
      <c r="D343" s="1490"/>
      <c r="E343" s="1490"/>
      <c r="F343" s="1492"/>
    </row>
    <row r="344" spans="1:6" ht="12">
      <c r="A344" s="1494"/>
      <c r="B344" s="1490"/>
      <c r="C344" s="1490"/>
      <c r="D344" s="1490"/>
      <c r="E344" s="1490"/>
      <c r="F344" s="1493"/>
    </row>
    <row r="345" spans="1:6" ht="12">
      <c r="A345" s="1494" t="s">
        <v>234</v>
      </c>
      <c r="B345" s="1490" t="s">
        <v>235</v>
      </c>
      <c r="C345" s="1490"/>
      <c r="D345" s="1490"/>
      <c r="E345" s="1490"/>
      <c r="F345" s="1491">
        <f>SUM(F348:F352)</f>
        <v>36741</v>
      </c>
    </row>
    <row r="346" spans="1:6" ht="12">
      <c r="A346" s="1494"/>
      <c r="B346" s="1490"/>
      <c r="C346" s="1490"/>
      <c r="D346" s="1490"/>
      <c r="E346" s="1490"/>
      <c r="F346" s="1492"/>
    </row>
    <row r="347" spans="1:6" ht="12">
      <c r="A347" s="1494"/>
      <c r="B347" s="1490"/>
      <c r="C347" s="1490"/>
      <c r="D347" s="1490"/>
      <c r="E347" s="1490"/>
      <c r="F347" s="1493"/>
    </row>
    <row r="348" spans="1:6" ht="13.5">
      <c r="A348" s="1486">
        <v>3305</v>
      </c>
      <c r="B348" s="1486"/>
      <c r="C348" s="1487" t="s">
        <v>695</v>
      </c>
      <c r="D348" s="1488"/>
      <c r="E348" s="1489"/>
      <c r="F348" s="825">
        <f>SUM('3c.m.'!D338)</f>
        <v>17000</v>
      </c>
    </row>
    <row r="349" spans="1:6" ht="13.5">
      <c r="A349" s="1486">
        <v>3309</v>
      </c>
      <c r="B349" s="1486"/>
      <c r="C349" s="1487" t="s">
        <v>782</v>
      </c>
      <c r="D349" s="1488"/>
      <c r="E349" s="1489"/>
      <c r="F349" s="825">
        <f>SUM('3c.m.'!D364)</f>
        <v>467</v>
      </c>
    </row>
    <row r="350" spans="1:6" ht="13.5">
      <c r="A350" s="1486">
        <v>3310</v>
      </c>
      <c r="B350" s="1486"/>
      <c r="C350" s="1487" t="s">
        <v>849</v>
      </c>
      <c r="D350" s="1488"/>
      <c r="E350" s="1489"/>
      <c r="F350" s="825">
        <f>SUM('3c.m.'!D372)</f>
        <v>6000</v>
      </c>
    </row>
    <row r="351" spans="1:6" ht="13.5">
      <c r="A351" s="1486">
        <v>3311</v>
      </c>
      <c r="B351" s="1486"/>
      <c r="C351" s="1487" t="s">
        <v>617</v>
      </c>
      <c r="D351" s="1488"/>
      <c r="E351" s="1489"/>
      <c r="F351" s="825">
        <f>SUM('3c.m.'!D380)</f>
        <v>12015</v>
      </c>
    </row>
    <row r="352" spans="1:6" ht="13.5">
      <c r="A352" s="1486">
        <v>3318</v>
      </c>
      <c r="B352" s="1486"/>
      <c r="C352" s="1487" t="s">
        <v>618</v>
      </c>
      <c r="D352" s="1488"/>
      <c r="E352" s="1489"/>
      <c r="F352" s="825">
        <f>SUM('3c.m.'!D429)</f>
        <v>1259</v>
      </c>
    </row>
    <row r="353" spans="1:6" ht="12">
      <c r="A353" s="1494" t="s">
        <v>241</v>
      </c>
      <c r="B353" s="1490" t="s">
        <v>242</v>
      </c>
      <c r="C353" s="1490"/>
      <c r="D353" s="1490"/>
      <c r="E353" s="1490"/>
      <c r="F353" s="1491">
        <f>SUM(F356)</f>
        <v>1000</v>
      </c>
    </row>
    <row r="354" spans="1:6" ht="12">
      <c r="A354" s="1494"/>
      <c r="B354" s="1490"/>
      <c r="C354" s="1490"/>
      <c r="D354" s="1490"/>
      <c r="E354" s="1490"/>
      <c r="F354" s="1492"/>
    </row>
    <row r="355" spans="1:6" ht="12">
      <c r="A355" s="1494"/>
      <c r="B355" s="1490"/>
      <c r="C355" s="1490"/>
      <c r="D355" s="1490"/>
      <c r="E355" s="1490"/>
      <c r="F355" s="1493"/>
    </row>
    <row r="356" spans="1:6" ht="13.5">
      <c r="A356" s="1486">
        <v>3343</v>
      </c>
      <c r="B356" s="1486"/>
      <c r="C356" s="1487" t="s">
        <v>243</v>
      </c>
      <c r="D356" s="1488"/>
      <c r="E356" s="1489"/>
      <c r="F356" s="825">
        <f>SUM('3c.m.'!D496)</f>
        <v>1000</v>
      </c>
    </row>
    <row r="357" spans="1:6" ht="12" customHeight="1">
      <c r="A357" s="1494" t="s">
        <v>244</v>
      </c>
      <c r="B357" s="1490" t="s">
        <v>245</v>
      </c>
      <c r="C357" s="1490"/>
      <c r="D357" s="1490"/>
      <c r="E357" s="1490"/>
      <c r="F357" s="1491">
        <f>SUM(F360:F360)</f>
        <v>1027</v>
      </c>
    </row>
    <row r="358" spans="1:6" ht="12" customHeight="1">
      <c r="A358" s="1494"/>
      <c r="B358" s="1490"/>
      <c r="C358" s="1490"/>
      <c r="D358" s="1490"/>
      <c r="E358" s="1490"/>
      <c r="F358" s="1492"/>
    </row>
    <row r="359" spans="1:6" ht="12" customHeight="1">
      <c r="A359" s="1494"/>
      <c r="B359" s="1490"/>
      <c r="C359" s="1490"/>
      <c r="D359" s="1490"/>
      <c r="E359" s="1490"/>
      <c r="F359" s="1493"/>
    </row>
    <row r="360" spans="1:6" ht="13.5">
      <c r="A360" s="1486">
        <v>3344</v>
      </c>
      <c r="B360" s="1486"/>
      <c r="C360" s="1487" t="s">
        <v>784</v>
      </c>
      <c r="D360" s="1488"/>
      <c r="E360" s="1489"/>
      <c r="F360" s="825">
        <f>SUM('3c.m.'!D504)</f>
        <v>1027</v>
      </c>
    </row>
    <row r="361" spans="1:6" ht="12" customHeight="1">
      <c r="A361" s="1494" t="s">
        <v>423</v>
      </c>
      <c r="B361" s="1490" t="s">
        <v>424</v>
      </c>
      <c r="C361" s="1490"/>
      <c r="D361" s="1490"/>
      <c r="E361" s="1490"/>
      <c r="F361" s="1491"/>
    </row>
    <row r="362" spans="1:6" ht="12" customHeight="1">
      <c r="A362" s="1494"/>
      <c r="B362" s="1490"/>
      <c r="C362" s="1490"/>
      <c r="D362" s="1490"/>
      <c r="E362" s="1490"/>
      <c r="F362" s="1492"/>
    </row>
    <row r="363" spans="1:6" ht="12" customHeight="1">
      <c r="A363" s="1494"/>
      <c r="B363" s="1490"/>
      <c r="C363" s="1490"/>
      <c r="D363" s="1490"/>
      <c r="E363" s="1490"/>
      <c r="F363" s="1493"/>
    </row>
    <row r="364" spans="1:6" ht="12">
      <c r="A364" s="1494" t="s">
        <v>421</v>
      </c>
      <c r="B364" s="1490" t="s">
        <v>422</v>
      </c>
      <c r="C364" s="1490"/>
      <c r="D364" s="1490"/>
      <c r="E364" s="1490"/>
      <c r="F364" s="1491"/>
    </row>
    <row r="365" spans="1:6" ht="12">
      <c r="A365" s="1494"/>
      <c r="B365" s="1490"/>
      <c r="C365" s="1490"/>
      <c r="D365" s="1490"/>
      <c r="E365" s="1490"/>
      <c r="F365" s="1492"/>
    </row>
    <row r="366" spans="1:6" ht="12">
      <c r="A366" s="1494"/>
      <c r="B366" s="1490"/>
      <c r="C366" s="1490"/>
      <c r="D366" s="1490"/>
      <c r="E366" s="1490"/>
      <c r="F366" s="1493"/>
    </row>
    <row r="367" spans="1:6" ht="12">
      <c r="A367" s="1494" t="s">
        <v>249</v>
      </c>
      <c r="B367" s="1490" t="s">
        <v>250</v>
      </c>
      <c r="C367" s="1490"/>
      <c r="D367" s="1490"/>
      <c r="E367" s="1490"/>
      <c r="F367" s="1491">
        <f>SUM(F370:F370)</f>
        <v>4050</v>
      </c>
    </row>
    <row r="368" spans="1:6" ht="12">
      <c r="A368" s="1494"/>
      <c r="B368" s="1490"/>
      <c r="C368" s="1490"/>
      <c r="D368" s="1490"/>
      <c r="E368" s="1490"/>
      <c r="F368" s="1492"/>
    </row>
    <row r="369" spans="1:6" ht="12">
      <c r="A369" s="1494"/>
      <c r="B369" s="1490"/>
      <c r="C369" s="1490"/>
      <c r="D369" s="1490"/>
      <c r="E369" s="1490"/>
      <c r="F369" s="1493"/>
    </row>
    <row r="370" spans="1:6" ht="13.5">
      <c r="A370" s="1486">
        <v>3346</v>
      </c>
      <c r="B370" s="1486"/>
      <c r="C370" s="1487" t="s">
        <v>584</v>
      </c>
      <c r="D370" s="1488"/>
      <c r="E370" s="1489"/>
      <c r="F370" s="825">
        <f>SUM('3c.m.'!D520)</f>
        <v>4050</v>
      </c>
    </row>
    <row r="371" spans="1:6" ht="12">
      <c r="A371" s="1494" t="s">
        <v>427</v>
      </c>
      <c r="B371" s="1490" t="s">
        <v>160</v>
      </c>
      <c r="C371" s="1490"/>
      <c r="D371" s="1490"/>
      <c r="E371" s="1490"/>
      <c r="F371" s="1491">
        <f>SUM(F374)</f>
        <v>13028</v>
      </c>
    </row>
    <row r="372" spans="1:6" ht="12">
      <c r="A372" s="1494"/>
      <c r="B372" s="1490"/>
      <c r="C372" s="1490"/>
      <c r="D372" s="1490"/>
      <c r="E372" s="1490"/>
      <c r="F372" s="1492"/>
    </row>
    <row r="373" spans="1:6" ht="12">
      <c r="A373" s="1494"/>
      <c r="B373" s="1490"/>
      <c r="C373" s="1490"/>
      <c r="D373" s="1490"/>
      <c r="E373" s="1490"/>
      <c r="F373" s="1493"/>
    </row>
    <row r="374" spans="1:6" ht="13.5">
      <c r="A374" s="1486">
        <v>3340</v>
      </c>
      <c r="B374" s="1486"/>
      <c r="C374" s="1487" t="s">
        <v>160</v>
      </c>
      <c r="D374" s="1488"/>
      <c r="E374" s="1489"/>
      <c r="F374" s="825">
        <f>SUM('3c.m.'!D471)</f>
        <v>13028</v>
      </c>
    </row>
    <row r="375" spans="1:6" ht="12">
      <c r="A375" s="1494" t="s">
        <v>215</v>
      </c>
      <c r="B375" s="1490" t="s">
        <v>216</v>
      </c>
      <c r="C375" s="1490"/>
      <c r="D375" s="1490"/>
      <c r="E375" s="1490"/>
      <c r="F375" s="1491">
        <f>SUM(F378:F393)</f>
        <v>224683</v>
      </c>
    </row>
    <row r="376" spans="1:6" ht="12">
      <c r="A376" s="1494"/>
      <c r="B376" s="1490"/>
      <c r="C376" s="1490"/>
      <c r="D376" s="1490"/>
      <c r="E376" s="1490"/>
      <c r="F376" s="1492"/>
    </row>
    <row r="377" spans="1:6" ht="12">
      <c r="A377" s="1494"/>
      <c r="B377" s="1490"/>
      <c r="C377" s="1490"/>
      <c r="D377" s="1490"/>
      <c r="E377" s="1490"/>
      <c r="F377" s="1493"/>
    </row>
    <row r="378" spans="1:6" ht="13.5">
      <c r="A378" s="1486">
        <v>3081</v>
      </c>
      <c r="B378" s="1486"/>
      <c r="C378" s="1487" t="s">
        <v>625</v>
      </c>
      <c r="D378" s="1488"/>
      <c r="E378" s="1489"/>
      <c r="F378" s="825">
        <f>SUM('3c.m.'!D51)</f>
        <v>23348</v>
      </c>
    </row>
    <row r="379" spans="1:6" ht="13.5">
      <c r="A379" s="1486">
        <v>3144</v>
      </c>
      <c r="B379" s="1486"/>
      <c r="C379" s="1487" t="s">
        <v>615</v>
      </c>
      <c r="D379" s="1488"/>
      <c r="E379" s="1489"/>
      <c r="F379" s="825">
        <f>SUM('3c.m.'!D152)</f>
        <v>1500</v>
      </c>
    </row>
    <row r="380" spans="1:6" ht="13.5">
      <c r="A380" s="1486">
        <v>3306</v>
      </c>
      <c r="B380" s="1486"/>
      <c r="C380" s="1487" t="s">
        <v>696</v>
      </c>
      <c r="D380" s="1488"/>
      <c r="E380" s="1489"/>
      <c r="F380" s="825">
        <f>SUM('3c.m.'!D347)</f>
        <v>5000</v>
      </c>
    </row>
    <row r="381" spans="1:6" ht="13.5">
      <c r="A381" s="1486">
        <v>3312</v>
      </c>
      <c r="B381" s="1486"/>
      <c r="C381" s="1487" t="s">
        <v>551</v>
      </c>
      <c r="D381" s="1488"/>
      <c r="E381" s="1489"/>
      <c r="F381" s="825">
        <f>SUM('3c.m.'!D388)</f>
        <v>30000</v>
      </c>
    </row>
    <row r="382" spans="1:6" ht="13.5">
      <c r="A382" s="1486">
        <v>3313</v>
      </c>
      <c r="B382" s="1486"/>
      <c r="C382" s="1487" t="s">
        <v>351</v>
      </c>
      <c r="D382" s="1488"/>
      <c r="E382" s="1489"/>
      <c r="F382" s="825">
        <f>SUM('3c.m.'!D396)</f>
        <v>7000</v>
      </c>
    </row>
    <row r="383" spans="1:6" ht="13.5">
      <c r="A383" s="1486">
        <v>3315</v>
      </c>
      <c r="B383" s="1486"/>
      <c r="C383" s="1487" t="s">
        <v>364</v>
      </c>
      <c r="D383" s="1488"/>
      <c r="E383" s="1489"/>
      <c r="F383" s="825">
        <f>SUM('3c.m.'!D404)</f>
        <v>7000</v>
      </c>
    </row>
    <row r="384" spans="1:6" ht="13.5">
      <c r="A384" s="1486">
        <v>3316</v>
      </c>
      <c r="B384" s="1486"/>
      <c r="C384" s="1487" t="s">
        <v>353</v>
      </c>
      <c r="D384" s="1488"/>
      <c r="E384" s="1489"/>
      <c r="F384" s="825">
        <f>SUM('3c.m.'!D412)</f>
        <v>2000</v>
      </c>
    </row>
    <row r="385" spans="1:6" ht="13.5">
      <c r="A385" s="1486">
        <v>3317</v>
      </c>
      <c r="B385" s="1486"/>
      <c r="C385" s="1487" t="s">
        <v>365</v>
      </c>
      <c r="D385" s="1488"/>
      <c r="E385" s="1489"/>
      <c r="F385" s="825">
        <f>SUM('3c.m.'!D420)</f>
        <v>90000</v>
      </c>
    </row>
    <row r="386" spans="1:6" ht="13.5">
      <c r="A386" s="1486">
        <v>3319</v>
      </c>
      <c r="B386" s="1486"/>
      <c r="C386" s="1487" t="s">
        <v>429</v>
      </c>
      <c r="D386" s="1488"/>
      <c r="E386" s="1489"/>
      <c r="F386" s="825">
        <f>SUM('3c.m.'!D438)</f>
        <v>800</v>
      </c>
    </row>
    <row r="387" spans="1:6" ht="13.5">
      <c r="A387" s="1486">
        <v>3322</v>
      </c>
      <c r="B387" s="1486"/>
      <c r="C387" s="1487" t="s">
        <v>619</v>
      </c>
      <c r="D387" s="1488"/>
      <c r="E387" s="1489"/>
      <c r="F387" s="825">
        <f>SUM('3c.m.'!D455)</f>
        <v>9500</v>
      </c>
    </row>
    <row r="388" spans="1:6" ht="13.5">
      <c r="A388" s="1509">
        <v>3323</v>
      </c>
      <c r="B388" s="1510"/>
      <c r="C388" s="1487" t="s">
        <v>890</v>
      </c>
      <c r="D388" s="1488"/>
      <c r="E388" s="1489"/>
      <c r="F388" s="825">
        <f>SUM('3c.m.'!D463)</f>
        <v>9000</v>
      </c>
    </row>
    <row r="389" spans="1:6" ht="13.5">
      <c r="A389" s="1486">
        <v>3350</v>
      </c>
      <c r="B389" s="1486"/>
      <c r="C389" s="1487" t="s">
        <v>807</v>
      </c>
      <c r="D389" s="1488"/>
      <c r="E389" s="1489"/>
      <c r="F389" s="825">
        <f>SUM('3c.m.'!D552)</f>
        <v>1000</v>
      </c>
    </row>
    <row r="390" spans="1:6" ht="13.5">
      <c r="A390" s="1486">
        <v>3351</v>
      </c>
      <c r="B390" s="1486"/>
      <c r="C390" s="1487" t="s">
        <v>459</v>
      </c>
      <c r="D390" s="1488"/>
      <c r="E390" s="1489"/>
      <c r="F390" s="825">
        <f>SUM('3c.m.'!D560)</f>
        <v>20000</v>
      </c>
    </row>
    <row r="391" spans="1:6" ht="13.5">
      <c r="A391" s="1486">
        <v>3352</v>
      </c>
      <c r="B391" s="1486"/>
      <c r="C391" s="1487" t="s">
        <v>1244</v>
      </c>
      <c r="D391" s="1488"/>
      <c r="E391" s="1489"/>
      <c r="F391" s="825">
        <f>SUM('3c.m.'!D569)</f>
        <v>16035</v>
      </c>
    </row>
    <row r="392" spans="1:6" ht="13.5">
      <c r="A392" s="1486">
        <v>3358</v>
      </c>
      <c r="B392" s="1486"/>
      <c r="C392" s="1487" t="s">
        <v>192</v>
      </c>
      <c r="D392" s="1488"/>
      <c r="E392" s="1489"/>
      <c r="F392" s="825">
        <f>SUM('3c.m.'!D601)</f>
        <v>500</v>
      </c>
    </row>
    <row r="393" spans="1:6" ht="13.5">
      <c r="A393" s="1486">
        <v>3943</v>
      </c>
      <c r="B393" s="1486"/>
      <c r="C393" s="1487" t="s">
        <v>300</v>
      </c>
      <c r="D393" s="1488"/>
      <c r="E393" s="1489"/>
      <c r="F393" s="825">
        <f>SUM('3d.m.'!D29)</f>
        <v>2000</v>
      </c>
    </row>
    <row r="394" spans="1:6" ht="12" customHeight="1">
      <c r="A394" s="1506" t="s">
        <v>217</v>
      </c>
      <c r="B394" s="1497" t="s">
        <v>218</v>
      </c>
      <c r="C394" s="1498"/>
      <c r="D394" s="1498"/>
      <c r="E394" s="1499"/>
      <c r="F394" s="1491">
        <f>SUM(F397)</f>
        <v>12477</v>
      </c>
    </row>
    <row r="395" spans="1:6" ht="12" customHeight="1">
      <c r="A395" s="1507"/>
      <c r="B395" s="1500"/>
      <c r="C395" s="1501"/>
      <c r="D395" s="1501"/>
      <c r="E395" s="1502"/>
      <c r="F395" s="1492"/>
    </row>
    <row r="396" spans="1:6" ht="12" customHeight="1">
      <c r="A396" s="1508"/>
      <c r="B396" s="1503"/>
      <c r="C396" s="1504"/>
      <c r="D396" s="1504"/>
      <c r="E396" s="1505"/>
      <c r="F396" s="1493"/>
    </row>
    <row r="397" spans="1:6" ht="13.5">
      <c r="A397" s="1486">
        <v>3202</v>
      </c>
      <c r="B397" s="1486"/>
      <c r="C397" s="1487" t="s">
        <v>797</v>
      </c>
      <c r="D397" s="1488"/>
      <c r="E397" s="1489"/>
      <c r="F397" s="825">
        <f>SUM('3c.m.'!D193)</f>
        <v>12477</v>
      </c>
    </row>
    <row r="398" spans="1:6" ht="12">
      <c r="A398" s="1506" t="s">
        <v>306</v>
      </c>
      <c r="B398" s="1497" t="s">
        <v>307</v>
      </c>
      <c r="C398" s="1498"/>
      <c r="D398" s="1498"/>
      <c r="E398" s="1499"/>
      <c r="F398" s="1491">
        <f>SUM(F401:F403)</f>
        <v>75507</v>
      </c>
    </row>
    <row r="399" spans="1:6" ht="12">
      <c r="A399" s="1507"/>
      <c r="B399" s="1500"/>
      <c r="C399" s="1501"/>
      <c r="D399" s="1501"/>
      <c r="E399" s="1502"/>
      <c r="F399" s="1492"/>
    </row>
    <row r="400" spans="1:6" ht="12">
      <c r="A400" s="1508"/>
      <c r="B400" s="1503"/>
      <c r="C400" s="1504"/>
      <c r="D400" s="1504"/>
      <c r="E400" s="1505"/>
      <c r="F400" s="1493"/>
    </row>
    <row r="401" spans="1:6" ht="13.5">
      <c r="A401" s="1486">
        <v>6110</v>
      </c>
      <c r="B401" s="1486"/>
      <c r="C401" s="1487" t="s">
        <v>308</v>
      </c>
      <c r="D401" s="1488"/>
      <c r="E401" s="1489"/>
      <c r="F401" s="825">
        <f>SUM('6.mell. '!D12)</f>
        <v>61896</v>
      </c>
    </row>
    <row r="402" spans="1:6" ht="13.5">
      <c r="A402" s="1486">
        <v>6121</v>
      </c>
      <c r="B402" s="1486"/>
      <c r="C402" s="1487" t="s">
        <v>109</v>
      </c>
      <c r="D402" s="1488"/>
      <c r="E402" s="1489"/>
      <c r="F402" s="825">
        <f>SUM('6.mell. '!D15)</f>
        <v>9428</v>
      </c>
    </row>
    <row r="403" spans="1:6" ht="13.5">
      <c r="A403" s="1486">
        <v>6125</v>
      </c>
      <c r="B403" s="1486"/>
      <c r="C403" s="1487" t="s">
        <v>1147</v>
      </c>
      <c r="D403" s="1488"/>
      <c r="E403" s="1489"/>
      <c r="F403" s="825">
        <f>SUM('6.mell. '!D16)</f>
        <v>4183</v>
      </c>
    </row>
    <row r="404" spans="1:6" ht="12.75" customHeight="1">
      <c r="A404" s="1512" t="s">
        <v>634</v>
      </c>
      <c r="B404" s="1513"/>
      <c r="C404" s="1513"/>
      <c r="D404" s="1513"/>
      <c r="E404" s="1514"/>
      <c r="F404" s="1518">
        <f>SUM(F398+F394+F375+F371+F367+F357+F353+F345+F342+F337+F329+F321+F317+F309+F303+F300+F296+F292+F287+F275+F254+F250++F246+F242+F238+F231+F224+F219+F204+F200+F195+F190+F186+F160+F151+F146+F142+F134+F130+F126+F103+F99+F95+F91+F83+F79+F75+F71+F67+F61+F18+F5++F279+F271+F267+F263+F259+F156+F138+F87+F182+F178+F174+F170+F52+F364+F361+F333+F325+F313+F283+F57)</f>
        <v>17406164</v>
      </c>
    </row>
    <row r="405" spans="1:6" ht="12.75" customHeight="1">
      <c r="A405" s="1515"/>
      <c r="B405" s="1516"/>
      <c r="C405" s="1516"/>
      <c r="D405" s="1516"/>
      <c r="E405" s="1517"/>
      <c r="F405" s="1519"/>
    </row>
  </sheetData>
  <sheetProtection/>
  <mergeCells count="586">
    <mergeCell ref="C208:E208"/>
    <mergeCell ref="A42:B42"/>
    <mergeCell ref="A208:B208"/>
    <mergeCell ref="A44:B44"/>
    <mergeCell ref="C44:E44"/>
    <mergeCell ref="C112:E112"/>
    <mergeCell ref="A118:B118"/>
    <mergeCell ref="C66:E66"/>
    <mergeCell ref="A82:B82"/>
    <mergeCell ref="C82:E82"/>
    <mergeCell ref="A40:B40"/>
    <mergeCell ref="C40:E40"/>
    <mergeCell ref="C45:E45"/>
    <mergeCell ref="A70:B70"/>
    <mergeCell ref="A103:A105"/>
    <mergeCell ref="A51:B51"/>
    <mergeCell ref="C51:E51"/>
    <mergeCell ref="A52:A54"/>
    <mergeCell ref="C46:E46"/>
    <mergeCell ref="C120:E120"/>
    <mergeCell ref="C114:E114"/>
    <mergeCell ref="C113:E113"/>
    <mergeCell ref="A113:B113"/>
    <mergeCell ref="C107:E107"/>
    <mergeCell ref="A114:B114"/>
    <mergeCell ref="A112:B112"/>
    <mergeCell ref="A117:B117"/>
    <mergeCell ref="A111:B111"/>
    <mergeCell ref="B103:E105"/>
    <mergeCell ref="A109:B109"/>
    <mergeCell ref="C109:E109"/>
    <mergeCell ref="A110:B110"/>
    <mergeCell ref="F404:F405"/>
    <mergeCell ref="A384:B384"/>
    <mergeCell ref="C384:E384"/>
    <mergeCell ref="A402:B402"/>
    <mergeCell ref="C402:E402"/>
    <mergeCell ref="C108:E108"/>
    <mergeCell ref="F398:F400"/>
    <mergeCell ref="A404:E405"/>
    <mergeCell ref="A403:B403"/>
    <mergeCell ref="C403:E403"/>
    <mergeCell ref="A401:B401"/>
    <mergeCell ref="A398:A400"/>
    <mergeCell ref="A390:B390"/>
    <mergeCell ref="A386:B386"/>
    <mergeCell ref="C397:E397"/>
    <mergeCell ref="C390:E390"/>
    <mergeCell ref="A391:B391"/>
    <mergeCell ref="C391:E391"/>
    <mergeCell ref="C386:E386"/>
    <mergeCell ref="A397:B397"/>
    <mergeCell ref="A389:B389"/>
    <mergeCell ref="A394:A396"/>
    <mergeCell ref="A213:B213"/>
    <mergeCell ref="C116:E116"/>
    <mergeCell ref="A212:B212"/>
    <mergeCell ref="B190:E192"/>
    <mergeCell ref="A186:A188"/>
    <mergeCell ref="A149:B149"/>
    <mergeCell ref="C149:E149"/>
    <mergeCell ref="C141:E141"/>
    <mergeCell ref="C123:E123"/>
    <mergeCell ref="A122:B122"/>
    <mergeCell ref="C29:E29"/>
    <mergeCell ref="A26:B26"/>
    <mergeCell ref="A27:B27"/>
    <mergeCell ref="A22:B22"/>
    <mergeCell ref="F18:F20"/>
    <mergeCell ref="A29:B29"/>
    <mergeCell ref="A25:B25"/>
    <mergeCell ref="C25:E25"/>
    <mergeCell ref="A28:B28"/>
    <mergeCell ref="C28:E28"/>
    <mergeCell ref="C12:E12"/>
    <mergeCell ref="A11:B11"/>
    <mergeCell ref="C8:E8"/>
    <mergeCell ref="F5:F7"/>
    <mergeCell ref="A30:B30"/>
    <mergeCell ref="C30:E30"/>
    <mergeCell ref="A18:A20"/>
    <mergeCell ref="C26:E26"/>
    <mergeCell ref="C27:E27"/>
    <mergeCell ref="A23:B23"/>
    <mergeCell ref="C42:E42"/>
    <mergeCell ref="C41:E41"/>
    <mergeCell ref="A1:F1"/>
    <mergeCell ref="A2:F2"/>
    <mergeCell ref="A13:B13"/>
    <mergeCell ref="C13:E13"/>
    <mergeCell ref="A8:B8"/>
    <mergeCell ref="A9:B9"/>
    <mergeCell ref="A10:B10"/>
    <mergeCell ref="A12:B12"/>
    <mergeCell ref="A43:B43"/>
    <mergeCell ref="C43:E43"/>
    <mergeCell ref="B67:E69"/>
    <mergeCell ref="A60:B60"/>
    <mergeCell ref="A45:B45"/>
    <mergeCell ref="A47:B47"/>
    <mergeCell ref="A50:B50"/>
    <mergeCell ref="C60:E60"/>
    <mergeCell ref="A46:B46"/>
    <mergeCell ref="B52:E54"/>
    <mergeCell ref="A138:A140"/>
    <mergeCell ref="A116:B116"/>
    <mergeCell ref="C118:E118"/>
    <mergeCell ref="A120:B120"/>
    <mergeCell ref="A115:B115"/>
    <mergeCell ref="C119:E119"/>
    <mergeCell ref="A121:B121"/>
    <mergeCell ref="C121:E121"/>
    <mergeCell ref="A125:B125"/>
    <mergeCell ref="C117:E117"/>
    <mergeCell ref="B142:E144"/>
    <mergeCell ref="A215:B215"/>
    <mergeCell ref="C154:E154"/>
    <mergeCell ref="C159:E159"/>
    <mergeCell ref="C150:E150"/>
    <mergeCell ref="A159:B159"/>
    <mergeCell ref="C212:E212"/>
    <mergeCell ref="B146:E148"/>
    <mergeCell ref="B160:E162"/>
    <mergeCell ref="B174:E176"/>
    <mergeCell ref="F224:F226"/>
    <mergeCell ref="A253:B253"/>
    <mergeCell ref="C401:E401"/>
    <mergeCell ref="B398:E400"/>
    <mergeCell ref="B303:E305"/>
    <mergeCell ref="C306:E306"/>
    <mergeCell ref="A230:B230"/>
    <mergeCell ref="F296:F298"/>
    <mergeCell ref="A325:A327"/>
    <mergeCell ref="B325:E327"/>
    <mergeCell ref="B283:E285"/>
    <mergeCell ref="A392:B392"/>
    <mergeCell ref="C392:E392"/>
    <mergeCell ref="A320:B320"/>
    <mergeCell ref="A312:B312"/>
    <mergeCell ref="A283:A285"/>
    <mergeCell ref="A295:B295"/>
    <mergeCell ref="A291:B291"/>
    <mergeCell ref="F394:F396"/>
    <mergeCell ref="A303:A305"/>
    <mergeCell ref="C307:E307"/>
    <mergeCell ref="A313:A315"/>
    <mergeCell ref="A393:B393"/>
    <mergeCell ref="A324:B324"/>
    <mergeCell ref="A380:B380"/>
    <mergeCell ref="C393:E393"/>
    <mergeCell ref="F303:F305"/>
    <mergeCell ref="A328:B328"/>
    <mergeCell ref="F325:F327"/>
    <mergeCell ref="C320:E320"/>
    <mergeCell ref="A317:A319"/>
    <mergeCell ref="B317:E319"/>
    <mergeCell ref="B287:E289"/>
    <mergeCell ref="C295:E295"/>
    <mergeCell ref="A296:A298"/>
    <mergeCell ref="A299:B299"/>
    <mergeCell ref="C290:E290"/>
    <mergeCell ref="B296:E298"/>
    <mergeCell ref="C282:E282"/>
    <mergeCell ref="B309:E311"/>
    <mergeCell ref="F292:F294"/>
    <mergeCell ref="C286:E286"/>
    <mergeCell ref="A151:A153"/>
    <mergeCell ref="B151:E153"/>
    <mergeCell ref="A164:B164"/>
    <mergeCell ref="C166:E166"/>
    <mergeCell ref="A177:B177"/>
    <mergeCell ref="F283:F285"/>
    <mergeCell ref="A154:B154"/>
    <mergeCell ref="A146:A148"/>
    <mergeCell ref="F219:F221"/>
    <mergeCell ref="A211:B211"/>
    <mergeCell ref="C211:E211"/>
    <mergeCell ref="C213:E213"/>
    <mergeCell ref="A203:B203"/>
    <mergeCell ref="C217:E217"/>
    <mergeCell ref="B219:E221"/>
    <mergeCell ref="C215:E215"/>
    <mergeCell ref="C236:E236"/>
    <mergeCell ref="C222:E222"/>
    <mergeCell ref="A216:B216"/>
    <mergeCell ref="A222:B222"/>
    <mergeCell ref="C218:E218"/>
    <mergeCell ref="A218:B218"/>
    <mergeCell ref="A217:B217"/>
    <mergeCell ref="A227:B227"/>
    <mergeCell ref="C230:E230"/>
    <mergeCell ref="A223:B223"/>
    <mergeCell ref="C223:E223"/>
    <mergeCell ref="A214:B214"/>
    <mergeCell ref="A170:A172"/>
    <mergeCell ref="A190:A192"/>
    <mergeCell ref="A267:A269"/>
    <mergeCell ref="A270:B270"/>
    <mergeCell ref="C270:E270"/>
    <mergeCell ref="A229:B229"/>
    <mergeCell ref="A195:A197"/>
    <mergeCell ref="B195:E197"/>
    <mergeCell ref="C274:E274"/>
    <mergeCell ref="C216:E216"/>
    <mergeCell ref="A228:B228"/>
    <mergeCell ref="C227:E227"/>
    <mergeCell ref="A249:B249"/>
    <mergeCell ref="C249:E249"/>
    <mergeCell ref="C228:E228"/>
    <mergeCell ref="B224:E226"/>
    <mergeCell ref="C234:E234"/>
    <mergeCell ref="A234:B234"/>
    <mergeCell ref="C291:E291"/>
    <mergeCell ref="A271:A273"/>
    <mergeCell ref="A286:B286"/>
    <mergeCell ref="A236:B236"/>
    <mergeCell ref="A231:A233"/>
    <mergeCell ref="B271:E273"/>
    <mergeCell ref="A238:A240"/>
    <mergeCell ref="B238:E240"/>
    <mergeCell ref="A242:A244"/>
    <mergeCell ref="C253:E253"/>
    <mergeCell ref="A292:A294"/>
    <mergeCell ref="B292:E294"/>
    <mergeCell ref="B267:E269"/>
    <mergeCell ref="A235:B235"/>
    <mergeCell ref="C235:E235"/>
    <mergeCell ref="A224:A226"/>
    <mergeCell ref="C245:E245"/>
    <mergeCell ref="A262:B262"/>
    <mergeCell ref="C262:E262"/>
    <mergeCell ref="C266:E266"/>
    <mergeCell ref="F174:F176"/>
    <mergeCell ref="F182:F184"/>
    <mergeCell ref="A178:A180"/>
    <mergeCell ref="A166:B166"/>
    <mergeCell ref="A182:A184"/>
    <mergeCell ref="A169:B169"/>
    <mergeCell ref="C168:E168"/>
    <mergeCell ref="C177:E177"/>
    <mergeCell ref="A173:B173"/>
    <mergeCell ref="C167:E167"/>
    <mergeCell ref="F242:F244"/>
    <mergeCell ref="A199:B199"/>
    <mergeCell ref="C199:E199"/>
    <mergeCell ref="F195:F197"/>
    <mergeCell ref="A198:B198"/>
    <mergeCell ref="C181:E181"/>
    <mergeCell ref="F190:F192"/>
    <mergeCell ref="F231:F233"/>
    <mergeCell ref="F186:F188"/>
    <mergeCell ref="C185:E185"/>
    <mergeCell ref="F138:F140"/>
    <mergeCell ref="F134:F136"/>
    <mergeCell ref="A126:A128"/>
    <mergeCell ref="C137:E137"/>
    <mergeCell ref="C122:E122"/>
    <mergeCell ref="F130:F132"/>
    <mergeCell ref="A129:B129"/>
    <mergeCell ref="F126:F128"/>
    <mergeCell ref="B126:E128"/>
    <mergeCell ref="C125:E125"/>
    <mergeCell ref="F142:F144"/>
    <mergeCell ref="A145:B145"/>
    <mergeCell ref="C145:E145"/>
    <mergeCell ref="F146:F148"/>
    <mergeCell ref="A142:A144"/>
    <mergeCell ref="C203:E203"/>
    <mergeCell ref="B156:E158"/>
    <mergeCell ref="F151:F153"/>
    <mergeCell ref="C169:E169"/>
    <mergeCell ref="F178:F180"/>
    <mergeCell ref="F200:F202"/>
    <mergeCell ref="A168:B168"/>
    <mergeCell ref="B178:E180"/>
    <mergeCell ref="C210:E210"/>
    <mergeCell ref="B182:E184"/>
    <mergeCell ref="A254:A256"/>
    <mergeCell ref="B254:E256"/>
    <mergeCell ref="F204:F206"/>
    <mergeCell ref="C229:E229"/>
    <mergeCell ref="C214:E214"/>
    <mergeCell ref="A352:B352"/>
    <mergeCell ref="A337:A339"/>
    <mergeCell ref="A150:B150"/>
    <mergeCell ref="B134:E136"/>
    <mergeCell ref="B250:E252"/>
    <mergeCell ref="A185:B185"/>
    <mergeCell ref="C207:E207"/>
    <mergeCell ref="A257:B257"/>
    <mergeCell ref="B242:E244"/>
    <mergeCell ref="A134:A136"/>
    <mergeCell ref="A379:B379"/>
    <mergeCell ref="B364:E366"/>
    <mergeCell ref="A259:A261"/>
    <mergeCell ref="B246:E248"/>
    <mergeCell ref="C328:E328"/>
    <mergeCell ref="C352:E352"/>
    <mergeCell ref="A349:B349"/>
    <mergeCell ref="C349:E349"/>
    <mergeCell ref="A383:B383"/>
    <mergeCell ref="C383:E383"/>
    <mergeCell ref="A374:B374"/>
    <mergeCell ref="C374:E374"/>
    <mergeCell ref="A375:A377"/>
    <mergeCell ref="A361:A363"/>
    <mergeCell ref="C380:E380"/>
    <mergeCell ref="C379:E379"/>
    <mergeCell ref="C385:E385"/>
    <mergeCell ref="A381:B381"/>
    <mergeCell ref="C389:E389"/>
    <mergeCell ref="A387:B387"/>
    <mergeCell ref="C387:E387"/>
    <mergeCell ref="A388:B388"/>
    <mergeCell ref="C388:E388"/>
    <mergeCell ref="C381:E381"/>
    <mergeCell ref="A382:B382"/>
    <mergeCell ref="C382:E382"/>
    <mergeCell ref="F375:F377"/>
    <mergeCell ref="A378:B378"/>
    <mergeCell ref="C378:E378"/>
    <mergeCell ref="B375:E377"/>
    <mergeCell ref="A385:B385"/>
    <mergeCell ref="C350:E350"/>
    <mergeCell ref="F353:F355"/>
    <mergeCell ref="B361:E363"/>
    <mergeCell ref="A370:B370"/>
    <mergeCell ref="C370:E370"/>
    <mergeCell ref="F345:F347"/>
    <mergeCell ref="A348:B348"/>
    <mergeCell ref="B345:E347"/>
    <mergeCell ref="A345:A347"/>
    <mergeCell ref="F361:F363"/>
    <mergeCell ref="C356:E356"/>
    <mergeCell ref="A350:B350"/>
    <mergeCell ref="A356:B356"/>
    <mergeCell ref="A357:A359"/>
    <mergeCell ref="A340:B340"/>
    <mergeCell ref="A341:B341"/>
    <mergeCell ref="A332:B332"/>
    <mergeCell ref="F337:F339"/>
    <mergeCell ref="C341:E341"/>
    <mergeCell ref="B337:E339"/>
    <mergeCell ref="C340:E340"/>
    <mergeCell ref="A336:B336"/>
    <mergeCell ref="C336:E336"/>
    <mergeCell ref="A333:A335"/>
    <mergeCell ref="B95:E97"/>
    <mergeCell ref="C133:E133"/>
    <mergeCell ref="A130:A132"/>
    <mergeCell ref="B130:E132"/>
    <mergeCell ref="C111:E111"/>
    <mergeCell ref="C115:E115"/>
    <mergeCell ref="C106:E106"/>
    <mergeCell ref="A123:B123"/>
    <mergeCell ref="A119:B119"/>
    <mergeCell ref="A98:B98"/>
    <mergeCell ref="A167:B167"/>
    <mergeCell ref="A241:B241"/>
    <mergeCell ref="C241:E241"/>
    <mergeCell ref="A204:A206"/>
    <mergeCell ref="B231:E233"/>
    <mergeCell ref="A137:B137"/>
    <mergeCell ref="A207:B207"/>
    <mergeCell ref="A141:B141"/>
    <mergeCell ref="C198:E198"/>
    <mergeCell ref="B200:E202"/>
    <mergeCell ref="A321:A323"/>
    <mergeCell ref="B321:E323"/>
    <mergeCell ref="A309:A311"/>
    <mergeCell ref="A308:B308"/>
    <mergeCell ref="A307:B307"/>
    <mergeCell ref="A316:B316"/>
    <mergeCell ref="B5:E7"/>
    <mergeCell ref="A5:A7"/>
    <mergeCell ref="C9:E9"/>
    <mergeCell ref="C16:E16"/>
    <mergeCell ref="C10:E10"/>
    <mergeCell ref="A300:A302"/>
    <mergeCell ref="B300:E302"/>
    <mergeCell ref="A287:A289"/>
    <mergeCell ref="A106:B106"/>
    <mergeCell ref="A107:B107"/>
    <mergeCell ref="B18:E20"/>
    <mergeCell ref="C11:E11"/>
    <mergeCell ref="C24:E24"/>
    <mergeCell ref="C299:E299"/>
    <mergeCell ref="A36:B36"/>
    <mergeCell ref="C38:E38"/>
    <mergeCell ref="A181:B181"/>
    <mergeCell ref="C193:E193"/>
    <mergeCell ref="B259:E261"/>
    <mergeCell ref="C165:E165"/>
    <mergeCell ref="A15:B15"/>
    <mergeCell ref="A16:B16"/>
    <mergeCell ref="A14:B14"/>
    <mergeCell ref="A24:B24"/>
    <mergeCell ref="A21:B21"/>
    <mergeCell ref="C22:E22"/>
    <mergeCell ref="C23:E23"/>
    <mergeCell ref="C21:E21"/>
    <mergeCell ref="C14:E14"/>
    <mergeCell ref="C15:E15"/>
    <mergeCell ref="F246:F248"/>
    <mergeCell ref="A245:B245"/>
    <mergeCell ref="A209:B209"/>
    <mergeCell ref="B138:E140"/>
    <mergeCell ref="F263:F265"/>
    <mergeCell ref="C257:E257"/>
    <mergeCell ref="C258:E258"/>
    <mergeCell ref="F259:F261"/>
    <mergeCell ref="A194:B194"/>
    <mergeCell ref="A174:A176"/>
    <mergeCell ref="B394:E396"/>
    <mergeCell ref="F275:F277"/>
    <mergeCell ref="A278:B278"/>
    <mergeCell ref="C278:E278"/>
    <mergeCell ref="F357:F359"/>
    <mergeCell ref="C332:E332"/>
    <mergeCell ref="F287:F289"/>
    <mergeCell ref="F342:F344"/>
    <mergeCell ref="A290:B290"/>
    <mergeCell ref="B333:E335"/>
    <mergeCell ref="F300:F302"/>
    <mergeCell ref="F309:F311"/>
    <mergeCell ref="F313:F315"/>
    <mergeCell ref="B313:E315"/>
    <mergeCell ref="F321:F323"/>
    <mergeCell ref="F317:F319"/>
    <mergeCell ref="C312:E312"/>
    <mergeCell ref="A306:B306"/>
    <mergeCell ref="C316:E316"/>
    <mergeCell ref="C308:E308"/>
    <mergeCell ref="F367:F369"/>
    <mergeCell ref="A364:A366"/>
    <mergeCell ref="F371:F373"/>
    <mergeCell ref="F364:F366"/>
    <mergeCell ref="C324:E324"/>
    <mergeCell ref="F333:F335"/>
    <mergeCell ref="A329:A331"/>
    <mergeCell ref="B329:E331"/>
    <mergeCell ref="F329:F331"/>
    <mergeCell ref="B357:E359"/>
    <mergeCell ref="B342:E344"/>
    <mergeCell ref="A342:A344"/>
    <mergeCell ref="A353:A355"/>
    <mergeCell ref="B367:E369"/>
    <mergeCell ref="A371:A373"/>
    <mergeCell ref="A351:B351"/>
    <mergeCell ref="B353:E355"/>
    <mergeCell ref="A367:A369"/>
    <mergeCell ref="B371:E373"/>
    <mergeCell ref="F61:F63"/>
    <mergeCell ref="A64:B64"/>
    <mergeCell ref="A360:B360"/>
    <mergeCell ref="C360:E360"/>
    <mergeCell ref="A263:A265"/>
    <mergeCell ref="B263:E265"/>
    <mergeCell ref="A282:B282"/>
    <mergeCell ref="A71:A73"/>
    <mergeCell ref="C48:E48"/>
    <mergeCell ref="A38:B38"/>
    <mergeCell ref="C351:E351"/>
    <mergeCell ref="C348:E348"/>
    <mergeCell ref="C65:E65"/>
    <mergeCell ref="A67:A69"/>
    <mergeCell ref="C90:E90"/>
    <mergeCell ref="B79:E81"/>
    <mergeCell ref="A75:A77"/>
    <mergeCell ref="B75:E77"/>
    <mergeCell ref="C36:E36"/>
    <mergeCell ref="A32:B32"/>
    <mergeCell ref="C32:E32"/>
    <mergeCell ref="A41:B41"/>
    <mergeCell ref="A35:B35"/>
    <mergeCell ref="C35:E35"/>
    <mergeCell ref="A39:B39"/>
    <mergeCell ref="C39:E39"/>
    <mergeCell ref="A37:B37"/>
    <mergeCell ref="C37:E37"/>
    <mergeCell ref="A34:B34"/>
    <mergeCell ref="C34:E34"/>
    <mergeCell ref="C70:E70"/>
    <mergeCell ref="A91:A93"/>
    <mergeCell ref="B91:E93"/>
    <mergeCell ref="A57:A59"/>
    <mergeCell ref="B57:E59"/>
    <mergeCell ref="B83:E85"/>
    <mergeCell ref="A79:A81"/>
    <mergeCell ref="B87:E89"/>
    <mergeCell ref="A219:A221"/>
    <mergeCell ref="F170:F172"/>
    <mergeCell ref="B204:E206"/>
    <mergeCell ref="B186:E188"/>
    <mergeCell ref="C129:E129"/>
    <mergeCell ref="A189:B189"/>
    <mergeCell ref="F156:F158"/>
    <mergeCell ref="A133:B133"/>
    <mergeCell ref="A200:A202"/>
    <mergeCell ref="A155:B155"/>
    <mergeCell ref="A31:B31"/>
    <mergeCell ref="C31:E31"/>
    <mergeCell ref="C64:E64"/>
    <mergeCell ref="A65:B65"/>
    <mergeCell ref="C47:E47"/>
    <mergeCell ref="C164:E164"/>
    <mergeCell ref="C94:E94"/>
    <mergeCell ref="A78:B78"/>
    <mergeCell ref="A160:A162"/>
    <mergeCell ref="A48:B48"/>
    <mergeCell ref="F271:F273"/>
    <mergeCell ref="A274:B274"/>
    <mergeCell ref="F238:F240"/>
    <mergeCell ref="A193:B193"/>
    <mergeCell ref="A108:B108"/>
    <mergeCell ref="A156:A158"/>
    <mergeCell ref="C155:E155"/>
    <mergeCell ref="F254:F256"/>
    <mergeCell ref="F160:F162"/>
    <mergeCell ref="A266:B266"/>
    <mergeCell ref="F250:F252"/>
    <mergeCell ref="A250:A252"/>
    <mergeCell ref="A258:B258"/>
    <mergeCell ref="A246:A248"/>
    <mergeCell ref="F279:F281"/>
    <mergeCell ref="B279:E281"/>
    <mergeCell ref="A279:A281"/>
    <mergeCell ref="B275:E277"/>
    <mergeCell ref="A275:A277"/>
    <mergeCell ref="F267:F269"/>
    <mergeCell ref="A237:B237"/>
    <mergeCell ref="F103:F105"/>
    <mergeCell ref="A165:B165"/>
    <mergeCell ref="A163:B163"/>
    <mergeCell ref="C163:E163"/>
    <mergeCell ref="A124:B124"/>
    <mergeCell ref="C124:E124"/>
    <mergeCell ref="C237:E237"/>
    <mergeCell ref="C209:E209"/>
    <mergeCell ref="A210:B210"/>
    <mergeCell ref="C110:E110"/>
    <mergeCell ref="F95:F97"/>
    <mergeCell ref="A61:A63"/>
    <mergeCell ref="B61:E63"/>
    <mergeCell ref="F87:F89"/>
    <mergeCell ref="C194:E194"/>
    <mergeCell ref="C189:E189"/>
    <mergeCell ref="B170:E172"/>
    <mergeCell ref="C173:E173"/>
    <mergeCell ref="F67:F69"/>
    <mergeCell ref="B99:E101"/>
    <mergeCell ref="A102:B102"/>
    <mergeCell ref="C102:E102"/>
    <mergeCell ref="A83:A85"/>
    <mergeCell ref="F79:F81"/>
    <mergeCell ref="A74:B74"/>
    <mergeCell ref="F83:F85"/>
    <mergeCell ref="F75:F77"/>
    <mergeCell ref="C98:E98"/>
    <mergeCell ref="A86:B86"/>
    <mergeCell ref="A17:B17"/>
    <mergeCell ref="C17:E17"/>
    <mergeCell ref="A33:B33"/>
    <mergeCell ref="C33:E33"/>
    <mergeCell ref="F99:F101"/>
    <mergeCell ref="C78:E78"/>
    <mergeCell ref="C86:E86"/>
    <mergeCell ref="A99:A101"/>
    <mergeCell ref="A90:B90"/>
    <mergeCell ref="A95:A97"/>
    <mergeCell ref="F91:F93"/>
    <mergeCell ref="A94:B94"/>
    <mergeCell ref="A87:A89"/>
    <mergeCell ref="F57:F59"/>
    <mergeCell ref="F71:F73"/>
    <mergeCell ref="A66:B66"/>
    <mergeCell ref="C74:E74"/>
    <mergeCell ref="A49:B49"/>
    <mergeCell ref="C49:E49"/>
    <mergeCell ref="A56:B56"/>
    <mergeCell ref="C56:E56"/>
    <mergeCell ref="B71:E73"/>
    <mergeCell ref="F52:F54"/>
    <mergeCell ref="A55:B55"/>
    <mergeCell ref="C55:E55"/>
    <mergeCell ref="C50:E50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87" r:id="rId1"/>
  <headerFooter>
    <oddFooter>&amp;C&amp;P.oldal</oddFooter>
  </headerFooter>
  <rowBreaks count="5" manualBreakCount="5">
    <brk id="60" max="255" man="1"/>
    <brk id="185" max="255" man="1"/>
    <brk id="245" max="255" man="1"/>
    <brk id="302" max="255" man="1"/>
    <brk id="36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6">
      <selection activeCell="F5" sqref="F5:F7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11" t="s">
        <v>357</v>
      </c>
      <c r="B1" s="1511"/>
      <c r="C1" s="1511"/>
      <c r="D1" s="1511"/>
      <c r="E1" s="1511"/>
      <c r="F1" s="1511"/>
    </row>
    <row r="2" spans="1:6" ht="12">
      <c r="A2" s="1511" t="s">
        <v>358</v>
      </c>
      <c r="B2" s="1511"/>
      <c r="C2" s="1511"/>
      <c r="D2" s="1511"/>
      <c r="E2" s="1511"/>
      <c r="F2" s="1511"/>
    </row>
    <row r="5" spans="1:6" ht="12">
      <c r="A5" s="1494" t="s">
        <v>196</v>
      </c>
      <c r="B5" s="1490" t="s">
        <v>197</v>
      </c>
      <c r="C5" s="1490"/>
      <c r="D5" s="1490"/>
      <c r="E5" s="1490"/>
      <c r="F5" s="1491">
        <f>SUM(F8:F31)</f>
        <v>782734</v>
      </c>
    </row>
    <row r="6" spans="1:6" ht="12">
      <c r="A6" s="1494"/>
      <c r="B6" s="1490"/>
      <c r="C6" s="1490"/>
      <c r="D6" s="1490"/>
      <c r="E6" s="1490"/>
      <c r="F6" s="1492"/>
    </row>
    <row r="7" spans="1:6" ht="12">
      <c r="A7" s="1494"/>
      <c r="B7" s="1490"/>
      <c r="C7" s="1490"/>
      <c r="D7" s="1490"/>
      <c r="E7" s="1490"/>
      <c r="F7" s="1493"/>
    </row>
    <row r="8" spans="1:6" ht="13.5">
      <c r="A8" s="1482">
        <v>1071</v>
      </c>
      <c r="B8" s="1482"/>
      <c r="C8" s="1483" t="s">
        <v>388</v>
      </c>
      <c r="D8" s="1484"/>
      <c r="E8" s="1485"/>
      <c r="F8" s="825">
        <f>SUM('1b.mell '!D29)</f>
        <v>4000</v>
      </c>
    </row>
    <row r="9" spans="1:6" ht="13.5">
      <c r="A9" s="1482">
        <v>1074</v>
      </c>
      <c r="B9" s="1482"/>
      <c r="C9" s="1483" t="s">
        <v>333</v>
      </c>
      <c r="D9" s="1484"/>
      <c r="E9" s="1485"/>
      <c r="F9" s="825">
        <f>SUM('1b.mell '!D31)</f>
        <v>2200</v>
      </c>
    </row>
    <row r="10" spans="1:6" ht="13.5">
      <c r="A10" s="1482">
        <v>1078</v>
      </c>
      <c r="B10" s="1482"/>
      <c r="C10" s="1483" t="s">
        <v>335</v>
      </c>
      <c r="D10" s="1484"/>
      <c r="E10" s="1485"/>
      <c r="F10" s="825">
        <f>SUM('1b.mell '!D35)</f>
        <v>2600</v>
      </c>
    </row>
    <row r="11" spans="1:6" ht="13.5">
      <c r="A11" s="1482">
        <v>1093</v>
      </c>
      <c r="B11" s="1482"/>
      <c r="C11" s="1483" t="s">
        <v>342</v>
      </c>
      <c r="D11" s="1484"/>
      <c r="E11" s="1485"/>
      <c r="F11" s="825">
        <f>SUM('1b.mell '!D43)</f>
        <v>6600</v>
      </c>
    </row>
    <row r="12" spans="1:6" ht="13.5">
      <c r="A12" s="1482">
        <v>1101</v>
      </c>
      <c r="B12" s="1482"/>
      <c r="C12" s="1483" t="s">
        <v>347</v>
      </c>
      <c r="D12" s="1484"/>
      <c r="E12" s="1485"/>
      <c r="F12" s="825">
        <f>SUM('1b.mell '!D50)</f>
        <v>20000</v>
      </c>
    </row>
    <row r="13" spans="1:6" ht="13.5">
      <c r="A13" s="1482">
        <v>1121</v>
      </c>
      <c r="B13" s="1482"/>
      <c r="C13" s="1483" t="s">
        <v>350</v>
      </c>
      <c r="D13" s="1484"/>
      <c r="E13" s="1485"/>
      <c r="F13" s="825">
        <f>SUM('1b.mell '!D56)</f>
        <v>53082</v>
      </c>
    </row>
    <row r="14" spans="1:6" ht="13.5">
      <c r="A14" s="1482">
        <v>1122</v>
      </c>
      <c r="B14" s="1482"/>
      <c r="C14" s="1483" t="s">
        <v>373</v>
      </c>
      <c r="D14" s="1484"/>
      <c r="E14" s="1485"/>
      <c r="F14" s="825">
        <f>SUM('1b.mell '!D57)</f>
        <v>198450</v>
      </c>
    </row>
    <row r="15" spans="1:6" ht="13.5">
      <c r="A15" s="1482">
        <v>1123</v>
      </c>
      <c r="B15" s="1482"/>
      <c r="C15" s="1483" t="s">
        <v>374</v>
      </c>
      <c r="D15" s="1484"/>
      <c r="E15" s="1485"/>
      <c r="F15" s="825">
        <f>SUM('1b.mell '!D58)</f>
        <v>149850</v>
      </c>
    </row>
    <row r="16" spans="1:6" ht="13.5">
      <c r="A16" s="1482">
        <v>1141</v>
      </c>
      <c r="B16" s="1482"/>
      <c r="C16" s="1483" t="s">
        <v>375</v>
      </c>
      <c r="D16" s="1484"/>
      <c r="E16" s="1485"/>
      <c r="F16" s="825">
        <f>SUM('1b.mell '!D61)</f>
        <v>40000</v>
      </c>
    </row>
    <row r="17" spans="1:6" ht="13.5">
      <c r="A17" s="1482">
        <v>1150</v>
      </c>
      <c r="B17" s="1482"/>
      <c r="C17" s="1483" t="s">
        <v>727</v>
      </c>
      <c r="D17" s="1484"/>
      <c r="E17" s="1485"/>
      <c r="F17" s="825">
        <f>SUM('1b.mell '!D63)</f>
        <v>15000</v>
      </c>
    </row>
    <row r="18" spans="1:6" ht="13.5">
      <c r="A18" s="1482">
        <v>1241</v>
      </c>
      <c r="B18" s="1482"/>
      <c r="C18" s="1483" t="s">
        <v>342</v>
      </c>
      <c r="D18" s="1484"/>
      <c r="E18" s="1485"/>
      <c r="F18" s="825">
        <f>SUM('1b.mell '!D113)</f>
        <v>8000</v>
      </c>
    </row>
    <row r="19" spans="1:6" ht="13.5">
      <c r="A19" s="1482">
        <v>1250</v>
      </c>
      <c r="B19" s="1482"/>
      <c r="C19" s="1483" t="s">
        <v>720</v>
      </c>
      <c r="D19" s="1484"/>
      <c r="E19" s="1485"/>
      <c r="F19" s="825">
        <f>SUM('1b.mell '!D115)</f>
        <v>17000</v>
      </c>
    </row>
    <row r="20" spans="1:6" ht="13.5">
      <c r="A20" s="1482">
        <v>1260</v>
      </c>
      <c r="B20" s="1482"/>
      <c r="C20" s="1483" t="s">
        <v>724</v>
      </c>
      <c r="D20" s="1484"/>
      <c r="E20" s="1485"/>
      <c r="F20" s="825">
        <f>SUM('1b.mell '!D117)</f>
        <v>6750</v>
      </c>
    </row>
    <row r="21" spans="1:6" ht="13.5">
      <c r="A21" s="1482">
        <v>1262</v>
      </c>
      <c r="B21" s="1482"/>
      <c r="C21" s="1483" t="s">
        <v>384</v>
      </c>
      <c r="D21" s="1484"/>
      <c r="E21" s="1485"/>
      <c r="F21" s="825">
        <f>SUM('1b.mell '!D119)</f>
        <v>100</v>
      </c>
    </row>
    <row r="22" spans="1:6" ht="13.5">
      <c r="A22" s="1482">
        <v>1270</v>
      </c>
      <c r="B22" s="1482"/>
      <c r="C22" s="1483" t="s">
        <v>1053</v>
      </c>
      <c r="D22" s="1484"/>
      <c r="E22" s="1485"/>
      <c r="F22" s="825">
        <f>SUM('1b.mell '!D120)</f>
        <v>500</v>
      </c>
    </row>
    <row r="23" spans="1:6" ht="13.5">
      <c r="A23" s="1482">
        <v>3030</v>
      </c>
      <c r="B23" s="1482"/>
      <c r="C23" s="1483" t="s">
        <v>1053</v>
      </c>
      <c r="D23" s="1484"/>
      <c r="E23" s="1485"/>
      <c r="F23" s="825">
        <f>SUM('1b.mell '!D173)</f>
        <v>17000</v>
      </c>
    </row>
    <row r="24" spans="1:6" ht="13.5">
      <c r="A24" s="1482">
        <v>1560</v>
      </c>
      <c r="B24" s="1482"/>
      <c r="C24" s="881" t="s">
        <v>896</v>
      </c>
      <c r="D24" s="882"/>
      <c r="E24" s="883"/>
      <c r="F24" s="825">
        <f>SUM('1b.mell '!D266)</f>
        <v>31500</v>
      </c>
    </row>
    <row r="25" spans="1:6" ht="13.5">
      <c r="A25" s="1482">
        <v>1530</v>
      </c>
      <c r="B25" s="1482"/>
      <c r="C25" s="881" t="s">
        <v>897</v>
      </c>
      <c r="D25" s="882"/>
      <c r="E25" s="883"/>
      <c r="F25" s="825">
        <f>SUM('1b.mell '!D254)</f>
        <v>8700</v>
      </c>
    </row>
    <row r="26" spans="1:6" ht="13.5">
      <c r="A26" s="1482">
        <v>1401</v>
      </c>
      <c r="B26" s="1482"/>
      <c r="C26" s="881" t="s">
        <v>898</v>
      </c>
      <c r="D26" s="882"/>
      <c r="E26" s="883"/>
      <c r="F26" s="825">
        <f>SUM('1b.mell '!D196)</f>
        <v>12340</v>
      </c>
    </row>
    <row r="27" spans="1:6" ht="13.5">
      <c r="A27" s="1482">
        <v>1411</v>
      </c>
      <c r="B27" s="1482"/>
      <c r="C27" s="1483" t="s">
        <v>342</v>
      </c>
      <c r="D27" s="1484"/>
      <c r="E27" s="1485"/>
      <c r="F27" s="825">
        <f>SUM('1b.mell '!D199)</f>
        <v>40315</v>
      </c>
    </row>
    <row r="28" spans="1:6" ht="13.5">
      <c r="A28" s="1482">
        <v>1420</v>
      </c>
      <c r="B28" s="1482"/>
      <c r="C28" s="1483" t="s">
        <v>720</v>
      </c>
      <c r="D28" s="1484"/>
      <c r="E28" s="1485"/>
      <c r="F28" s="825">
        <f>SUM('1b.mell '!D201)</f>
        <v>32059</v>
      </c>
    </row>
    <row r="29" spans="1:6" ht="13.5">
      <c r="A29" s="1482">
        <v>1422</v>
      </c>
      <c r="B29" s="1482"/>
      <c r="C29" s="1483" t="s">
        <v>387</v>
      </c>
      <c r="D29" s="1484"/>
      <c r="E29" s="1485"/>
      <c r="F29" s="825">
        <f>SUM('1b.mell '!D203)</f>
        <v>85488</v>
      </c>
    </row>
    <row r="30" spans="1:6" ht="13.5">
      <c r="A30" s="1482">
        <v>1527</v>
      </c>
      <c r="B30" s="1482"/>
      <c r="C30" s="1483" t="s">
        <v>1239</v>
      </c>
      <c r="D30" s="1484"/>
      <c r="E30" s="1485"/>
      <c r="F30" s="825">
        <v>24000</v>
      </c>
    </row>
    <row r="31" spans="1:6" ht="13.5">
      <c r="A31" s="1482">
        <v>1425</v>
      </c>
      <c r="B31" s="1482"/>
      <c r="C31" s="1483" t="s">
        <v>727</v>
      </c>
      <c r="D31" s="1484"/>
      <c r="E31" s="1485"/>
      <c r="F31" s="825">
        <f>SUM('1b.mell '!D206)</f>
        <v>7200</v>
      </c>
    </row>
    <row r="32" spans="1:6" ht="18" customHeight="1">
      <c r="A32" s="1494" t="s">
        <v>325</v>
      </c>
      <c r="B32" s="1490" t="s">
        <v>341</v>
      </c>
      <c r="C32" s="1490"/>
      <c r="D32" s="1490"/>
      <c r="E32" s="1490"/>
      <c r="F32" s="1491">
        <f>SUM(F35:F42)</f>
        <v>7589020</v>
      </c>
    </row>
    <row r="33" spans="1:6" ht="18.75" customHeight="1">
      <c r="A33" s="1494"/>
      <c r="B33" s="1490"/>
      <c r="C33" s="1490"/>
      <c r="D33" s="1490"/>
      <c r="E33" s="1490"/>
      <c r="F33" s="1492"/>
    </row>
    <row r="34" spans="1:6" ht="21.75" customHeight="1">
      <c r="A34" s="1494"/>
      <c r="B34" s="1490"/>
      <c r="C34" s="1490"/>
      <c r="D34" s="1490"/>
      <c r="E34" s="1490"/>
      <c r="F34" s="1493"/>
    </row>
    <row r="35" spans="1:6" ht="13.5">
      <c r="A35" s="1482">
        <v>1041</v>
      </c>
      <c r="B35" s="1482"/>
      <c r="C35" s="1483" t="s">
        <v>1033</v>
      </c>
      <c r="D35" s="1484"/>
      <c r="E35" s="1485"/>
      <c r="F35" s="825">
        <f>SUM('1b.mell '!D22)</f>
        <v>2850000</v>
      </c>
    </row>
    <row r="36" spans="1:6" ht="13.5">
      <c r="A36" s="1482">
        <v>1042</v>
      </c>
      <c r="B36" s="1482"/>
      <c r="C36" s="1483" t="s">
        <v>1036</v>
      </c>
      <c r="D36" s="1484"/>
      <c r="E36" s="1485"/>
      <c r="F36" s="825">
        <f>SUM('1b.mell '!D23)</f>
        <v>460000</v>
      </c>
    </row>
    <row r="37" spans="1:6" ht="13.5">
      <c r="A37" s="1482">
        <v>1051</v>
      </c>
      <c r="B37" s="1482"/>
      <c r="C37" s="1483" t="s">
        <v>326</v>
      </c>
      <c r="D37" s="1484"/>
      <c r="E37" s="1485"/>
      <c r="F37" s="825">
        <f>SUM('1b.mell '!D25)</f>
        <v>3983704</v>
      </c>
    </row>
    <row r="38" spans="1:6" ht="13.5">
      <c r="A38" s="1482">
        <v>1052</v>
      </c>
      <c r="B38" s="1482"/>
      <c r="C38" s="1483" t="s">
        <v>328</v>
      </c>
      <c r="D38" s="1484"/>
      <c r="E38" s="1485"/>
      <c r="F38" s="825">
        <f>SUM('1b.mell '!D26)</f>
        <v>180000</v>
      </c>
    </row>
    <row r="39" spans="1:6" ht="13.5">
      <c r="A39" s="1482">
        <v>1053</v>
      </c>
      <c r="B39" s="1482"/>
      <c r="C39" s="1483" t="s">
        <v>327</v>
      </c>
      <c r="D39" s="1484"/>
      <c r="E39" s="1485"/>
      <c r="F39" s="825">
        <f>SUM('1b.mell '!D27)</f>
        <v>85000</v>
      </c>
    </row>
    <row r="40" spans="1:6" ht="13.5">
      <c r="A40" s="1482">
        <v>1075</v>
      </c>
      <c r="B40" s="1482"/>
      <c r="C40" s="1483" t="s">
        <v>329</v>
      </c>
      <c r="D40" s="1484"/>
      <c r="E40" s="1485"/>
      <c r="F40" s="825">
        <f>SUM('1b.mell '!D32)</f>
        <v>20000</v>
      </c>
    </row>
    <row r="41" spans="1:6" ht="13.5">
      <c r="A41" s="1482">
        <v>1073</v>
      </c>
      <c r="B41" s="1482"/>
      <c r="C41" s="881" t="s">
        <v>444</v>
      </c>
      <c r="D41" s="882"/>
      <c r="E41" s="883"/>
      <c r="F41" s="825">
        <f>SUM('1b.mell '!D30)</f>
        <v>0</v>
      </c>
    </row>
    <row r="42" spans="1:6" ht="13.5">
      <c r="A42" s="1482">
        <v>1076</v>
      </c>
      <c r="B42" s="1482"/>
      <c r="C42" s="1483" t="s">
        <v>330</v>
      </c>
      <c r="D42" s="1484"/>
      <c r="E42" s="1485"/>
      <c r="F42" s="825">
        <f>SUM('1b.mell '!D33)</f>
        <v>10316</v>
      </c>
    </row>
    <row r="43" spans="1:6" ht="12">
      <c r="A43" s="1494" t="s">
        <v>198</v>
      </c>
      <c r="B43" s="1490" t="s">
        <v>199</v>
      </c>
      <c r="C43" s="1490"/>
      <c r="D43" s="1490"/>
      <c r="E43" s="1490"/>
      <c r="F43" s="1491">
        <f>SUM(F46:F59)</f>
        <v>2909236</v>
      </c>
    </row>
    <row r="44" spans="1:6" ht="12">
      <c r="A44" s="1494"/>
      <c r="B44" s="1490"/>
      <c r="C44" s="1490"/>
      <c r="D44" s="1490"/>
      <c r="E44" s="1490"/>
      <c r="F44" s="1492"/>
    </row>
    <row r="45" spans="1:6" ht="12">
      <c r="A45" s="1506"/>
      <c r="B45" s="1490"/>
      <c r="C45" s="1490"/>
      <c r="D45" s="1490"/>
      <c r="E45" s="1490"/>
      <c r="F45" s="1493"/>
    </row>
    <row r="46" spans="1:6" ht="13.5">
      <c r="A46" s="1482">
        <v>1091</v>
      </c>
      <c r="B46" s="1482"/>
      <c r="C46" s="1483" t="s">
        <v>339</v>
      </c>
      <c r="D46" s="1484"/>
      <c r="E46" s="1485"/>
      <c r="F46" s="825">
        <f>SUM('1b.mell '!D41)</f>
        <v>100000</v>
      </c>
    </row>
    <row r="47" spans="1:6" ht="13.5">
      <c r="A47" s="1482">
        <v>1094</v>
      </c>
      <c r="B47" s="1482"/>
      <c r="C47" s="1483" t="s">
        <v>343</v>
      </c>
      <c r="D47" s="1484"/>
      <c r="E47" s="1485"/>
      <c r="F47" s="825">
        <f>SUM('1b.mell '!D44)</f>
        <v>15000</v>
      </c>
    </row>
    <row r="48" spans="1:6" ht="13.5">
      <c r="A48" s="1482">
        <v>1095</v>
      </c>
      <c r="B48" s="1482"/>
      <c r="C48" s="1483" t="s">
        <v>344</v>
      </c>
      <c r="D48" s="1484"/>
      <c r="E48" s="1485"/>
      <c r="F48" s="825">
        <f>SUM('1b.mell '!D45)</f>
        <v>300000</v>
      </c>
    </row>
    <row r="49" spans="1:6" ht="13.5">
      <c r="A49" s="1482">
        <v>1096</v>
      </c>
      <c r="B49" s="1482"/>
      <c r="C49" s="1483" t="s">
        <v>1041</v>
      </c>
      <c r="D49" s="1484"/>
      <c r="E49" s="1485"/>
      <c r="F49" s="825">
        <f>SUM('1b.mell '!D46)</f>
        <v>315000</v>
      </c>
    </row>
    <row r="50" spans="1:6" ht="13.5">
      <c r="A50" s="1482">
        <v>1097</v>
      </c>
      <c r="B50" s="1482"/>
      <c r="C50" s="1483" t="s">
        <v>345</v>
      </c>
      <c r="D50" s="1484"/>
      <c r="E50" s="1485"/>
      <c r="F50" s="825">
        <f>SUM('1b.mell '!D47)</f>
        <v>5000</v>
      </c>
    </row>
    <row r="51" spans="1:6" ht="13.5">
      <c r="A51" s="1482">
        <v>1102</v>
      </c>
      <c r="B51" s="1482"/>
      <c r="C51" s="1483" t="s">
        <v>348</v>
      </c>
      <c r="D51" s="1484"/>
      <c r="E51" s="1485"/>
      <c r="F51" s="825">
        <f>SUM('1b.mell '!D51)</f>
        <v>130000</v>
      </c>
    </row>
    <row r="52" spans="1:6" ht="13.5">
      <c r="A52" s="1482">
        <v>1174</v>
      </c>
      <c r="B52" s="1482"/>
      <c r="C52" s="1483" t="s">
        <v>376</v>
      </c>
      <c r="D52" s="1484"/>
      <c r="E52" s="1485"/>
      <c r="F52" s="825">
        <f>SUM('1b.mell '!D73)</f>
        <v>50000</v>
      </c>
    </row>
    <row r="53" spans="1:6" ht="13.5">
      <c r="A53" s="1482">
        <v>1175</v>
      </c>
      <c r="B53" s="1482"/>
      <c r="C53" s="1483" t="s">
        <v>1236</v>
      </c>
      <c r="D53" s="1484"/>
      <c r="E53" s="1485"/>
      <c r="F53" s="825">
        <f>SUM('1b.mell '!D74)</f>
        <v>209036</v>
      </c>
    </row>
    <row r="54" spans="1:6" ht="13.5">
      <c r="A54" s="1482">
        <v>1181</v>
      </c>
      <c r="B54" s="1482"/>
      <c r="C54" s="1483" t="s">
        <v>377</v>
      </c>
      <c r="D54" s="1484"/>
      <c r="E54" s="1485"/>
      <c r="F54" s="825">
        <f>SUM('1b.mell '!D76)</f>
        <v>469250</v>
      </c>
    </row>
    <row r="55" spans="1:6" ht="13.5">
      <c r="A55" s="1482">
        <v>1193</v>
      </c>
      <c r="B55" s="1482"/>
      <c r="C55" s="1483" t="s">
        <v>378</v>
      </c>
      <c r="D55" s="1484"/>
      <c r="E55" s="1485"/>
      <c r="F55" s="825">
        <f>SUM('1b.mell '!D83)</f>
        <v>705000</v>
      </c>
    </row>
    <row r="56" spans="1:6" ht="13.5">
      <c r="A56" s="1482">
        <v>1194</v>
      </c>
      <c r="B56" s="1482"/>
      <c r="C56" s="1483" t="s">
        <v>380</v>
      </c>
      <c r="D56" s="1484"/>
      <c r="E56" s="1485"/>
      <c r="F56" s="825">
        <f>SUM('1b.mell '!D84)</f>
        <v>150000</v>
      </c>
    </row>
    <row r="57" spans="1:6" ht="13.5">
      <c r="A57" s="1482">
        <v>1195</v>
      </c>
      <c r="B57" s="1482"/>
      <c r="C57" s="1483" t="s">
        <v>379</v>
      </c>
      <c r="D57" s="1484"/>
      <c r="E57" s="1485"/>
      <c r="F57" s="825">
        <f>SUM('1b.mell '!D85)</f>
        <v>400000</v>
      </c>
    </row>
    <row r="58" spans="1:6" ht="13.5">
      <c r="A58" s="1482">
        <v>1196</v>
      </c>
      <c r="B58" s="1482"/>
      <c r="C58" s="1483" t="s">
        <v>1171</v>
      </c>
      <c r="D58" s="1484"/>
      <c r="E58" s="1485"/>
      <c r="F58" s="825">
        <f>SUM('1b.mell '!D86)</f>
        <v>1000</v>
      </c>
    </row>
    <row r="59" spans="1:6" ht="13.5">
      <c r="A59" s="1482">
        <v>1412</v>
      </c>
      <c r="B59" s="1482"/>
      <c r="C59" s="1483" t="s">
        <v>343</v>
      </c>
      <c r="D59" s="1484"/>
      <c r="E59" s="1485"/>
      <c r="F59" s="825">
        <f>SUM('1b.mell '!D200)</f>
        <v>59950</v>
      </c>
    </row>
    <row r="60" spans="1:6" ht="12">
      <c r="A60" s="1494" t="s">
        <v>371</v>
      </c>
      <c r="B60" s="1490" t="s">
        <v>372</v>
      </c>
      <c r="C60" s="1490"/>
      <c r="D60" s="1490"/>
      <c r="E60" s="1490"/>
      <c r="F60" s="1491">
        <f>SUM(F63:F65)</f>
        <v>1500728</v>
      </c>
    </row>
    <row r="61" spans="1:6" ht="12">
      <c r="A61" s="1494"/>
      <c r="B61" s="1490"/>
      <c r="C61" s="1490"/>
      <c r="D61" s="1490"/>
      <c r="E61" s="1490"/>
      <c r="F61" s="1492"/>
    </row>
    <row r="62" spans="1:6" ht="12">
      <c r="A62" s="1506"/>
      <c r="B62" s="1490"/>
      <c r="C62" s="1490"/>
      <c r="D62" s="1490"/>
      <c r="E62" s="1490"/>
      <c r="F62" s="1493"/>
    </row>
    <row r="63" spans="1:6" ht="13.5">
      <c r="A63" s="1482">
        <v>1010</v>
      </c>
      <c r="B63" s="1482"/>
      <c r="C63" s="1483" t="s">
        <v>703</v>
      </c>
      <c r="D63" s="1484"/>
      <c r="E63" s="1485"/>
      <c r="F63" s="825">
        <f>SUM('1b.mell '!D10)</f>
        <v>1500728</v>
      </c>
    </row>
    <row r="64" spans="1:6" ht="13.5">
      <c r="A64" s="1482">
        <v>1165</v>
      </c>
      <c r="B64" s="1482"/>
      <c r="C64" s="1483" t="s">
        <v>443</v>
      </c>
      <c r="D64" s="1484"/>
      <c r="E64" s="1485"/>
      <c r="F64" s="825">
        <f>SUM('1b.mell '!D71)</f>
        <v>0</v>
      </c>
    </row>
    <row r="65" spans="1:6" ht="13.5">
      <c r="A65" s="1482">
        <v>1030</v>
      </c>
      <c r="B65" s="1482"/>
      <c r="C65" s="1483" t="s">
        <v>442</v>
      </c>
      <c r="D65" s="1484"/>
      <c r="E65" s="1485"/>
      <c r="F65" s="825">
        <f>SUM('1b.mell '!D18)</f>
        <v>0</v>
      </c>
    </row>
    <row r="66" spans="1:6" ht="12">
      <c r="A66" s="1494" t="s">
        <v>381</v>
      </c>
      <c r="B66" s="1490" t="s">
        <v>382</v>
      </c>
      <c r="C66" s="1490"/>
      <c r="D66" s="1490"/>
      <c r="E66" s="1490"/>
      <c r="F66" s="1491">
        <f>SUM(F69:F69)</f>
        <v>3531464</v>
      </c>
    </row>
    <row r="67" spans="1:6" ht="12">
      <c r="A67" s="1494"/>
      <c r="B67" s="1490"/>
      <c r="C67" s="1490"/>
      <c r="D67" s="1490"/>
      <c r="E67" s="1490"/>
      <c r="F67" s="1492"/>
    </row>
    <row r="68" spans="1:6" ht="12">
      <c r="A68" s="1506"/>
      <c r="B68" s="1490"/>
      <c r="C68" s="1490"/>
      <c r="D68" s="1490"/>
      <c r="E68" s="1490"/>
      <c r="F68" s="1493"/>
    </row>
    <row r="69" spans="1:6" ht="13.5">
      <c r="A69" s="1482">
        <v>1581</v>
      </c>
      <c r="B69" s="1482"/>
      <c r="C69" s="1483" t="s">
        <v>383</v>
      </c>
      <c r="D69" s="1484"/>
      <c r="E69" s="1485"/>
      <c r="F69" s="825">
        <f>SUM('1b.mell '!D275+'1b.mell '!D271)</f>
        <v>3531464</v>
      </c>
    </row>
    <row r="70" spans="1:6" ht="12">
      <c r="A70" s="1494" t="s">
        <v>203</v>
      </c>
      <c r="B70" s="1490" t="s">
        <v>204</v>
      </c>
      <c r="C70" s="1490"/>
      <c r="D70" s="1490"/>
      <c r="E70" s="1490"/>
      <c r="F70" s="1491">
        <f>SUM(F73:F79)</f>
        <v>886820</v>
      </c>
    </row>
    <row r="71" spans="1:6" ht="12">
      <c r="A71" s="1494"/>
      <c r="B71" s="1490"/>
      <c r="C71" s="1490"/>
      <c r="D71" s="1490"/>
      <c r="E71" s="1490"/>
      <c r="F71" s="1492"/>
    </row>
    <row r="72" spans="1:6" ht="12">
      <c r="A72" s="1494"/>
      <c r="B72" s="1490"/>
      <c r="C72" s="1490"/>
      <c r="D72" s="1490"/>
      <c r="E72" s="1490"/>
      <c r="F72" s="1493"/>
    </row>
    <row r="73" spans="1:6" ht="13.5">
      <c r="A73" s="1482">
        <v>1077</v>
      </c>
      <c r="B73" s="1482"/>
      <c r="C73" s="1483" t="s">
        <v>334</v>
      </c>
      <c r="D73" s="1484"/>
      <c r="E73" s="1485"/>
      <c r="F73" s="825">
        <f>SUM('1b.mell '!D34)</f>
        <v>240000</v>
      </c>
    </row>
    <row r="74" spans="1:6" ht="13.5">
      <c r="A74" s="1482">
        <v>1079</v>
      </c>
      <c r="B74" s="1482"/>
      <c r="C74" s="1483" t="s">
        <v>336</v>
      </c>
      <c r="D74" s="1484"/>
      <c r="E74" s="1485"/>
      <c r="F74" s="825">
        <f>SUM('1b.mell '!D36)</f>
        <v>25000</v>
      </c>
    </row>
    <row r="75" spans="1:6" ht="13.5">
      <c r="A75" s="1482">
        <v>1082</v>
      </c>
      <c r="B75" s="1482"/>
      <c r="C75" s="1483" t="s">
        <v>338</v>
      </c>
      <c r="D75" s="1484"/>
      <c r="E75" s="1485"/>
      <c r="F75" s="825">
        <f>SUM('1b.mell '!D37)</f>
        <v>50000</v>
      </c>
    </row>
    <row r="76" spans="1:6" ht="13.5">
      <c r="A76" s="1482">
        <v>1092</v>
      </c>
      <c r="B76" s="1482"/>
      <c r="C76" s="1483" t="s">
        <v>340</v>
      </c>
      <c r="D76" s="1484"/>
      <c r="E76" s="1485"/>
      <c r="F76" s="825">
        <f>SUM('1b.mell '!D42)</f>
        <v>480000</v>
      </c>
    </row>
    <row r="77" spans="1:6" ht="13.5">
      <c r="A77" s="1482">
        <v>1098</v>
      </c>
      <c r="B77" s="1482"/>
      <c r="C77" s="1483" t="s">
        <v>346</v>
      </c>
      <c r="D77" s="1484"/>
      <c r="E77" s="1485"/>
      <c r="F77" s="825">
        <f>SUM('1b.mell '!D48)</f>
        <v>5000</v>
      </c>
    </row>
    <row r="78" spans="1:6" ht="13.5">
      <c r="A78" s="1482">
        <v>1183</v>
      </c>
      <c r="B78" s="1482"/>
      <c r="C78" s="1483" t="s">
        <v>1154</v>
      </c>
      <c r="D78" s="1484"/>
      <c r="E78" s="1485"/>
      <c r="F78" s="825">
        <f>SUM('1b.mell '!D77)</f>
        <v>11820</v>
      </c>
    </row>
    <row r="79" spans="1:6" ht="13.5">
      <c r="A79" s="1482">
        <v>1103</v>
      </c>
      <c r="B79" s="1482"/>
      <c r="C79" s="1483" t="s">
        <v>349</v>
      </c>
      <c r="D79" s="1484"/>
      <c r="E79" s="1485"/>
      <c r="F79" s="825">
        <f>SUM('1b.mell '!D52)</f>
        <v>75000</v>
      </c>
    </row>
    <row r="80" spans="1:6" ht="12">
      <c r="A80" s="1494" t="s">
        <v>385</v>
      </c>
      <c r="B80" s="1490" t="s">
        <v>386</v>
      </c>
      <c r="C80" s="1490"/>
      <c r="D80" s="1490"/>
      <c r="E80" s="1490"/>
      <c r="F80" s="1491">
        <f>SUM(F83)</f>
        <v>206162</v>
      </c>
    </row>
    <row r="81" spans="1:6" ht="12">
      <c r="A81" s="1494"/>
      <c r="B81" s="1490"/>
      <c r="C81" s="1490"/>
      <c r="D81" s="1490"/>
      <c r="E81" s="1490"/>
      <c r="F81" s="1492"/>
    </row>
    <row r="82" spans="1:6" ht="12">
      <c r="A82" s="1494"/>
      <c r="B82" s="1490"/>
      <c r="C82" s="1490"/>
      <c r="D82" s="1490"/>
      <c r="E82" s="1490"/>
      <c r="F82" s="1493"/>
    </row>
    <row r="83" spans="1:6" ht="13.5">
      <c r="A83" s="1482">
        <v>1421</v>
      </c>
      <c r="B83" s="1482"/>
      <c r="C83" s="1483" t="s">
        <v>723</v>
      </c>
      <c r="D83" s="1484"/>
      <c r="E83" s="1485"/>
      <c r="F83" s="825">
        <f>SUM('1b.mell '!D202)</f>
        <v>206162</v>
      </c>
    </row>
    <row r="84" spans="1:6" ht="12">
      <c r="A84" s="1520" t="s">
        <v>634</v>
      </c>
      <c r="B84" s="1521"/>
      <c r="C84" s="1521"/>
      <c r="D84" s="1521"/>
      <c r="E84" s="1521"/>
      <c r="F84" s="1518">
        <f>SUM(F80+F70+F66+F60+F43+F32+F5)</f>
        <v>17406164</v>
      </c>
    </row>
    <row r="85" spans="1:6" ht="12">
      <c r="A85" s="1522"/>
      <c r="B85" s="1523"/>
      <c r="C85" s="1523"/>
      <c r="D85" s="1523"/>
      <c r="E85" s="1523"/>
      <c r="F85" s="1524"/>
    </row>
  </sheetData>
  <sheetProtection/>
  <mergeCells count="137">
    <mergeCell ref="A27:B27"/>
    <mergeCell ref="C27:E27"/>
    <mergeCell ref="A78:B78"/>
    <mergeCell ref="C78:E78"/>
    <mergeCell ref="C47:E47"/>
    <mergeCell ref="C51:E51"/>
    <mergeCell ref="A52:B52"/>
    <mergeCell ref="A51:B51"/>
    <mergeCell ref="A36:B36"/>
    <mergeCell ref="A83:B83"/>
    <mergeCell ref="A48:B48"/>
    <mergeCell ref="C55:E55"/>
    <mergeCell ref="C56:E56"/>
    <mergeCell ref="C54:E54"/>
    <mergeCell ref="C39:E39"/>
    <mergeCell ref="C42:E42"/>
    <mergeCell ref="A79:B79"/>
    <mergeCell ref="A58:B58"/>
    <mergeCell ref="C50:E50"/>
    <mergeCell ref="C37:E37"/>
    <mergeCell ref="A41:B41"/>
    <mergeCell ref="C49:E49"/>
    <mergeCell ref="A46:B46"/>
    <mergeCell ref="C46:E46"/>
    <mergeCell ref="A47:B47"/>
    <mergeCell ref="A42:B42"/>
    <mergeCell ref="A49:B49"/>
    <mergeCell ref="A84:E85"/>
    <mergeCell ref="F84:F85"/>
    <mergeCell ref="A17:B17"/>
    <mergeCell ref="C17:E17"/>
    <mergeCell ref="A80:A82"/>
    <mergeCell ref="B80:E82"/>
    <mergeCell ref="F80:F82"/>
    <mergeCell ref="F66:F68"/>
    <mergeCell ref="A69:B69"/>
    <mergeCell ref="C79:E79"/>
    <mergeCell ref="F70:F72"/>
    <mergeCell ref="A73:B73"/>
    <mergeCell ref="C73:E73"/>
    <mergeCell ref="B70:E72"/>
    <mergeCell ref="A24:B24"/>
    <mergeCell ref="A25:B25"/>
    <mergeCell ref="A26:B26"/>
    <mergeCell ref="C52:E52"/>
    <mergeCell ref="A56:B56"/>
    <mergeCell ref="A50:B50"/>
    <mergeCell ref="A30:B30"/>
    <mergeCell ref="A19:B19"/>
    <mergeCell ref="C19:E19"/>
    <mergeCell ref="A60:A62"/>
    <mergeCell ref="B60:E62"/>
    <mergeCell ref="C48:E48"/>
    <mergeCell ref="C36:E36"/>
    <mergeCell ref="A55:B55"/>
    <mergeCell ref="A37:B37"/>
    <mergeCell ref="C35:E35"/>
    <mergeCell ref="A39:B39"/>
    <mergeCell ref="C23:E23"/>
    <mergeCell ref="C30:E30"/>
    <mergeCell ref="F60:F62"/>
    <mergeCell ref="A18:B18"/>
    <mergeCell ref="A28:B28"/>
    <mergeCell ref="F43:F45"/>
    <mergeCell ref="A32:A34"/>
    <mergeCell ref="A31:B31"/>
    <mergeCell ref="B32:E34"/>
    <mergeCell ref="C83:E83"/>
    <mergeCell ref="A66:A68"/>
    <mergeCell ref="B66:E68"/>
    <mergeCell ref="A29:B29"/>
    <mergeCell ref="C29:E29"/>
    <mergeCell ref="C14:E14"/>
    <mergeCell ref="A40:B40"/>
    <mergeCell ref="C40:E40"/>
    <mergeCell ref="A38:B38"/>
    <mergeCell ref="C38:E38"/>
    <mergeCell ref="C13:E13"/>
    <mergeCell ref="C20:E20"/>
    <mergeCell ref="A43:A45"/>
    <mergeCell ref="B43:E45"/>
    <mergeCell ref="C28:E28"/>
    <mergeCell ref="A35:B35"/>
    <mergeCell ref="A21:B21"/>
    <mergeCell ref="C21:E21"/>
    <mergeCell ref="A23:B23"/>
    <mergeCell ref="C31:E31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32:F34"/>
    <mergeCell ref="F5:F7"/>
    <mergeCell ref="A9:B9"/>
    <mergeCell ref="C9:E9"/>
    <mergeCell ref="A20:B20"/>
    <mergeCell ref="A22:B22"/>
    <mergeCell ref="C10:E10"/>
    <mergeCell ref="C22:E22"/>
    <mergeCell ref="A10:B10"/>
    <mergeCell ref="C18:E18"/>
    <mergeCell ref="A15:B15"/>
    <mergeCell ref="C57:E57"/>
    <mergeCell ref="A57:B57"/>
    <mergeCell ref="A74:B74"/>
    <mergeCell ref="C74:E74"/>
    <mergeCell ref="C65:E65"/>
    <mergeCell ref="A70:A72"/>
    <mergeCell ref="C69:E69"/>
    <mergeCell ref="A63:B63"/>
    <mergeCell ref="C64:E64"/>
    <mergeCell ref="C8:E8"/>
    <mergeCell ref="A14:B14"/>
    <mergeCell ref="A12:B12"/>
    <mergeCell ref="C12:E12"/>
    <mergeCell ref="A13:B13"/>
    <mergeCell ref="C75:E75"/>
    <mergeCell ref="C63:E63"/>
    <mergeCell ref="C59:E59"/>
    <mergeCell ref="A65:B65"/>
    <mergeCell ref="A59:B59"/>
    <mergeCell ref="A53:B53"/>
    <mergeCell ref="C53:E53"/>
    <mergeCell ref="A64:B64"/>
    <mergeCell ref="A76:B76"/>
    <mergeCell ref="C76:E76"/>
    <mergeCell ref="A77:B77"/>
    <mergeCell ref="C77:E77"/>
    <mergeCell ref="A54:B54"/>
    <mergeCell ref="A75:B75"/>
    <mergeCell ref="C58:E58"/>
  </mergeCells>
  <printOptions/>
  <pageMargins left="0.7086614173228347" right="0.7086614173228347" top="0.7480314960629921" bottom="0.7480314960629921" header="0.31496062992125984" footer="0.31496062992125984"/>
  <pageSetup firstPageNumber="72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6"/>
  <sheetViews>
    <sheetView showZeros="0" zoomScalePageLayoutView="0" workbookViewId="0" topLeftCell="A106">
      <selection activeCell="D118" sqref="D118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7" width="9.125" style="18" customWidth="1"/>
    <col min="8" max="8" width="9.875" style="18" bestFit="1" customWidth="1"/>
    <col min="9" max="16384" width="9.125" style="18" customWidth="1"/>
  </cols>
  <sheetData>
    <row r="1" spans="1:5" ht="12.75">
      <c r="A1" s="1221" t="s">
        <v>785</v>
      </c>
      <c r="B1" s="1221"/>
      <c r="C1" s="1211"/>
      <c r="D1" s="1211"/>
      <c r="E1" s="1211"/>
    </row>
    <row r="2" spans="1:5" ht="12.75">
      <c r="A2" s="1221" t="s">
        <v>1083</v>
      </c>
      <c r="B2" s="1221"/>
      <c r="C2" s="1211"/>
      <c r="D2" s="1211"/>
      <c r="E2" s="1211"/>
    </row>
    <row r="3" spans="1:2" ht="9" customHeight="1">
      <c r="A3" s="96"/>
      <c r="B3" s="96"/>
    </row>
    <row r="4" spans="1:5" ht="12" customHeight="1">
      <c r="A4" s="85"/>
      <c r="B4" s="84"/>
      <c r="C4" s="80"/>
      <c r="D4" s="80"/>
      <c r="E4" s="80" t="s">
        <v>673</v>
      </c>
    </row>
    <row r="5" spans="1:5" s="20" customFormat="1" ht="12" customHeight="1">
      <c r="A5" s="89"/>
      <c r="B5" s="19"/>
      <c r="C5" s="1204" t="s">
        <v>1196</v>
      </c>
      <c r="D5" s="1204" t="s">
        <v>1203</v>
      </c>
      <c r="E5" s="1218" t="s">
        <v>171</v>
      </c>
    </row>
    <row r="6" spans="1:5" s="20" customFormat="1" ht="12" customHeight="1">
      <c r="A6" s="1" t="s">
        <v>681</v>
      </c>
      <c r="B6" s="1" t="s">
        <v>648</v>
      </c>
      <c r="C6" s="1222"/>
      <c r="D6" s="1222"/>
      <c r="E6" s="1219"/>
    </row>
    <row r="7" spans="1:5" s="20" customFormat="1" ht="12.75" customHeight="1" thickBot="1">
      <c r="A7" s="21"/>
      <c r="B7" s="21"/>
      <c r="C7" s="1223"/>
      <c r="D7" s="1223"/>
      <c r="E7" s="1220"/>
    </row>
    <row r="8" spans="1:5" ht="12" customHeight="1">
      <c r="A8" s="2" t="s">
        <v>649</v>
      </c>
      <c r="B8" s="3" t="s">
        <v>650</v>
      </c>
      <c r="C8" s="14" t="s">
        <v>651</v>
      </c>
      <c r="D8" s="14" t="s">
        <v>652</v>
      </c>
      <c r="E8" s="14" t="s">
        <v>653</v>
      </c>
    </row>
    <row r="9" spans="1:5" ht="15" customHeight="1">
      <c r="A9" s="2"/>
      <c r="B9" s="107" t="s">
        <v>786</v>
      </c>
      <c r="C9" s="7"/>
      <c r="D9" s="7"/>
      <c r="E9" s="5"/>
    </row>
    <row r="10" spans="1:5" ht="11.25">
      <c r="A10" s="2"/>
      <c r="B10" s="94"/>
      <c r="C10" s="7"/>
      <c r="D10" s="7"/>
      <c r="E10" s="5"/>
    </row>
    <row r="11" spans="1:5" ht="11.25">
      <c r="A11" s="4">
        <v>1710</v>
      </c>
      <c r="B11" s="4" t="s">
        <v>841</v>
      </c>
      <c r="C11" s="323">
        <f>SUM(C12:C19)</f>
        <v>1683576</v>
      </c>
      <c r="D11" s="1065">
        <f>SUM(D12:D19)</f>
        <v>1833370</v>
      </c>
      <c r="E11" s="201">
        <f>SUM(D11/C11)</f>
        <v>1.088973708344619</v>
      </c>
    </row>
    <row r="12" spans="1:5" ht="11.25">
      <c r="A12" s="7">
        <v>1711</v>
      </c>
      <c r="B12" s="7" t="s">
        <v>787</v>
      </c>
      <c r="C12" s="320">
        <f>SUM('3a.m.'!C53)</f>
        <v>975623</v>
      </c>
      <c r="D12" s="989">
        <f>SUM('3a.m.'!D53)</f>
        <v>1020063</v>
      </c>
      <c r="E12" s="891">
        <f aca="true" t="shared" si="0" ref="E12:E75">SUM(D12/C12)</f>
        <v>1.045550381653569</v>
      </c>
    </row>
    <row r="13" spans="1:5" ht="11.25">
      <c r="A13" s="7">
        <v>1712</v>
      </c>
      <c r="B13" s="7" t="s">
        <v>569</v>
      </c>
      <c r="C13" s="320">
        <f>SUM('3a.m.'!C54)</f>
        <v>285571</v>
      </c>
      <c r="D13" s="989">
        <f>SUM('3a.m.'!D54)</f>
        <v>309155</v>
      </c>
      <c r="E13" s="891">
        <f t="shared" si="0"/>
        <v>1.0825854165864182</v>
      </c>
    </row>
    <row r="14" spans="1:5" ht="11.25">
      <c r="A14" s="7">
        <v>1713</v>
      </c>
      <c r="B14" s="7" t="s">
        <v>570</v>
      </c>
      <c r="C14" s="320">
        <f>SUM('3a.m.'!C55)</f>
        <v>294082</v>
      </c>
      <c r="D14" s="989">
        <f>SUM('3a.m.'!D55)</f>
        <v>335007</v>
      </c>
      <c r="E14" s="891">
        <f t="shared" si="0"/>
        <v>1.13916186641821</v>
      </c>
    </row>
    <row r="15" spans="1:5" ht="11.25">
      <c r="A15" s="7">
        <v>1714</v>
      </c>
      <c r="B15" s="7" t="s">
        <v>586</v>
      </c>
      <c r="C15" s="320">
        <f>SUM('3a.m.'!C56)</f>
        <v>0</v>
      </c>
      <c r="D15" s="989">
        <f>SUM('3a.m.'!D56)</f>
        <v>0</v>
      </c>
      <c r="E15" s="891"/>
    </row>
    <row r="16" spans="1:5" ht="11.25">
      <c r="A16" s="7">
        <v>1715</v>
      </c>
      <c r="B16" s="5" t="s">
        <v>805</v>
      </c>
      <c r="C16" s="320">
        <f>SUM('3a.m.'!C57)</f>
        <v>0</v>
      </c>
      <c r="D16" s="989">
        <f>SUM('3a.m.'!D57)</f>
        <v>0</v>
      </c>
      <c r="E16" s="891"/>
    </row>
    <row r="17" spans="1:5" ht="11.25">
      <c r="A17" s="7">
        <v>1716</v>
      </c>
      <c r="B17" s="44" t="s">
        <v>754</v>
      </c>
      <c r="C17" s="320">
        <f>SUM('3a.m.'!C61)</f>
        <v>121300</v>
      </c>
      <c r="D17" s="989">
        <f>SUM('3a.m.'!D61)</f>
        <v>147467</v>
      </c>
      <c r="E17" s="891">
        <f t="shared" si="0"/>
        <v>1.2157213520197856</v>
      </c>
    </row>
    <row r="18" spans="1:5" ht="11.25">
      <c r="A18" s="7">
        <v>1717</v>
      </c>
      <c r="B18" s="45" t="s">
        <v>755</v>
      </c>
      <c r="C18" s="320">
        <f>SUM('3a.m.'!C60)</f>
        <v>0</v>
      </c>
      <c r="D18" s="989">
        <f>SUM('3a.m.'!D60)</f>
        <v>14678</v>
      </c>
      <c r="E18" s="891"/>
    </row>
    <row r="19" spans="1:5" ht="11.25">
      <c r="A19" s="7">
        <v>1718</v>
      </c>
      <c r="B19" s="45" t="s">
        <v>1110</v>
      </c>
      <c r="C19" s="320">
        <f>SUM('3a.m.'!C62)</f>
        <v>7000</v>
      </c>
      <c r="D19" s="989">
        <f>SUM('3a.m.'!D62)</f>
        <v>7000</v>
      </c>
      <c r="E19" s="891">
        <f t="shared" si="0"/>
        <v>1</v>
      </c>
    </row>
    <row r="20" spans="1:5" ht="11.25">
      <c r="A20" s="7"/>
      <c r="B20" s="7"/>
      <c r="C20" s="320"/>
      <c r="D20" s="989"/>
      <c r="E20" s="891"/>
    </row>
    <row r="21" spans="1:5" ht="12.75">
      <c r="A21" s="7"/>
      <c r="B21" s="108" t="s">
        <v>833</v>
      </c>
      <c r="C21" s="320"/>
      <c r="D21" s="989"/>
      <c r="E21" s="201"/>
    </row>
    <row r="22" spans="1:5" ht="6.75" customHeight="1">
      <c r="A22" s="7"/>
      <c r="B22" s="7"/>
      <c r="C22" s="320"/>
      <c r="D22" s="989"/>
      <c r="E22" s="201"/>
    </row>
    <row r="23" spans="1:5" ht="11.25">
      <c r="A23" s="75">
        <v>1740</v>
      </c>
      <c r="B23" s="75" t="s">
        <v>529</v>
      </c>
      <c r="C23" s="324">
        <f>SUM(C24:C31)</f>
        <v>543627</v>
      </c>
      <c r="D23" s="1013">
        <f>SUM(D24:D31)</f>
        <v>596491</v>
      </c>
      <c r="E23" s="201">
        <f t="shared" si="0"/>
        <v>1.0972431464956671</v>
      </c>
    </row>
    <row r="24" spans="1:5" ht="11.25">
      <c r="A24" s="7">
        <v>1741</v>
      </c>
      <c r="B24" s="7" t="s">
        <v>787</v>
      </c>
      <c r="C24" s="320">
        <f>SUM('3b.m.'!C36)</f>
        <v>286574</v>
      </c>
      <c r="D24" s="989">
        <f>SUM('3b.m.'!D36)</f>
        <v>290605</v>
      </c>
      <c r="E24" s="891">
        <f t="shared" si="0"/>
        <v>1.0140661748797868</v>
      </c>
    </row>
    <row r="25" spans="1:5" ht="11.25">
      <c r="A25" s="7">
        <v>1742</v>
      </c>
      <c r="B25" s="7" t="s">
        <v>569</v>
      </c>
      <c r="C25" s="320">
        <f>SUM('3b.m.'!C37)</f>
        <v>81948</v>
      </c>
      <c r="D25" s="989">
        <f>SUM('3b.m.'!D37)</f>
        <v>85080</v>
      </c>
      <c r="E25" s="891">
        <f t="shared" si="0"/>
        <v>1.03821935861766</v>
      </c>
    </row>
    <row r="26" spans="1:5" ht="11.25">
      <c r="A26" s="7">
        <v>1743</v>
      </c>
      <c r="B26" s="7" t="s">
        <v>570</v>
      </c>
      <c r="C26" s="320">
        <f>SUM('3b.m.'!C38)</f>
        <v>158405</v>
      </c>
      <c r="D26" s="320">
        <f>SUM('3b.m.'!D38)</f>
        <v>192106</v>
      </c>
      <c r="E26" s="891">
        <f t="shared" si="0"/>
        <v>1.2127521227233988</v>
      </c>
    </row>
    <row r="27" spans="1:5" ht="11.25">
      <c r="A27" s="7">
        <v>1744</v>
      </c>
      <c r="B27" s="7" t="s">
        <v>586</v>
      </c>
      <c r="C27" s="320">
        <f>SUM('3b.m.'!C39)</f>
        <v>0</v>
      </c>
      <c r="D27" s="320">
        <f>SUM('3b.m.'!D39)</f>
        <v>0</v>
      </c>
      <c r="E27" s="891"/>
    </row>
    <row r="28" spans="1:5" ht="11.25">
      <c r="A28" s="7">
        <v>1745</v>
      </c>
      <c r="B28" s="7" t="s">
        <v>805</v>
      </c>
      <c r="C28" s="320">
        <f>SUM('3b.m.'!C40)</f>
        <v>0</v>
      </c>
      <c r="D28" s="320">
        <f>SUM('3b.m.'!D40)</f>
        <v>12000</v>
      </c>
      <c r="E28" s="891"/>
    </row>
    <row r="29" spans="1:5" ht="11.25">
      <c r="A29" s="7">
        <v>1746</v>
      </c>
      <c r="B29" s="7" t="s">
        <v>754</v>
      </c>
      <c r="C29" s="320">
        <f>SUM('3b.m.'!C44)</f>
        <v>16700</v>
      </c>
      <c r="D29" s="320">
        <f>SUM('3b.m.'!D44)</f>
        <v>16700</v>
      </c>
      <c r="E29" s="891">
        <f t="shared" si="0"/>
        <v>1</v>
      </c>
    </row>
    <row r="30" spans="1:5" ht="11.25">
      <c r="A30" s="7">
        <v>1747</v>
      </c>
      <c r="B30" s="7" t="s">
        <v>755</v>
      </c>
      <c r="C30" s="320">
        <f>SUM('3b.m.'!C45)</f>
        <v>0</v>
      </c>
      <c r="D30" s="320">
        <f>SUM('3b.m.'!D45)</f>
        <v>0</v>
      </c>
      <c r="E30" s="891"/>
    </row>
    <row r="31" spans="1:5" ht="11.25">
      <c r="A31" s="7">
        <v>1748</v>
      </c>
      <c r="B31" s="5" t="s">
        <v>571</v>
      </c>
      <c r="C31" s="320"/>
      <c r="D31" s="320"/>
      <c r="E31" s="201"/>
    </row>
    <row r="32" spans="1:5" ht="7.5" customHeight="1">
      <c r="A32" s="7"/>
      <c r="B32" s="7"/>
      <c r="C32" s="320"/>
      <c r="D32" s="320"/>
      <c r="E32" s="201"/>
    </row>
    <row r="33" spans="1:5" ht="12.75">
      <c r="A33" s="7"/>
      <c r="B33" s="108" t="s">
        <v>834</v>
      </c>
      <c r="C33" s="320"/>
      <c r="D33" s="320"/>
      <c r="E33" s="201"/>
    </row>
    <row r="34" spans="1:5" ht="7.5" customHeight="1">
      <c r="A34" s="2"/>
      <c r="B34" s="94"/>
      <c r="C34" s="320"/>
      <c r="D34" s="320"/>
      <c r="E34" s="201"/>
    </row>
    <row r="35" spans="1:5" ht="11.25">
      <c r="A35" s="8">
        <v>1750</v>
      </c>
      <c r="B35" s="8" t="s">
        <v>490</v>
      </c>
      <c r="C35" s="325">
        <f>SUM(C36:C44)</f>
        <v>4262688</v>
      </c>
      <c r="D35" s="325">
        <f>SUM(D36:D44)</f>
        <v>4675128</v>
      </c>
      <c r="E35" s="201">
        <f t="shared" si="0"/>
        <v>1.0967558498299665</v>
      </c>
    </row>
    <row r="36" spans="1:5" ht="11.25">
      <c r="A36" s="7">
        <v>1751</v>
      </c>
      <c r="B36" s="7" t="s">
        <v>787</v>
      </c>
      <c r="C36" s="320">
        <f>SUM('3c.m.'!C800)</f>
        <v>135688</v>
      </c>
      <c r="D36" s="320">
        <f>SUM('3c.m.'!D800)</f>
        <v>165294</v>
      </c>
      <c r="E36" s="891">
        <f t="shared" si="0"/>
        <v>1.2181917339779493</v>
      </c>
    </row>
    <row r="37" spans="1:5" ht="11.25">
      <c r="A37" s="7">
        <v>1752</v>
      </c>
      <c r="B37" s="7" t="s">
        <v>569</v>
      </c>
      <c r="C37" s="320">
        <f>SUM('3c.m.'!C801)</f>
        <v>40293</v>
      </c>
      <c r="D37" s="320">
        <f>SUM('3c.m.'!D801)</f>
        <v>50421</v>
      </c>
      <c r="E37" s="891">
        <f t="shared" si="0"/>
        <v>1.2513587968133422</v>
      </c>
    </row>
    <row r="38" spans="1:5" ht="11.25">
      <c r="A38" s="7">
        <v>1753</v>
      </c>
      <c r="B38" s="7" t="s">
        <v>570</v>
      </c>
      <c r="C38" s="320">
        <f>SUM('3c.m.'!C802)</f>
        <v>2814988</v>
      </c>
      <c r="D38" s="320">
        <f>SUM('3c.m.'!D802)</f>
        <v>2977193</v>
      </c>
      <c r="E38" s="891">
        <f t="shared" si="0"/>
        <v>1.0576219152621609</v>
      </c>
    </row>
    <row r="39" spans="1:5" ht="11.25">
      <c r="A39" s="7">
        <v>1754</v>
      </c>
      <c r="B39" s="7" t="s">
        <v>586</v>
      </c>
      <c r="C39" s="320">
        <f>SUM('3c.m.'!C803)</f>
        <v>220705</v>
      </c>
      <c r="D39" s="320">
        <f>SUM('3c.m.'!D803)</f>
        <v>248621</v>
      </c>
      <c r="E39" s="891">
        <f t="shared" si="0"/>
        <v>1.1264855802994949</v>
      </c>
    </row>
    <row r="40" spans="1:5" ht="11.25">
      <c r="A40" s="7">
        <v>1755</v>
      </c>
      <c r="B40" s="7" t="s">
        <v>805</v>
      </c>
      <c r="C40" s="320">
        <f>SUM('3c.m.'!C804)</f>
        <v>117750</v>
      </c>
      <c r="D40" s="320">
        <f>SUM('3c.m.'!D804)</f>
        <v>159437</v>
      </c>
      <c r="E40" s="891">
        <f t="shared" si="0"/>
        <v>1.3540297239915073</v>
      </c>
    </row>
    <row r="41" spans="1:5" ht="11.25">
      <c r="A41" s="7">
        <v>1756</v>
      </c>
      <c r="B41" s="7" t="s">
        <v>754</v>
      </c>
      <c r="C41" s="320">
        <f>SUM('3c.m.'!C807)</f>
        <v>276764</v>
      </c>
      <c r="D41" s="320">
        <f>SUM('3c.m.'!D807)</f>
        <v>284978</v>
      </c>
      <c r="E41" s="891">
        <f t="shared" si="0"/>
        <v>1.0296787154398694</v>
      </c>
    </row>
    <row r="42" spans="1:5" ht="11.25">
      <c r="A42" s="5">
        <v>1757</v>
      </c>
      <c r="B42" s="5" t="s">
        <v>755</v>
      </c>
      <c r="C42" s="320">
        <f>SUM('3c.m.'!C808)</f>
        <v>4000</v>
      </c>
      <c r="D42" s="989">
        <f>SUM('3c.m.'!D808)</f>
        <v>9379</v>
      </c>
      <c r="E42" s="891">
        <f t="shared" si="0"/>
        <v>2.34475</v>
      </c>
    </row>
    <row r="43" spans="1:5" ht="11.25">
      <c r="A43" s="7">
        <v>1758</v>
      </c>
      <c r="B43" s="7" t="s">
        <v>877</v>
      </c>
      <c r="C43" s="320">
        <f>SUM('3c.m.'!C809)</f>
        <v>652500</v>
      </c>
      <c r="D43" s="989">
        <f>SUM('3c.m.'!D809)</f>
        <v>779805</v>
      </c>
      <c r="E43" s="891">
        <f t="shared" si="0"/>
        <v>1.195103448275862</v>
      </c>
    </row>
    <row r="44" spans="1:5" ht="11.25">
      <c r="A44" s="7"/>
      <c r="B44" s="7"/>
      <c r="C44" s="320"/>
      <c r="D44" s="989"/>
      <c r="E44" s="201"/>
    </row>
    <row r="45" spans="1:5" ht="11.25">
      <c r="A45" s="7"/>
      <c r="B45" s="7"/>
      <c r="C45" s="320"/>
      <c r="D45" s="989"/>
      <c r="E45" s="201"/>
    </row>
    <row r="46" spans="1:5" ht="11.25">
      <c r="A46" s="4">
        <v>1760</v>
      </c>
      <c r="B46" s="4" t="s">
        <v>844</v>
      </c>
      <c r="C46" s="323">
        <f>SUM(C47:C53)</f>
        <v>1106220</v>
      </c>
      <c r="D46" s="1065">
        <f>SUM(D47:D53)</f>
        <v>1254020</v>
      </c>
      <c r="E46" s="201">
        <f t="shared" si="0"/>
        <v>1.133608143045687</v>
      </c>
    </row>
    <row r="47" spans="1:5" ht="11.25">
      <c r="A47" s="7">
        <v>1761</v>
      </c>
      <c r="B47" s="7" t="s">
        <v>787</v>
      </c>
      <c r="C47" s="5">
        <f>SUM('3d.m.'!C53)</f>
        <v>787</v>
      </c>
      <c r="D47" s="1021">
        <f>SUM('3d.m.'!D53)</f>
        <v>787</v>
      </c>
      <c r="E47" s="891">
        <f t="shared" si="0"/>
        <v>1</v>
      </c>
    </row>
    <row r="48" spans="1:5" ht="11.25">
      <c r="A48" s="5">
        <v>1762</v>
      </c>
      <c r="B48" s="5" t="s">
        <v>569</v>
      </c>
      <c r="C48" s="5">
        <f>SUM('3d.m.'!C54)</f>
        <v>213</v>
      </c>
      <c r="D48" s="1021">
        <f>SUM('3d.m.'!D54)</f>
        <v>213</v>
      </c>
      <c r="E48" s="891">
        <f t="shared" si="0"/>
        <v>1</v>
      </c>
    </row>
    <row r="49" spans="1:5" ht="11.25">
      <c r="A49" s="7">
        <v>1763</v>
      </c>
      <c r="B49" s="7" t="s">
        <v>570</v>
      </c>
      <c r="C49" s="5">
        <f>SUM('3d.m.'!C55)</f>
        <v>400</v>
      </c>
      <c r="D49" s="1021">
        <f>SUM('3d.m.'!D55)</f>
        <v>400</v>
      </c>
      <c r="E49" s="891">
        <f t="shared" si="0"/>
        <v>1</v>
      </c>
    </row>
    <row r="50" spans="1:5" ht="11.25">
      <c r="A50" s="7">
        <v>1764</v>
      </c>
      <c r="B50" s="7" t="s">
        <v>805</v>
      </c>
      <c r="C50" s="5">
        <f>SUM('3d.m.'!C56)</f>
        <v>909220</v>
      </c>
      <c r="D50" s="1021">
        <f>SUM('3d.m.'!D56)</f>
        <v>916220</v>
      </c>
      <c r="E50" s="891">
        <f t="shared" si="0"/>
        <v>1.0076989067552407</v>
      </c>
    </row>
    <row r="51" spans="1:5" ht="11.25">
      <c r="A51" s="7">
        <v>1765</v>
      </c>
      <c r="B51" s="7" t="s">
        <v>1117</v>
      </c>
      <c r="C51" s="5">
        <f>SUM('3d.m.'!C57)</f>
        <v>9600</v>
      </c>
      <c r="D51" s="1021">
        <f>SUM('3d.m.'!D57)</f>
        <v>9600</v>
      </c>
      <c r="E51" s="891">
        <f t="shared" si="0"/>
        <v>1</v>
      </c>
    </row>
    <row r="52" spans="1:5" ht="11.25">
      <c r="A52" s="7">
        <v>1766</v>
      </c>
      <c r="B52" s="7" t="s">
        <v>846</v>
      </c>
      <c r="C52" s="5">
        <f>SUM('3d.m.'!C58)</f>
        <v>186000</v>
      </c>
      <c r="D52" s="1021">
        <f>SUM('3d.m.'!D58)</f>
        <v>326800</v>
      </c>
      <c r="E52" s="891">
        <f t="shared" si="0"/>
        <v>1.756989247311828</v>
      </c>
    </row>
    <row r="53" spans="1:5" ht="11.25">
      <c r="A53" s="7"/>
      <c r="B53" s="7"/>
      <c r="C53" s="5"/>
      <c r="D53" s="1021"/>
      <c r="E53" s="891"/>
    </row>
    <row r="54" spans="1:5" ht="11.25">
      <c r="A54" s="2"/>
      <c r="B54" s="94"/>
      <c r="C54" s="320"/>
      <c r="D54" s="989"/>
      <c r="E54" s="201"/>
    </row>
    <row r="55" spans="1:5" ht="11.25">
      <c r="A55" s="4">
        <v>1770</v>
      </c>
      <c r="B55" s="22" t="s">
        <v>835</v>
      </c>
      <c r="C55" s="323">
        <f>SUM(C56:C62)</f>
        <v>1726802</v>
      </c>
      <c r="D55" s="1065">
        <f>SUM(D56:D62)</f>
        <v>3233382</v>
      </c>
      <c r="E55" s="201">
        <f t="shared" si="0"/>
        <v>1.872468296886383</v>
      </c>
    </row>
    <row r="56" spans="1:5" ht="11.25">
      <c r="A56" s="73">
        <v>1771</v>
      </c>
      <c r="B56" s="7" t="s">
        <v>787</v>
      </c>
      <c r="C56" s="194">
        <f>SUM('4.mell.'!C71)</f>
        <v>100</v>
      </c>
      <c r="D56" s="1021">
        <f>SUM('4.mell.'!D71)</f>
        <v>100</v>
      </c>
      <c r="E56" s="891">
        <f t="shared" si="0"/>
        <v>1</v>
      </c>
    </row>
    <row r="57" spans="1:5" ht="11.25">
      <c r="A57" s="73">
        <v>1772</v>
      </c>
      <c r="B57" s="7" t="s">
        <v>569</v>
      </c>
      <c r="C57" s="194">
        <f>SUM('4.mell.'!C72)</f>
        <v>27</v>
      </c>
      <c r="D57" s="1021">
        <f>SUM('4.mell.'!D72)</f>
        <v>27</v>
      </c>
      <c r="E57" s="891">
        <f t="shared" si="0"/>
        <v>1</v>
      </c>
    </row>
    <row r="58" spans="1:5" ht="11.25">
      <c r="A58" s="7">
        <v>1773</v>
      </c>
      <c r="B58" s="7" t="s">
        <v>570</v>
      </c>
      <c r="C58" s="194">
        <f>SUM('4.mell.'!C73)</f>
        <v>20602</v>
      </c>
      <c r="D58" s="1021">
        <f>SUM('4.mell.'!D73)</f>
        <v>30452</v>
      </c>
      <c r="E58" s="891">
        <f t="shared" si="0"/>
        <v>1.4781089214639356</v>
      </c>
    </row>
    <row r="59" spans="1:5" ht="11.25">
      <c r="A59" s="7">
        <v>1774</v>
      </c>
      <c r="B59" s="7" t="s">
        <v>779</v>
      </c>
      <c r="C59" s="194">
        <f>SUM('4.mell.'!C74)</f>
        <v>0</v>
      </c>
      <c r="D59" s="1021">
        <f>SUM('4.mell.'!D74)</f>
        <v>0</v>
      </c>
      <c r="E59" s="891"/>
    </row>
    <row r="60" spans="1:5" ht="11.25">
      <c r="A60" s="7">
        <v>1775</v>
      </c>
      <c r="B60" s="7" t="s">
        <v>754</v>
      </c>
      <c r="C60" s="194">
        <f>SUM('4.mell.'!C77)</f>
        <v>0</v>
      </c>
      <c r="D60" s="194">
        <f>SUM('4.mell.'!D77)</f>
        <v>0</v>
      </c>
      <c r="E60" s="891"/>
    </row>
    <row r="61" spans="1:5" ht="11.25">
      <c r="A61" s="7">
        <v>1776</v>
      </c>
      <c r="B61" s="7" t="s">
        <v>755</v>
      </c>
      <c r="C61" s="326">
        <f>SUM('4.mell.'!C78)</f>
        <v>1676073</v>
      </c>
      <c r="D61" s="326">
        <f>SUM('4.mell.'!D78)</f>
        <v>3156628</v>
      </c>
      <c r="E61" s="891">
        <f t="shared" si="0"/>
        <v>1.8833475630238063</v>
      </c>
    </row>
    <row r="62" spans="1:5" ht="11.25">
      <c r="A62" s="7">
        <v>1777</v>
      </c>
      <c r="B62" s="7" t="s">
        <v>571</v>
      </c>
      <c r="C62" s="326">
        <f>SUM('4.mell.'!C79)</f>
        <v>30000</v>
      </c>
      <c r="D62" s="1015">
        <f>SUM('4.mell.'!D79)</f>
        <v>46175</v>
      </c>
      <c r="E62" s="891">
        <f t="shared" si="0"/>
        <v>1.5391666666666666</v>
      </c>
    </row>
    <row r="63" spans="1:5" ht="11.25">
      <c r="A63" s="7"/>
      <c r="B63" s="7"/>
      <c r="C63" s="320"/>
      <c r="D63" s="989"/>
      <c r="E63" s="201"/>
    </row>
    <row r="64" spans="1:5" ht="11.25">
      <c r="A64" s="4">
        <v>1780</v>
      </c>
      <c r="B64" s="4" t="s">
        <v>836</v>
      </c>
      <c r="C64" s="323">
        <f>SUM(C65:C71)</f>
        <v>86522</v>
      </c>
      <c r="D64" s="1065">
        <f>SUM(D65:D71)</f>
        <v>927462</v>
      </c>
      <c r="E64" s="201">
        <f t="shared" si="0"/>
        <v>10.719377730519405</v>
      </c>
    </row>
    <row r="65" spans="1:5" ht="11.25">
      <c r="A65" s="73">
        <v>1781</v>
      </c>
      <c r="B65" s="7" t="s">
        <v>787</v>
      </c>
      <c r="C65" s="326">
        <f>SUM('5.mell. '!C31)</f>
        <v>0</v>
      </c>
      <c r="D65" s="1015">
        <f>SUM('5.mell. '!D31)</f>
        <v>0</v>
      </c>
      <c r="E65" s="201"/>
    </row>
    <row r="66" spans="1:5" ht="11.25">
      <c r="A66" s="73">
        <v>1782</v>
      </c>
      <c r="B66" s="7" t="s">
        <v>569</v>
      </c>
      <c r="C66" s="326">
        <f>SUM('5.mell. '!C32)</f>
        <v>0</v>
      </c>
      <c r="D66" s="1015">
        <f>SUM('5.mell. '!D32)</f>
        <v>0</v>
      </c>
      <c r="E66" s="201"/>
    </row>
    <row r="67" spans="1:5" ht="11.25">
      <c r="A67" s="7">
        <v>1783</v>
      </c>
      <c r="B67" s="7" t="s">
        <v>570</v>
      </c>
      <c r="C67" s="194">
        <f>SUM('5.mell. '!C33)</f>
        <v>0</v>
      </c>
      <c r="D67" s="1021">
        <f>SUM('5.mell. '!D33)</f>
        <v>0</v>
      </c>
      <c r="E67" s="201"/>
    </row>
    <row r="68" spans="1:5" ht="11.25">
      <c r="A68" s="7">
        <v>1784</v>
      </c>
      <c r="B68" s="7" t="s">
        <v>779</v>
      </c>
      <c r="C68" s="5">
        <f>SUM('5.mell. '!C34)</f>
        <v>0</v>
      </c>
      <c r="D68" s="1021">
        <f>SUM('5.mell. '!D34)</f>
        <v>0</v>
      </c>
      <c r="E68" s="201"/>
    </row>
    <row r="69" spans="1:5" ht="11.25">
      <c r="A69" s="7">
        <v>1785</v>
      </c>
      <c r="B69" s="7" t="s">
        <v>754</v>
      </c>
      <c r="C69" s="5">
        <f>SUM('5.mell. '!C38)</f>
        <v>86522</v>
      </c>
      <c r="D69" s="1021">
        <f>SUM('5.mell. '!D38)</f>
        <v>927462</v>
      </c>
      <c r="E69" s="891">
        <f t="shared" si="0"/>
        <v>10.719377730519405</v>
      </c>
    </row>
    <row r="70" spans="1:5" ht="11.25">
      <c r="A70" s="7">
        <v>1786</v>
      </c>
      <c r="B70" s="7" t="s">
        <v>755</v>
      </c>
      <c r="C70" s="5">
        <f>SUM('5.mell. '!C37)</f>
        <v>0</v>
      </c>
      <c r="D70" s="1021">
        <f>SUM('5.mell. '!D37)</f>
        <v>0</v>
      </c>
      <c r="E70" s="201"/>
    </row>
    <row r="71" spans="1:5" ht="11.25">
      <c r="A71" s="5">
        <v>1787</v>
      </c>
      <c r="B71" s="7" t="s">
        <v>571</v>
      </c>
      <c r="C71" s="5">
        <f>SUM('5.mell. '!C39)</f>
        <v>0</v>
      </c>
      <c r="D71" s="1021">
        <f>SUM('5.mell. '!D39)</f>
        <v>0</v>
      </c>
      <c r="E71" s="201"/>
    </row>
    <row r="72" spans="1:5" ht="11.25">
      <c r="A72" s="5"/>
      <c r="B72" s="7"/>
      <c r="C72" s="7"/>
      <c r="D72" s="989"/>
      <c r="E72" s="201"/>
    </row>
    <row r="73" spans="1:5" ht="11.25">
      <c r="A73" s="74">
        <v>1790</v>
      </c>
      <c r="B73" s="134" t="s">
        <v>534</v>
      </c>
      <c r="C73" s="1013">
        <f>SUM(C74:C78)</f>
        <v>62785</v>
      </c>
      <c r="D73" s="1013">
        <f>SUM(D74:D78)</f>
        <v>60302</v>
      </c>
      <c r="E73" s="201">
        <f t="shared" si="0"/>
        <v>0.9604523373417218</v>
      </c>
    </row>
    <row r="74" spans="1:5" ht="11.25">
      <c r="A74" s="5">
        <v>1791</v>
      </c>
      <c r="B74" s="82" t="s">
        <v>831</v>
      </c>
      <c r="C74" s="1014">
        <v>739</v>
      </c>
      <c r="D74" s="1014">
        <v>739</v>
      </c>
      <c r="E74" s="891">
        <f t="shared" si="0"/>
        <v>1</v>
      </c>
    </row>
    <row r="75" spans="1:5" ht="11.25">
      <c r="A75" s="5">
        <v>1792</v>
      </c>
      <c r="B75" s="82" t="s">
        <v>883</v>
      </c>
      <c r="C75" s="1014">
        <v>12127</v>
      </c>
      <c r="D75" s="1014">
        <v>12127</v>
      </c>
      <c r="E75" s="891">
        <f t="shared" si="0"/>
        <v>1</v>
      </c>
    </row>
    <row r="76" spans="1:5" ht="11.25">
      <c r="A76" s="5">
        <v>1793</v>
      </c>
      <c r="B76" s="5" t="s">
        <v>572</v>
      </c>
      <c r="C76" s="1015">
        <v>2483</v>
      </c>
      <c r="D76" s="1015"/>
      <c r="E76" s="891">
        <f aca="true" t="shared" si="1" ref="E76:E139">SUM(D76/C76)</f>
        <v>0</v>
      </c>
    </row>
    <row r="77" spans="1:5" ht="11.25">
      <c r="A77" s="5">
        <v>1794</v>
      </c>
      <c r="B77" s="5" t="s">
        <v>889</v>
      </c>
      <c r="C77" s="1015">
        <v>29314</v>
      </c>
      <c r="D77" s="1015">
        <v>29314</v>
      </c>
      <c r="E77" s="891">
        <f t="shared" si="1"/>
        <v>1</v>
      </c>
    </row>
    <row r="78" spans="1:5" ht="11.25">
      <c r="A78" s="5">
        <v>1795</v>
      </c>
      <c r="B78" s="5" t="s">
        <v>929</v>
      </c>
      <c r="C78" s="1015">
        <v>18122</v>
      </c>
      <c r="D78" s="1015">
        <v>18122</v>
      </c>
      <c r="E78" s="891">
        <f t="shared" si="1"/>
        <v>1</v>
      </c>
    </row>
    <row r="79" spans="1:5" s="20" customFormat="1" ht="12">
      <c r="A79" s="5"/>
      <c r="B79" s="70"/>
      <c r="C79" s="989"/>
      <c r="D79" s="989"/>
      <c r="E79" s="201"/>
    </row>
    <row r="80" spans="1:5" s="24" customFormat="1" ht="13.5" customHeight="1">
      <c r="A80" s="4">
        <v>1801</v>
      </c>
      <c r="B80" s="8" t="s">
        <v>573</v>
      </c>
      <c r="C80" s="1065">
        <v>45000</v>
      </c>
      <c r="D80" s="1065">
        <v>45000</v>
      </c>
      <c r="E80" s="201">
        <f t="shared" si="1"/>
        <v>1</v>
      </c>
    </row>
    <row r="81" spans="1:5" s="24" customFormat="1" ht="13.5" customHeight="1">
      <c r="A81" s="4"/>
      <c r="B81" s="8"/>
      <c r="C81" s="1065"/>
      <c r="D81" s="1065"/>
      <c r="E81" s="201"/>
    </row>
    <row r="82" spans="1:5" s="24" customFormat="1" ht="13.5" customHeight="1">
      <c r="A82" s="4">
        <v>1803</v>
      </c>
      <c r="B82" s="8" t="s">
        <v>491</v>
      </c>
      <c r="C82" s="1065"/>
      <c r="D82" s="1065"/>
      <c r="E82" s="201"/>
    </row>
    <row r="83" spans="1:5" ht="12" customHeight="1">
      <c r="A83" s="74"/>
      <c r="B83" s="75"/>
      <c r="C83" s="1022"/>
      <c r="D83" s="1022"/>
      <c r="E83" s="201"/>
    </row>
    <row r="84" spans="1:5" s="24" customFormat="1" ht="11.25">
      <c r="A84" s="4">
        <v>1804</v>
      </c>
      <c r="B84" s="8" t="s">
        <v>492</v>
      </c>
      <c r="C84" s="1065">
        <v>187000</v>
      </c>
      <c r="D84" s="1065">
        <v>187000</v>
      </c>
      <c r="E84" s="201">
        <f t="shared" si="1"/>
        <v>1</v>
      </c>
    </row>
    <row r="85" spans="1:5" s="24" customFormat="1" ht="11.25">
      <c r="A85" s="4"/>
      <c r="B85" s="8"/>
      <c r="C85" s="1066"/>
      <c r="D85" s="1066"/>
      <c r="E85" s="201"/>
    </row>
    <row r="86" spans="1:5" s="24" customFormat="1" ht="11.25">
      <c r="A86" s="4">
        <v>1806</v>
      </c>
      <c r="B86" s="4" t="s">
        <v>920</v>
      </c>
      <c r="C86" s="1022">
        <f>SUM(C87:C88)</f>
        <v>12000</v>
      </c>
      <c r="D86" s="1022">
        <f>SUM(D87:D88)</f>
        <v>21086</v>
      </c>
      <c r="E86" s="201">
        <f t="shared" si="1"/>
        <v>1.7571666666666668</v>
      </c>
    </row>
    <row r="87" spans="1:5" s="24" customFormat="1" ht="12">
      <c r="A87" s="19"/>
      <c r="B87" s="79" t="s">
        <v>921</v>
      </c>
      <c r="C87" s="1074"/>
      <c r="D87" s="1074"/>
      <c r="E87" s="201"/>
    </row>
    <row r="88" spans="1:5" s="24" customFormat="1" ht="12">
      <c r="A88" s="19"/>
      <c r="B88" s="79" t="s">
        <v>922</v>
      </c>
      <c r="C88" s="1074">
        <v>12000</v>
      </c>
      <c r="D88" s="1074">
        <v>21086</v>
      </c>
      <c r="E88" s="1110">
        <f t="shared" si="1"/>
        <v>1.7571666666666668</v>
      </c>
    </row>
    <row r="89" spans="1:5" s="24" customFormat="1" ht="11.25">
      <c r="A89" s="4"/>
      <c r="B89" s="4"/>
      <c r="C89" s="1065"/>
      <c r="D89" s="1065"/>
      <c r="E89" s="201"/>
    </row>
    <row r="90" spans="1:5" s="24" customFormat="1" ht="12">
      <c r="A90" s="74">
        <v>1812</v>
      </c>
      <c r="B90" s="104" t="s">
        <v>493</v>
      </c>
      <c r="C90" s="1065">
        <f>SUM('6.mell. '!C12)</f>
        <v>78000</v>
      </c>
      <c r="D90" s="1065">
        <f>SUM('6.mell. '!D12)</f>
        <v>61896</v>
      </c>
      <c r="E90" s="201">
        <f t="shared" si="1"/>
        <v>0.7935384615384615</v>
      </c>
    </row>
    <row r="91" spans="1:5" s="24" customFormat="1" ht="12">
      <c r="A91" s="74">
        <v>1813</v>
      </c>
      <c r="B91" s="98" t="s">
        <v>494</v>
      </c>
      <c r="C91" s="1065">
        <f>SUM('6.mell. '!C14)</f>
        <v>21183</v>
      </c>
      <c r="D91" s="1065">
        <f>SUM('6.mell. '!D14)</f>
        <v>13611</v>
      </c>
      <c r="E91" s="201">
        <f t="shared" si="1"/>
        <v>0.6425435490723693</v>
      </c>
    </row>
    <row r="92" spans="1:5" s="24" customFormat="1" ht="11.25">
      <c r="A92" s="19">
        <v>1816</v>
      </c>
      <c r="B92" s="74" t="s">
        <v>531</v>
      </c>
      <c r="C92" s="1022">
        <f>SUM(C90+C91)</f>
        <v>99183</v>
      </c>
      <c r="D92" s="1022">
        <f>SUM(D90+D91)</f>
        <v>75507</v>
      </c>
      <c r="E92" s="201">
        <f t="shared" si="1"/>
        <v>0.7612897371525362</v>
      </c>
    </row>
    <row r="93" spans="1:5" ht="11.25">
      <c r="A93" s="5"/>
      <c r="B93" s="5"/>
      <c r="C93" s="1022"/>
      <c r="D93" s="1022"/>
      <c r="E93" s="201"/>
    </row>
    <row r="94" spans="1:6" s="26" customFormat="1" ht="13.5" customHeight="1">
      <c r="A94" s="87"/>
      <c r="B94" s="87" t="s">
        <v>520</v>
      </c>
      <c r="C94" s="1075"/>
      <c r="D94" s="1075"/>
      <c r="E94" s="201"/>
      <c r="F94" s="1142"/>
    </row>
    <row r="95" spans="1:6" s="20" customFormat="1" ht="12" customHeight="1">
      <c r="A95" s="5">
        <v>1821</v>
      </c>
      <c r="B95" s="7" t="s">
        <v>787</v>
      </c>
      <c r="C95" s="1076">
        <f>SUM(C12+C24+C36+C47+C56+C65)</f>
        <v>1398772</v>
      </c>
      <c r="D95" s="1076">
        <f>SUM(D12+D24+D36+D47+D56+D65)</f>
        <v>1476849</v>
      </c>
      <c r="E95" s="891">
        <f t="shared" si="1"/>
        <v>1.0558182462903174</v>
      </c>
      <c r="F95" s="1141"/>
    </row>
    <row r="96" spans="1:6" s="20" customFormat="1" ht="12" customHeight="1">
      <c r="A96" s="5">
        <v>1822</v>
      </c>
      <c r="B96" s="7" t="s">
        <v>569</v>
      </c>
      <c r="C96" s="1021">
        <f>SUM(C13+C25+C37+C48+C57+C66)</f>
        <v>408052</v>
      </c>
      <c r="D96" s="1021">
        <f>SUM(D13+D25+D37+D48+D57+D66)</f>
        <v>444896</v>
      </c>
      <c r="E96" s="891">
        <f t="shared" si="1"/>
        <v>1.0902924137119778</v>
      </c>
      <c r="F96" s="1141"/>
    </row>
    <row r="97" spans="1:6" s="20" customFormat="1" ht="11.25">
      <c r="A97" s="182">
        <v>1823</v>
      </c>
      <c r="B97" s="7" t="s">
        <v>570</v>
      </c>
      <c r="C97" s="1021">
        <f>SUM(C14+C26+C38+C49+C58+C67+C80+C84)</f>
        <v>3520477</v>
      </c>
      <c r="D97" s="1021">
        <f>SUM(D14+D26+D38+D49+D58+D67+D80+D84)</f>
        <v>3767158</v>
      </c>
      <c r="E97" s="891">
        <f t="shared" si="1"/>
        <v>1.0700703342189142</v>
      </c>
      <c r="F97" s="1141"/>
    </row>
    <row r="98" spans="1:6" s="20" customFormat="1" ht="11.25">
      <c r="A98" s="182">
        <v>1824</v>
      </c>
      <c r="B98" s="7" t="s">
        <v>586</v>
      </c>
      <c r="C98" s="1076">
        <f>SUM(C15+C27+C39)</f>
        <v>220705</v>
      </c>
      <c r="D98" s="1076">
        <f>SUM(D15+D27+D39)</f>
        <v>248621</v>
      </c>
      <c r="E98" s="891">
        <f t="shared" si="1"/>
        <v>1.1264855802994949</v>
      </c>
      <c r="F98" s="1141"/>
    </row>
    <row r="99" spans="1:6" s="20" customFormat="1" ht="11.25">
      <c r="A99" s="5">
        <v>1825</v>
      </c>
      <c r="B99" s="7" t="s">
        <v>805</v>
      </c>
      <c r="C99" s="1021">
        <f>SUM(C16+C28+C40+C50+C59+C68+C90+C91+C88)</f>
        <v>1138153</v>
      </c>
      <c r="D99" s="1021">
        <f>SUM(D16+D28+D40+D50+D59+D68+D90+D91+D88)</f>
        <v>1184250</v>
      </c>
      <c r="E99" s="891">
        <f t="shared" si="1"/>
        <v>1.0405015845848493</v>
      </c>
      <c r="F99" s="1141"/>
    </row>
    <row r="100" spans="1:6" s="20" customFormat="1" ht="12" thickBot="1">
      <c r="A100" s="103"/>
      <c r="B100" s="204" t="s">
        <v>542</v>
      </c>
      <c r="C100" s="293">
        <f>SUM(C92)</f>
        <v>99183</v>
      </c>
      <c r="D100" s="293">
        <f>SUM(D92)</f>
        <v>75507</v>
      </c>
      <c r="E100" s="903">
        <f t="shared" si="1"/>
        <v>0.7612897371525362</v>
      </c>
      <c r="F100" s="1143"/>
    </row>
    <row r="101" spans="1:5" s="20" customFormat="1" ht="17.25" customHeight="1" thickBot="1">
      <c r="A101" s="192">
        <v>1820</v>
      </c>
      <c r="B101" s="192" t="s">
        <v>509</v>
      </c>
      <c r="C101" s="192">
        <f>SUM(C95:C100)-C100</f>
        <v>6686159</v>
      </c>
      <c r="D101" s="192">
        <f>SUM(D95:D100)-D100</f>
        <v>7121774</v>
      </c>
      <c r="E101" s="924">
        <f t="shared" si="1"/>
        <v>1.065151756038108</v>
      </c>
    </row>
    <row r="102" spans="1:5" s="20" customFormat="1" ht="11.25">
      <c r="A102" s="75"/>
      <c r="B102" s="75"/>
      <c r="C102" s="75"/>
      <c r="D102" s="75"/>
      <c r="E102" s="901"/>
    </row>
    <row r="103" spans="1:6" s="20" customFormat="1" ht="11.25">
      <c r="A103" s="5"/>
      <c r="B103" s="104" t="s">
        <v>521</v>
      </c>
      <c r="C103" s="74"/>
      <c r="D103" s="74"/>
      <c r="E103" s="201"/>
      <c r="F103" s="1141"/>
    </row>
    <row r="104" spans="1:6" s="20" customFormat="1" ht="11.25">
      <c r="A104" s="5">
        <v>1831</v>
      </c>
      <c r="B104" s="7" t="s">
        <v>754</v>
      </c>
      <c r="C104" s="6">
        <f>SUM(C17+C29+C41+C60+C69+C51)</f>
        <v>510886</v>
      </c>
      <c r="D104" s="6">
        <f>SUM(D17+D29+D41+D60+D69+D51)</f>
        <v>1386207</v>
      </c>
      <c r="E104" s="891">
        <f t="shared" si="1"/>
        <v>2.7133391793863995</v>
      </c>
      <c r="F104" s="1141"/>
    </row>
    <row r="105" spans="1:6" s="20" customFormat="1" ht="11.25">
      <c r="A105" s="5">
        <v>1832</v>
      </c>
      <c r="B105" s="7" t="s">
        <v>755</v>
      </c>
      <c r="C105" s="6">
        <f>SUM(C18+C42+C30+C61+C70)</f>
        <v>1680073</v>
      </c>
      <c r="D105" s="6">
        <f>SUM(D18+D42+D30+D61+D70)</f>
        <v>3180685</v>
      </c>
      <c r="E105" s="891">
        <f t="shared" si="1"/>
        <v>1.893182617660066</v>
      </c>
      <c r="F105" s="1141"/>
    </row>
    <row r="106" spans="1:6" s="20" customFormat="1" ht="12" thickBot="1">
      <c r="A106" s="5">
        <v>1833</v>
      </c>
      <c r="B106" s="7" t="s">
        <v>571</v>
      </c>
      <c r="C106" s="5">
        <f>SUM(C43+C62+C52+C82+C71+C73+C19)</f>
        <v>938285</v>
      </c>
      <c r="D106" s="5">
        <f>SUM(D43+D62+D52+D82+D71+D73+D19)</f>
        <v>1220082</v>
      </c>
      <c r="E106" s="903">
        <f t="shared" si="1"/>
        <v>1.3003319886814775</v>
      </c>
      <c r="F106" s="1141"/>
    </row>
    <row r="107" spans="1:6" s="20" customFormat="1" ht="18.75" customHeight="1" thickBot="1">
      <c r="A107" s="176">
        <v>1830</v>
      </c>
      <c r="B107" s="176" t="s">
        <v>522</v>
      </c>
      <c r="C107" s="191">
        <f>SUM(C104:C106)</f>
        <v>3129244</v>
      </c>
      <c r="D107" s="191">
        <f>SUM(D104:D106)</f>
        <v>5786974</v>
      </c>
      <c r="E107" s="924">
        <f t="shared" si="1"/>
        <v>1.8493201552835126</v>
      </c>
      <c r="F107" s="626"/>
    </row>
    <row r="108" spans="1:5" s="20" customFormat="1" ht="11.25">
      <c r="A108" s="75"/>
      <c r="B108" s="73"/>
      <c r="C108" s="73"/>
      <c r="D108" s="73"/>
      <c r="E108" s="901"/>
    </row>
    <row r="109" spans="1:5" s="20" customFormat="1" ht="11.25">
      <c r="A109" s="79">
        <v>1841</v>
      </c>
      <c r="B109" s="133" t="s">
        <v>532</v>
      </c>
      <c r="C109" s="75"/>
      <c r="D109" s="75"/>
      <c r="E109" s="201"/>
    </row>
    <row r="110" spans="1:5" s="20" customFormat="1" ht="11.25">
      <c r="A110" s="79">
        <v>1842</v>
      </c>
      <c r="B110" s="129" t="s">
        <v>533</v>
      </c>
      <c r="C110" s="75"/>
      <c r="D110" s="75"/>
      <c r="E110" s="201"/>
    </row>
    <row r="111" spans="1:5" s="20" customFormat="1" ht="11.25">
      <c r="A111" s="79">
        <v>1843</v>
      </c>
      <c r="B111" s="129" t="s">
        <v>1185</v>
      </c>
      <c r="C111" s="75"/>
      <c r="D111" s="1013">
        <v>46251</v>
      </c>
      <c r="E111" s="201"/>
    </row>
    <row r="112" spans="1:5" s="20" customFormat="1" ht="11.25">
      <c r="A112" s="79">
        <v>1844</v>
      </c>
      <c r="B112" s="129" t="s">
        <v>526</v>
      </c>
      <c r="C112" s="75">
        <f>SUM(C113:C117)</f>
        <v>5881759</v>
      </c>
      <c r="D112" s="75">
        <f>SUM(D113:D117)</f>
        <v>5945660</v>
      </c>
      <c r="E112" s="201">
        <f t="shared" si="1"/>
        <v>1.0108642669650354</v>
      </c>
    </row>
    <row r="113" spans="1:5" s="20" customFormat="1" ht="11.25">
      <c r="A113" s="79">
        <v>1845</v>
      </c>
      <c r="B113" s="73" t="s">
        <v>913</v>
      </c>
      <c r="C113" s="73">
        <f>SUM('2.mell'!C529)</f>
        <v>3543210</v>
      </c>
      <c r="D113" s="73">
        <f>SUM('2.mell'!D529)</f>
        <v>3589753</v>
      </c>
      <c r="E113" s="891">
        <f t="shared" si="1"/>
        <v>1.0131358288105983</v>
      </c>
    </row>
    <row r="114" spans="1:5" s="20" customFormat="1" ht="11.25">
      <c r="A114" s="79">
        <v>1846</v>
      </c>
      <c r="B114" s="79" t="s">
        <v>914</v>
      </c>
      <c r="C114" s="73">
        <f>SUM('2.mell'!C530)</f>
        <v>307538</v>
      </c>
      <c r="D114" s="73">
        <f>SUM('2.mell'!D530)</f>
        <v>337878</v>
      </c>
      <c r="E114" s="891">
        <f t="shared" si="1"/>
        <v>1.0986544752193226</v>
      </c>
    </row>
    <row r="115" spans="1:5" s="20" customFormat="1" ht="11.25">
      <c r="A115" s="79">
        <v>1847</v>
      </c>
      <c r="B115" s="73" t="s">
        <v>915</v>
      </c>
      <c r="C115" s="73"/>
      <c r="D115" s="73"/>
      <c r="E115" s="891"/>
    </row>
    <row r="116" spans="1:5" s="20" customFormat="1" ht="11.25">
      <c r="A116" s="79">
        <v>1848</v>
      </c>
      <c r="B116" s="73" t="s">
        <v>523</v>
      </c>
      <c r="C116" s="73">
        <f>SUM('3b.m.'!C30)</f>
        <v>509927</v>
      </c>
      <c r="D116" s="73">
        <f>SUM('3b.m.'!D30)</f>
        <v>510601</v>
      </c>
      <c r="E116" s="891">
        <f t="shared" si="1"/>
        <v>1.001321757820237</v>
      </c>
    </row>
    <row r="117" spans="1:5" s="20" customFormat="1" ht="12" thickBot="1">
      <c r="A117" s="175">
        <v>1849</v>
      </c>
      <c r="B117" s="73" t="s">
        <v>878</v>
      </c>
      <c r="C117" s="1011">
        <v>1521084</v>
      </c>
      <c r="D117" s="1011">
        <v>1507428</v>
      </c>
      <c r="E117" s="903">
        <f t="shared" si="1"/>
        <v>0.9910221920682881</v>
      </c>
    </row>
    <row r="118" spans="1:5" s="20" customFormat="1" ht="18.75" customHeight="1" thickBot="1">
      <c r="A118" s="101">
        <v>1840</v>
      </c>
      <c r="B118" s="176" t="s">
        <v>511</v>
      </c>
      <c r="C118" s="1012">
        <f>SUM(C112+C111)</f>
        <v>5881759</v>
      </c>
      <c r="D118" s="1012">
        <f>SUM(D112+D111)</f>
        <v>5991911</v>
      </c>
      <c r="E118" s="924">
        <f t="shared" si="1"/>
        <v>1.0187277309389928</v>
      </c>
    </row>
    <row r="119" spans="1:5" s="20" customFormat="1" ht="11.25">
      <c r="A119" s="195"/>
      <c r="B119" s="195"/>
      <c r="C119" s="1013"/>
      <c r="D119" s="1013"/>
      <c r="E119" s="901"/>
    </row>
    <row r="120" spans="1:5" s="20" customFormat="1" ht="11.25">
      <c r="A120" s="75">
        <v>1851</v>
      </c>
      <c r="B120" s="125" t="s">
        <v>543</v>
      </c>
      <c r="C120" s="1013">
        <v>48000</v>
      </c>
      <c r="D120" s="1013">
        <v>48000</v>
      </c>
      <c r="E120" s="201">
        <f t="shared" si="1"/>
        <v>1</v>
      </c>
    </row>
    <row r="121" spans="1:5" s="20" customFormat="1" ht="11.25">
      <c r="A121" s="74">
        <v>1862</v>
      </c>
      <c r="B121" s="134" t="s">
        <v>526</v>
      </c>
      <c r="C121" s="1016">
        <f>SUM(C122:C123)</f>
        <v>145000</v>
      </c>
      <c r="D121" s="1016">
        <f>SUM(D122:D123)</f>
        <v>145000</v>
      </c>
      <c r="E121" s="201">
        <f t="shared" si="1"/>
        <v>1</v>
      </c>
    </row>
    <row r="122" spans="1:5" s="20" customFormat="1" ht="11.25">
      <c r="A122" s="79">
        <v>1863</v>
      </c>
      <c r="B122" s="73" t="s">
        <v>825</v>
      </c>
      <c r="C122" s="1015">
        <f>SUM('3b.m.'!C33)</f>
        <v>16700</v>
      </c>
      <c r="D122" s="1015">
        <f>SUM('3b.m.'!D33)</f>
        <v>16700</v>
      </c>
      <c r="E122" s="891">
        <f t="shared" si="1"/>
        <v>1</v>
      </c>
    </row>
    <row r="123" spans="1:5" s="20" customFormat="1" ht="12" thickBot="1">
      <c r="A123" s="175">
        <v>1864</v>
      </c>
      <c r="B123" s="175" t="s">
        <v>878</v>
      </c>
      <c r="C123" s="1011">
        <v>128300</v>
      </c>
      <c r="D123" s="1011">
        <v>128300</v>
      </c>
      <c r="E123" s="903">
        <f t="shared" si="1"/>
        <v>1</v>
      </c>
    </row>
    <row r="124" spans="1:5" s="20" customFormat="1" ht="18.75" customHeight="1" thickBot="1">
      <c r="A124" s="191">
        <v>1865</v>
      </c>
      <c r="B124" s="176" t="s">
        <v>514</v>
      </c>
      <c r="C124" s="1017">
        <f>SUM(C120+C121)</f>
        <v>193000</v>
      </c>
      <c r="D124" s="1017">
        <f>SUM(D120+D121)</f>
        <v>193000</v>
      </c>
      <c r="E124" s="924">
        <f t="shared" si="1"/>
        <v>1</v>
      </c>
    </row>
    <row r="125" spans="1:5" s="20" customFormat="1" ht="18.75" customHeight="1" thickBot="1">
      <c r="A125" s="191"/>
      <c r="B125" s="238"/>
      <c r="C125" s="1017"/>
      <c r="D125" s="1017"/>
      <c r="E125" s="904"/>
    </row>
    <row r="126" spans="1:5" s="20" customFormat="1" ht="18" customHeight="1" thickBot="1">
      <c r="A126" s="101">
        <v>1870</v>
      </c>
      <c r="B126" s="174" t="s">
        <v>524</v>
      </c>
      <c r="C126" s="1018">
        <f>SUM(C124+C118+C107+C101)</f>
        <v>15890162</v>
      </c>
      <c r="D126" s="1018">
        <f>SUM(D124+D118+D107+D101)</f>
        <v>19093659</v>
      </c>
      <c r="E126" s="904">
        <f t="shared" si="1"/>
        <v>1.2016025387280507</v>
      </c>
    </row>
    <row r="127" spans="1:5" ht="7.5" customHeight="1">
      <c r="A127" s="8"/>
      <c r="B127" s="63"/>
      <c r="C127" s="1019"/>
      <c r="D127" s="1019"/>
      <c r="E127" s="901"/>
    </row>
    <row r="128" spans="1:5" s="29" customFormat="1" ht="12" customHeight="1">
      <c r="A128" s="15"/>
      <c r="B128" s="28" t="s">
        <v>911</v>
      </c>
      <c r="C128" s="1020"/>
      <c r="D128" s="1020"/>
      <c r="E128" s="201"/>
    </row>
    <row r="129" spans="1:5" s="29" customFormat="1" ht="9" customHeight="1">
      <c r="A129" s="15"/>
      <c r="B129" s="28"/>
      <c r="C129" s="1020"/>
      <c r="D129" s="1020"/>
      <c r="E129" s="201"/>
    </row>
    <row r="130" spans="1:5" s="29" customFormat="1" ht="12" customHeight="1">
      <c r="A130" s="15"/>
      <c r="B130" s="87" t="s">
        <v>520</v>
      </c>
      <c r="C130" s="1020"/>
      <c r="D130" s="1020"/>
      <c r="E130" s="201"/>
    </row>
    <row r="131" spans="1:5" s="20" customFormat="1" ht="11.25">
      <c r="A131" s="5">
        <v>1911</v>
      </c>
      <c r="B131" s="7" t="s">
        <v>787</v>
      </c>
      <c r="C131" s="1021">
        <f>SUM('2.mell'!C533)</f>
        <v>1983233</v>
      </c>
      <c r="D131" s="1021">
        <f>SUM('2.mell'!D533)</f>
        <v>2001672</v>
      </c>
      <c r="E131" s="891">
        <f t="shared" si="1"/>
        <v>1.009297445131258</v>
      </c>
    </row>
    <row r="132" spans="1:5" s="20" customFormat="1" ht="11.25">
      <c r="A132" s="5">
        <v>1912</v>
      </c>
      <c r="B132" s="7" t="s">
        <v>569</v>
      </c>
      <c r="C132" s="1021">
        <f>SUM('2.mell'!C534)</f>
        <v>567082</v>
      </c>
      <c r="D132" s="1021">
        <f>SUM('2.mell'!D534)</f>
        <v>572129</v>
      </c>
      <c r="E132" s="891">
        <f t="shared" si="1"/>
        <v>1.0088999474502807</v>
      </c>
    </row>
    <row r="133" spans="1:5" s="20" customFormat="1" ht="11.25">
      <c r="A133" s="5">
        <v>1913</v>
      </c>
      <c r="B133" s="5" t="s">
        <v>570</v>
      </c>
      <c r="C133" s="1021">
        <f>SUM('2.mell'!C535)</f>
        <v>1694432</v>
      </c>
      <c r="D133" s="1021">
        <f>SUM('2.mell'!D535)</f>
        <v>1774265</v>
      </c>
      <c r="E133" s="891">
        <f t="shared" si="1"/>
        <v>1.0471149034012577</v>
      </c>
    </row>
    <row r="134" spans="1:5" s="27" customFormat="1" ht="12">
      <c r="A134" s="99">
        <v>1914</v>
      </c>
      <c r="B134" s="23" t="s">
        <v>654</v>
      </c>
      <c r="C134" s="1021"/>
      <c r="D134" s="1021"/>
      <c r="E134" s="891"/>
    </row>
    <row r="135" spans="1:5" s="27" customFormat="1" ht="12">
      <c r="A135" s="79">
        <v>1915</v>
      </c>
      <c r="B135" s="7" t="s">
        <v>748</v>
      </c>
      <c r="C135" s="1021">
        <f>SUM('2.mell'!C536)</f>
        <v>807</v>
      </c>
      <c r="D135" s="1021">
        <f>SUM('2.mell'!D536)</f>
        <v>807</v>
      </c>
      <c r="E135" s="891">
        <f t="shared" si="1"/>
        <v>1</v>
      </c>
    </row>
    <row r="136" spans="1:5" s="20" customFormat="1" ht="11.25">
      <c r="A136" s="5">
        <v>1916</v>
      </c>
      <c r="B136" s="7" t="s">
        <v>805</v>
      </c>
      <c r="C136" s="1021">
        <f>SUM('2.mell'!C537)</f>
        <v>0</v>
      </c>
      <c r="D136" s="1021">
        <f>SUM('2.mell'!D537)</f>
        <v>0</v>
      </c>
      <c r="E136" s="201"/>
    </row>
    <row r="137" spans="1:5" s="20" customFormat="1" ht="11.25">
      <c r="A137" s="74">
        <v>1910</v>
      </c>
      <c r="B137" s="75" t="s">
        <v>509</v>
      </c>
      <c r="C137" s="1022">
        <f>SUM(C131:C136)</f>
        <v>4245554</v>
      </c>
      <c r="D137" s="1022">
        <f>SUM(D131:D136)</f>
        <v>4348873</v>
      </c>
      <c r="E137" s="201">
        <f t="shared" si="1"/>
        <v>1.0243358110625844</v>
      </c>
    </row>
    <row r="138" spans="1:5" s="20" customFormat="1" ht="11.25">
      <c r="A138" s="5"/>
      <c r="B138" s="98" t="s">
        <v>521</v>
      </c>
      <c r="C138" s="1022"/>
      <c r="D138" s="1022"/>
      <c r="E138" s="201"/>
    </row>
    <row r="139" spans="1:5" s="20" customFormat="1" ht="11.25">
      <c r="A139" s="5">
        <v>1921</v>
      </c>
      <c r="B139" s="7" t="s">
        <v>754</v>
      </c>
      <c r="C139" s="1021">
        <f>SUM('2.mell'!C539)</f>
        <v>46368</v>
      </c>
      <c r="D139" s="1021">
        <f>SUM('2.mell'!D539)</f>
        <v>54292</v>
      </c>
      <c r="E139" s="891">
        <f t="shared" si="1"/>
        <v>1.1708937198067633</v>
      </c>
    </row>
    <row r="140" spans="1:5" s="20" customFormat="1" ht="11.25">
      <c r="A140" s="5">
        <v>1922</v>
      </c>
      <c r="B140" s="7" t="s">
        <v>755</v>
      </c>
      <c r="C140" s="1021">
        <f>SUM('2.mell'!C540)</f>
        <v>0</v>
      </c>
      <c r="D140" s="1021">
        <f>SUM('2.mell'!D540)</f>
        <v>0</v>
      </c>
      <c r="E140" s="201"/>
    </row>
    <row r="141" spans="1:5" s="20" customFormat="1" ht="11.25">
      <c r="A141" s="5">
        <v>1923</v>
      </c>
      <c r="B141" s="7" t="s">
        <v>571</v>
      </c>
      <c r="C141" s="1021">
        <f>SUM('2.mell'!C541)</f>
        <v>0</v>
      </c>
      <c r="D141" s="1021">
        <f>SUM('2.mell'!D541)</f>
        <v>0</v>
      </c>
      <c r="E141" s="201"/>
    </row>
    <row r="142" spans="1:5" s="20" customFormat="1" ht="12" thickBot="1">
      <c r="A142" s="100">
        <v>1920</v>
      </c>
      <c r="B142" s="100" t="s">
        <v>516</v>
      </c>
      <c r="C142" s="1023">
        <f>SUM(C139:C141)</f>
        <v>46368</v>
      </c>
      <c r="D142" s="1023">
        <f>SUM(D139:D141)</f>
        <v>54292</v>
      </c>
      <c r="E142" s="902">
        <f aca="true" t="shared" si="2" ref="E142:E169">SUM(D142/C142)</f>
        <v>1.1708937198067633</v>
      </c>
    </row>
    <row r="143" spans="1:5" s="20" customFormat="1" ht="16.5" customHeight="1" thickBot="1">
      <c r="A143" s="101"/>
      <c r="B143" s="176"/>
      <c r="C143" s="1018"/>
      <c r="D143" s="1018"/>
      <c r="E143" s="904"/>
    </row>
    <row r="144" spans="1:5" s="31" customFormat="1" ht="13.5" thickBot="1">
      <c r="A144" s="30">
        <v>1940</v>
      </c>
      <c r="B144" s="102" t="s">
        <v>912</v>
      </c>
      <c r="C144" s="1024">
        <f>SUM(C137+C142)</f>
        <v>4291922</v>
      </c>
      <c r="D144" s="1024">
        <f>SUM(D137+D142)</f>
        <v>4403165</v>
      </c>
      <c r="E144" s="1162">
        <f t="shared" si="2"/>
        <v>1.025919156965108</v>
      </c>
    </row>
    <row r="145" spans="1:5" s="31" customFormat="1" ht="12.75">
      <c r="A145" s="97"/>
      <c r="B145" s="209"/>
      <c r="C145" s="1025"/>
      <c r="D145" s="1025"/>
      <c r="E145" s="901"/>
    </row>
    <row r="146" spans="1:5" ht="14.25" customHeight="1">
      <c r="A146" s="15"/>
      <c r="B146" s="15" t="s">
        <v>881</v>
      </c>
      <c r="C146" s="1026"/>
      <c r="D146" s="1026"/>
      <c r="E146" s="201"/>
    </row>
    <row r="147" spans="1:5" ht="14.25" customHeight="1">
      <c r="A147" s="15"/>
      <c r="B147" s="87" t="s">
        <v>520</v>
      </c>
      <c r="C147" s="1020"/>
      <c r="D147" s="1020"/>
      <c r="E147" s="201"/>
    </row>
    <row r="148" spans="1:5" ht="11.25">
      <c r="A148" s="5">
        <v>1951</v>
      </c>
      <c r="B148" s="7" t="s">
        <v>642</v>
      </c>
      <c r="C148" s="989">
        <f aca="true" t="shared" si="3" ref="C148:D150">SUM(C95+C131)</f>
        <v>3382005</v>
      </c>
      <c r="D148" s="989">
        <f t="shared" si="3"/>
        <v>3478521</v>
      </c>
      <c r="E148" s="891">
        <f t="shared" si="2"/>
        <v>1.028538100919425</v>
      </c>
    </row>
    <row r="149" spans="1:5" ht="11.25">
      <c r="A149" s="5">
        <v>1952</v>
      </c>
      <c r="B149" s="7" t="s">
        <v>822</v>
      </c>
      <c r="C149" s="989">
        <f t="shared" si="3"/>
        <v>975134</v>
      </c>
      <c r="D149" s="989">
        <f t="shared" si="3"/>
        <v>1017025</v>
      </c>
      <c r="E149" s="891">
        <f t="shared" si="2"/>
        <v>1.0429592240656156</v>
      </c>
    </row>
    <row r="150" spans="1:5" ht="11.25">
      <c r="A150" s="5">
        <v>1953</v>
      </c>
      <c r="B150" s="7" t="s">
        <v>823</v>
      </c>
      <c r="C150" s="989">
        <f t="shared" si="3"/>
        <v>5214909</v>
      </c>
      <c r="D150" s="989">
        <f t="shared" si="3"/>
        <v>5541423</v>
      </c>
      <c r="E150" s="891">
        <f t="shared" si="2"/>
        <v>1.0626116390525702</v>
      </c>
    </row>
    <row r="151" spans="1:5" ht="11.25">
      <c r="A151" s="5">
        <v>1954</v>
      </c>
      <c r="B151" s="7" t="s">
        <v>647</v>
      </c>
      <c r="C151" s="989">
        <f>SUM(C135+C98)</f>
        <v>221512</v>
      </c>
      <c r="D151" s="989">
        <f>SUM(D135+D98)</f>
        <v>249428</v>
      </c>
      <c r="E151" s="891">
        <f t="shared" si="2"/>
        <v>1.12602477518148</v>
      </c>
    </row>
    <row r="152" spans="1:5" ht="12" thickBot="1">
      <c r="A152" s="5">
        <v>1955</v>
      </c>
      <c r="B152" s="7" t="s">
        <v>559</v>
      </c>
      <c r="C152" s="7">
        <f>SUM(C99+C136)</f>
        <v>1138153</v>
      </c>
      <c r="D152" s="7">
        <f>SUM(D99+D136)</f>
        <v>1184250</v>
      </c>
      <c r="E152" s="903">
        <f t="shared" si="2"/>
        <v>1.0405015845848493</v>
      </c>
    </row>
    <row r="153" spans="1:5" ht="18" customHeight="1" thickBot="1">
      <c r="A153" s="176">
        <v>1950</v>
      </c>
      <c r="B153" s="176" t="s">
        <v>509</v>
      </c>
      <c r="C153" s="176">
        <f>SUM(C148:C152)</f>
        <v>10931713</v>
      </c>
      <c r="D153" s="176">
        <f>SUM(D148:D152)</f>
        <v>11470647</v>
      </c>
      <c r="E153" s="924">
        <f t="shared" si="2"/>
        <v>1.0493000502300052</v>
      </c>
    </row>
    <row r="154" spans="1:5" ht="11.25">
      <c r="A154" s="7"/>
      <c r="B154" s="98" t="s">
        <v>521</v>
      </c>
      <c r="C154" s="7"/>
      <c r="D154" s="7"/>
      <c r="E154" s="901"/>
    </row>
    <row r="155" spans="1:5" ht="11.25">
      <c r="A155" s="7">
        <v>1961</v>
      </c>
      <c r="B155" s="98" t="s">
        <v>756</v>
      </c>
      <c r="C155" s="7">
        <f>SUM(C104+C139)</f>
        <v>557254</v>
      </c>
      <c r="D155" s="79">
        <f>SUM(D104+D139)</f>
        <v>1440499</v>
      </c>
      <c r="E155" s="891">
        <f t="shared" si="2"/>
        <v>2.584995352209226</v>
      </c>
    </row>
    <row r="156" spans="1:5" ht="11.25">
      <c r="A156" s="5">
        <v>1962</v>
      </c>
      <c r="B156" s="7" t="s">
        <v>755</v>
      </c>
      <c r="C156" s="7">
        <f>SUM(C105+C140)</f>
        <v>1680073</v>
      </c>
      <c r="D156" s="73">
        <f>SUM(D105+D140)</f>
        <v>3180685</v>
      </c>
      <c r="E156" s="891">
        <f t="shared" si="2"/>
        <v>1.893182617660066</v>
      </c>
    </row>
    <row r="157" spans="1:5" ht="12" thickBot="1">
      <c r="A157" s="5">
        <v>1963</v>
      </c>
      <c r="B157" s="7" t="s">
        <v>571</v>
      </c>
      <c r="C157" s="7">
        <f>SUM(C141+C106)</f>
        <v>938285</v>
      </c>
      <c r="D157" s="81">
        <f>SUM(D141+D106)</f>
        <v>1220082</v>
      </c>
      <c r="E157" s="903">
        <f t="shared" si="2"/>
        <v>1.3003319886814775</v>
      </c>
    </row>
    <row r="158" spans="1:5" ht="17.25" customHeight="1" thickBot="1">
      <c r="A158" s="176">
        <v>1960</v>
      </c>
      <c r="B158" s="176" t="s">
        <v>516</v>
      </c>
      <c r="C158" s="176">
        <f>SUM(C155:C157)</f>
        <v>3175612</v>
      </c>
      <c r="D158" s="192">
        <f>SUM(D155:D157)</f>
        <v>5841266</v>
      </c>
      <c r="E158" s="924">
        <f t="shared" si="2"/>
        <v>1.8394142609361597</v>
      </c>
    </row>
    <row r="159" spans="1:5" ht="11.25">
      <c r="A159" s="7">
        <v>1971</v>
      </c>
      <c r="B159" s="133" t="s">
        <v>532</v>
      </c>
      <c r="C159" s="73"/>
      <c r="D159" s="73"/>
      <c r="E159" s="901"/>
    </row>
    <row r="160" spans="1:5" ht="11.25">
      <c r="A160" s="5">
        <v>1972</v>
      </c>
      <c r="B160" s="129" t="s">
        <v>534</v>
      </c>
      <c r="C160" s="73"/>
      <c r="D160" s="73"/>
      <c r="E160" s="201"/>
    </row>
    <row r="161" spans="1:5" ht="11.25">
      <c r="A161" s="5">
        <v>1973</v>
      </c>
      <c r="B161" s="129" t="s">
        <v>525</v>
      </c>
      <c r="C161" s="73"/>
      <c r="D161" s="73"/>
      <c r="E161" s="201"/>
    </row>
    <row r="162" spans="1:5" ht="12">
      <c r="A162" s="224">
        <v>1974</v>
      </c>
      <c r="B162" s="880" t="s">
        <v>526</v>
      </c>
      <c r="C162" s="224">
        <f>SUM(C112)</f>
        <v>5881759</v>
      </c>
      <c r="D162" s="224">
        <f>SUM(D112)</f>
        <v>5945660</v>
      </c>
      <c r="E162" s="891">
        <f t="shared" si="2"/>
        <v>1.0108642669650354</v>
      </c>
    </row>
    <row r="163" spans="1:5" ht="12" thickBot="1">
      <c r="A163" s="879">
        <v>1975</v>
      </c>
      <c r="B163" s="129" t="s">
        <v>1185</v>
      </c>
      <c r="C163" s="81">
        <f>SUM(C111)</f>
        <v>0</v>
      </c>
      <c r="D163" s="81">
        <f>SUM(D111)</f>
        <v>46251</v>
      </c>
      <c r="E163" s="902"/>
    </row>
    <row r="164" spans="1:5" ht="17.25" customHeight="1" thickBot="1">
      <c r="A164" s="191">
        <v>1970</v>
      </c>
      <c r="B164" s="176" t="s">
        <v>474</v>
      </c>
      <c r="C164" s="191">
        <f>SUM(C159:C162)</f>
        <v>5881759</v>
      </c>
      <c r="D164" s="191">
        <f>SUM(D159:D162)</f>
        <v>5945660</v>
      </c>
      <c r="E164" s="924">
        <f t="shared" si="2"/>
        <v>1.0108642669650354</v>
      </c>
    </row>
    <row r="165" spans="1:5" ht="12" customHeight="1">
      <c r="A165" s="7">
        <v>1981</v>
      </c>
      <c r="B165" s="133" t="s">
        <v>532</v>
      </c>
      <c r="C165" s="73">
        <f>SUM(C120)</f>
        <v>48000</v>
      </c>
      <c r="D165" s="73">
        <f>SUM(D120)</f>
        <v>48000</v>
      </c>
      <c r="E165" s="1163">
        <f t="shared" si="2"/>
        <v>1</v>
      </c>
    </row>
    <row r="166" spans="1:5" ht="12" customHeight="1">
      <c r="A166" s="5">
        <v>1982</v>
      </c>
      <c r="B166" s="129" t="s">
        <v>534</v>
      </c>
      <c r="C166" s="73"/>
      <c r="D166" s="73"/>
      <c r="E166" s="891"/>
    </row>
    <row r="167" spans="1:5" ht="12" customHeight="1" thickBot="1">
      <c r="A167" s="204">
        <v>1985</v>
      </c>
      <c r="B167" s="205" t="s">
        <v>526</v>
      </c>
      <c r="C167" s="70">
        <f>SUM(C121)</f>
        <v>145000</v>
      </c>
      <c r="D167" s="70">
        <f>SUM(D121)</f>
        <v>145000</v>
      </c>
      <c r="E167" s="1164">
        <f t="shared" si="2"/>
        <v>1</v>
      </c>
    </row>
    <row r="168" spans="1:5" ht="17.25" customHeight="1" thickBot="1">
      <c r="A168" s="191">
        <v>1980</v>
      </c>
      <c r="B168" s="176" t="s">
        <v>473</v>
      </c>
      <c r="C168" s="191">
        <f>SUM(C165:C167)</f>
        <v>193000</v>
      </c>
      <c r="D168" s="191">
        <f>SUM(D165:D167)</f>
        <v>193000</v>
      </c>
      <c r="E168" s="924">
        <f t="shared" si="2"/>
        <v>1</v>
      </c>
    </row>
    <row r="169" spans="1:8" ht="26.25" customHeight="1" thickBot="1">
      <c r="A169" s="32"/>
      <c r="B169" s="196" t="s">
        <v>506</v>
      </c>
      <c r="C169" s="193">
        <f>SUM(C165+C166+C158+C153+C163)</f>
        <v>14155325</v>
      </c>
      <c r="D169" s="193">
        <f>SUM(D165+D166+D158+D153+D163)</f>
        <v>17406164</v>
      </c>
      <c r="E169" s="924">
        <f t="shared" si="2"/>
        <v>1.229654847204144</v>
      </c>
      <c r="H169" s="617"/>
    </row>
    <row r="170" ht="11.25">
      <c r="E170" s="844"/>
    </row>
    <row r="171" ht="11.25">
      <c r="E171" s="844"/>
    </row>
    <row r="172" ht="11.25">
      <c r="E172" s="844"/>
    </row>
    <row r="173" ht="11.25">
      <c r="E173" s="844"/>
    </row>
    <row r="174" ht="11.25">
      <c r="E174" s="844"/>
    </row>
    <row r="175" ht="11.25">
      <c r="E175" s="844"/>
    </row>
    <row r="176" ht="11.25">
      <c r="E176" s="844"/>
    </row>
    <row r="177" ht="11.25">
      <c r="E177" s="844"/>
    </row>
    <row r="178" ht="11.25">
      <c r="E178" s="844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7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3"/>
  <sheetViews>
    <sheetView zoomScaleSheetLayoutView="100" zoomScalePageLayoutView="0" workbookViewId="0" topLeftCell="A426">
      <selection activeCell="D495" sqref="D495"/>
    </sheetView>
  </sheetViews>
  <sheetFormatPr defaultColWidth="9.125" defaultRowHeight="12.75"/>
  <cols>
    <col min="1" max="1" width="8.50390625" style="240" customWidth="1"/>
    <col min="2" max="2" width="61.875" style="240" customWidth="1"/>
    <col min="3" max="4" width="10.875" style="240" customWidth="1"/>
    <col min="5" max="5" width="8.875" style="240" customWidth="1"/>
    <col min="6" max="16384" width="9.125" style="240" customWidth="1"/>
  </cols>
  <sheetData>
    <row r="1" spans="1:5" ht="12.75">
      <c r="A1" s="1230" t="s">
        <v>789</v>
      </c>
      <c r="B1" s="1226"/>
      <c r="C1" s="1226"/>
      <c r="D1" s="1226"/>
      <c r="E1" s="1226"/>
    </row>
    <row r="2" spans="1:5" ht="12">
      <c r="A2" s="1224" t="s">
        <v>1084</v>
      </c>
      <c r="B2" s="1225"/>
      <c r="C2" s="1226"/>
      <c r="D2" s="1226"/>
      <c r="E2" s="1226"/>
    </row>
    <row r="3" spans="1:2" ht="12">
      <c r="A3" s="241"/>
      <c r="B3" s="241"/>
    </row>
    <row r="4" spans="1:5" ht="12">
      <c r="A4" s="329"/>
      <c r="B4" s="330"/>
      <c r="C4" s="331"/>
      <c r="D4" s="331"/>
      <c r="E4" s="331" t="s">
        <v>673</v>
      </c>
    </row>
    <row r="5" spans="1:5" ht="12" customHeight="1">
      <c r="A5" s="1231" t="s">
        <v>790</v>
      </c>
      <c r="B5" s="1231" t="s">
        <v>648</v>
      </c>
      <c r="C5" s="1234" t="s">
        <v>1198</v>
      </c>
      <c r="D5" s="1234" t="s">
        <v>1206</v>
      </c>
      <c r="E5" s="1227" t="s">
        <v>1071</v>
      </c>
    </row>
    <row r="6" spans="1:5" ht="12">
      <c r="A6" s="1232"/>
      <c r="B6" s="1232"/>
      <c r="C6" s="1235"/>
      <c r="D6" s="1235"/>
      <c r="E6" s="1228"/>
    </row>
    <row r="7" spans="1:5" ht="12.75" thickBot="1">
      <c r="A7" s="1233"/>
      <c r="B7" s="1233"/>
      <c r="C7" s="1236"/>
      <c r="D7" s="1236"/>
      <c r="E7" s="1229"/>
    </row>
    <row r="8" spans="1:5" ht="12.75" thickBot="1">
      <c r="A8" s="332" t="s">
        <v>792</v>
      </c>
      <c r="B8" s="333" t="s">
        <v>794</v>
      </c>
      <c r="C8" s="332" t="s">
        <v>651</v>
      </c>
      <c r="D8" s="332" t="s">
        <v>652</v>
      </c>
      <c r="E8" s="332" t="s">
        <v>653</v>
      </c>
    </row>
    <row r="9" spans="1:5" ht="13.5">
      <c r="A9" s="242">
        <v>2305</v>
      </c>
      <c r="B9" s="334" t="s">
        <v>845</v>
      </c>
      <c r="C9" s="335"/>
      <c r="D9" s="335"/>
      <c r="E9" s="336"/>
    </row>
    <row r="10" spans="1:5" ht="12.75" customHeight="1">
      <c r="A10" s="242"/>
      <c r="B10" s="337" t="s">
        <v>683</v>
      </c>
      <c r="C10" s="335"/>
      <c r="D10" s="335"/>
      <c r="E10" s="336"/>
    </row>
    <row r="11" spans="1:5" ht="12.75" customHeight="1" thickBot="1">
      <c r="A11" s="242"/>
      <c r="B11" s="338" t="s">
        <v>684</v>
      </c>
      <c r="C11" s="630"/>
      <c r="D11" s="630"/>
      <c r="E11" s="339"/>
    </row>
    <row r="12" spans="1:5" ht="13.5" customHeight="1" thickBot="1">
      <c r="A12" s="242"/>
      <c r="B12" s="340" t="s">
        <v>685</v>
      </c>
      <c r="C12" s="629"/>
      <c r="D12" s="629"/>
      <c r="E12" s="339"/>
    </row>
    <row r="13" spans="1:5" ht="12">
      <c r="A13" s="341"/>
      <c r="B13" s="337" t="s">
        <v>686</v>
      </c>
      <c r="C13" s="342"/>
      <c r="D13" s="342"/>
      <c r="E13" s="343"/>
    </row>
    <row r="14" spans="1:5" ht="12.75">
      <c r="A14" s="341"/>
      <c r="B14" s="344" t="s">
        <v>687</v>
      </c>
      <c r="C14" s="345"/>
      <c r="D14" s="345"/>
      <c r="E14" s="343"/>
    </row>
    <row r="15" spans="1:5" ht="12.75">
      <c r="A15" s="341"/>
      <c r="B15" s="344" t="s">
        <v>688</v>
      </c>
      <c r="C15" s="345"/>
      <c r="D15" s="345"/>
      <c r="E15" s="343"/>
    </row>
    <row r="16" spans="1:5" ht="12">
      <c r="A16" s="341"/>
      <c r="B16" s="346" t="s">
        <v>689</v>
      </c>
      <c r="C16" s="342"/>
      <c r="D16" s="342"/>
      <c r="E16" s="343"/>
    </row>
    <row r="17" spans="1:5" ht="12">
      <c r="A17" s="341"/>
      <c r="B17" s="346" t="s">
        <v>690</v>
      </c>
      <c r="C17" s="342"/>
      <c r="D17" s="342"/>
      <c r="E17" s="343"/>
    </row>
    <row r="18" spans="1:5" ht="12">
      <c r="A18" s="341"/>
      <c r="B18" s="346" t="s">
        <v>691</v>
      </c>
      <c r="C18" s="342"/>
      <c r="D18" s="342"/>
      <c r="E18" s="343"/>
    </row>
    <row r="19" spans="1:5" ht="12">
      <c r="A19" s="341"/>
      <c r="B19" s="347" t="s">
        <v>692</v>
      </c>
      <c r="C19" s="342"/>
      <c r="D19" s="342"/>
      <c r="E19" s="343"/>
    </row>
    <row r="20" spans="1:5" ht="12.75" thickBot="1">
      <c r="A20" s="341"/>
      <c r="B20" s="348" t="s">
        <v>693</v>
      </c>
      <c r="C20" s="349"/>
      <c r="D20" s="349"/>
      <c r="E20" s="1104"/>
    </row>
    <row r="21" spans="1:5" ht="12.75" thickBot="1">
      <c r="A21" s="341"/>
      <c r="B21" s="350" t="s">
        <v>874</v>
      </c>
      <c r="C21" s="913"/>
      <c r="D21" s="913"/>
      <c r="E21" s="1104"/>
    </row>
    <row r="22" spans="1:5" ht="18.75" customHeight="1" thickBot="1">
      <c r="A22" s="352"/>
      <c r="B22" s="353" t="s">
        <v>517</v>
      </c>
      <c r="C22" s="914"/>
      <c r="D22" s="914"/>
      <c r="E22" s="1105"/>
    </row>
    <row r="23" spans="1:5" ht="18.75" customHeight="1" thickBot="1">
      <c r="A23" s="341"/>
      <c r="B23" s="355" t="s">
        <v>518</v>
      </c>
      <c r="C23" s="915"/>
      <c r="D23" s="915"/>
      <c r="E23" s="1105"/>
    </row>
    <row r="24" spans="1:5" ht="12.75" customHeight="1">
      <c r="A24" s="341"/>
      <c r="B24" s="357" t="s">
        <v>694</v>
      </c>
      <c r="C24" s="358"/>
      <c r="D24" s="358">
        <v>2383</v>
      </c>
      <c r="E24" s="343"/>
    </row>
    <row r="25" spans="1:6" ht="12">
      <c r="A25" s="341"/>
      <c r="B25" s="359" t="s">
        <v>698</v>
      </c>
      <c r="C25" s="899">
        <v>127228</v>
      </c>
      <c r="D25" s="899">
        <v>127918</v>
      </c>
      <c r="E25" s="343">
        <f>SUM(D25/C25)</f>
        <v>1.0054233344861194</v>
      </c>
      <c r="F25" s="897"/>
    </row>
    <row r="26" spans="1:5" ht="12.75" thickBot="1">
      <c r="A26" s="341"/>
      <c r="B26" s="360" t="s">
        <v>699</v>
      </c>
      <c r="C26" s="900"/>
      <c r="D26" s="900"/>
      <c r="E26" s="1104"/>
    </row>
    <row r="27" spans="1:5" ht="18.75" customHeight="1" thickBot="1">
      <c r="A27" s="341"/>
      <c r="B27" s="361" t="s">
        <v>510</v>
      </c>
      <c r="C27" s="362">
        <f>SUM(C24:C26)</f>
        <v>127228</v>
      </c>
      <c r="D27" s="362">
        <f>SUM(D24:D26)</f>
        <v>130301</v>
      </c>
      <c r="E27" s="1165">
        <f>SUM(D27/C27)</f>
        <v>1.0241534882258623</v>
      </c>
    </row>
    <row r="28" spans="1:5" ht="14.25" thickBot="1">
      <c r="A28" s="363"/>
      <c r="B28" s="364" t="s">
        <v>527</v>
      </c>
      <c r="C28" s="365">
        <f>SUM(C22+C23+C27)</f>
        <v>127228</v>
      </c>
      <c r="D28" s="365">
        <f>SUM(D22+D23+D27)</f>
        <v>130301</v>
      </c>
      <c r="E28" s="1166">
        <f>SUM(D28/C28)</f>
        <v>1.0241534882258623</v>
      </c>
    </row>
    <row r="29" spans="1:6" ht="12">
      <c r="A29" s="335"/>
      <c r="B29" s="366" t="s">
        <v>850</v>
      </c>
      <c r="C29" s="342">
        <v>92757</v>
      </c>
      <c r="D29" s="342">
        <v>93301</v>
      </c>
      <c r="E29" s="343">
        <f>SUM(D29/C29)</f>
        <v>1.0058647864851171</v>
      </c>
      <c r="F29" s="897"/>
    </row>
    <row r="30" spans="1:6" ht="12">
      <c r="A30" s="335"/>
      <c r="B30" s="366" t="s">
        <v>851</v>
      </c>
      <c r="C30" s="342">
        <v>26600</v>
      </c>
      <c r="D30" s="342">
        <v>26746</v>
      </c>
      <c r="E30" s="343">
        <f>SUM(D30/C30)</f>
        <v>1.0054887218045112</v>
      </c>
      <c r="F30" s="897"/>
    </row>
    <row r="31" spans="1:5" ht="12">
      <c r="A31" s="335"/>
      <c r="B31" s="366" t="s">
        <v>852</v>
      </c>
      <c r="C31" s="342">
        <v>5731</v>
      </c>
      <c r="D31" s="342">
        <v>8114</v>
      </c>
      <c r="E31" s="343">
        <f>SUM(D31/C31)</f>
        <v>1.415808759378817</v>
      </c>
    </row>
    <row r="32" spans="1:5" ht="12">
      <c r="A32" s="335"/>
      <c r="B32" s="367" t="s">
        <v>854</v>
      </c>
      <c r="C32" s="342"/>
      <c r="D32" s="342"/>
      <c r="E32" s="343"/>
    </row>
    <row r="33" spans="1:5" ht="12.75" thickBot="1">
      <c r="A33" s="335"/>
      <c r="B33" s="368" t="s">
        <v>853</v>
      </c>
      <c r="C33" s="349"/>
      <c r="D33" s="349"/>
      <c r="E33" s="1104"/>
    </row>
    <row r="34" spans="1:5" ht="12.75" thickBot="1">
      <c r="A34" s="335"/>
      <c r="B34" s="369" t="s">
        <v>509</v>
      </c>
      <c r="C34" s="351">
        <f>SUM(C29:C33)</f>
        <v>125088</v>
      </c>
      <c r="D34" s="351">
        <f>SUM(D29:D33)</f>
        <v>128161</v>
      </c>
      <c r="E34" s="1107">
        <f>SUM(D34/C34)</f>
        <v>1.024566705039652</v>
      </c>
    </row>
    <row r="35" spans="1:5" ht="12">
      <c r="A35" s="335"/>
      <c r="B35" s="366" t="s">
        <v>757</v>
      </c>
      <c r="C35" s="342">
        <v>2140</v>
      </c>
      <c r="D35" s="342">
        <v>2140</v>
      </c>
      <c r="E35" s="343">
        <f>SUM(D35/C35)</f>
        <v>1</v>
      </c>
    </row>
    <row r="36" spans="1:5" ht="12">
      <c r="A36" s="335"/>
      <c r="B36" s="366" t="s">
        <v>758</v>
      </c>
      <c r="C36" s="342"/>
      <c r="D36" s="342"/>
      <c r="E36" s="343"/>
    </row>
    <row r="37" spans="1:5" ht="12.75" thickBot="1">
      <c r="A37" s="335"/>
      <c r="B37" s="368" t="s">
        <v>857</v>
      </c>
      <c r="C37" s="349"/>
      <c r="D37" s="349"/>
      <c r="E37" s="1104"/>
    </row>
    <row r="38" spans="1:5" ht="12.75" thickBot="1">
      <c r="A38" s="335"/>
      <c r="B38" s="370" t="s">
        <v>516</v>
      </c>
      <c r="C38" s="351">
        <f>SUM(C35:C37)</f>
        <v>2140</v>
      </c>
      <c r="D38" s="351">
        <f>SUM(D35:D37)</f>
        <v>2140</v>
      </c>
      <c r="E38" s="1106">
        <f>SUM(D38/C38)</f>
        <v>1</v>
      </c>
    </row>
    <row r="39" spans="1:5" ht="14.25" thickBot="1">
      <c r="A39" s="332"/>
      <c r="B39" s="371" t="s">
        <v>577</v>
      </c>
      <c r="C39" s="365">
        <f>SUM(C34+C38)</f>
        <v>127228</v>
      </c>
      <c r="D39" s="1120">
        <f>SUM(D34+D38)</f>
        <v>130301</v>
      </c>
      <c r="E39" s="1106">
        <f>SUM(D39/C39)</f>
        <v>1.0241534882258623</v>
      </c>
    </row>
    <row r="40" spans="1:5" ht="13.5">
      <c r="A40" s="242">
        <v>2309</v>
      </c>
      <c r="B40" s="372" t="s">
        <v>858</v>
      </c>
      <c r="C40" s="335"/>
      <c r="D40" s="335"/>
      <c r="E40" s="343"/>
    </row>
    <row r="41" spans="1:5" ht="12" customHeight="1">
      <c r="A41" s="335"/>
      <c r="B41" s="337" t="s">
        <v>683</v>
      </c>
      <c r="C41" s="335"/>
      <c r="D41" s="335"/>
      <c r="E41" s="343"/>
    </row>
    <row r="42" spans="1:5" ht="12.75" thickBot="1">
      <c r="A42" s="335"/>
      <c r="B42" s="338" t="s">
        <v>684</v>
      </c>
      <c r="C42" s="627"/>
      <c r="D42" s="627"/>
      <c r="E42" s="339"/>
    </row>
    <row r="43" spans="1:5" ht="12.75" thickBot="1">
      <c r="A43" s="335"/>
      <c r="B43" s="340" t="s">
        <v>685</v>
      </c>
      <c r="C43" s="628"/>
      <c r="D43" s="628"/>
      <c r="E43" s="339"/>
    </row>
    <row r="44" spans="1:5" ht="12">
      <c r="A44" s="335"/>
      <c r="B44" s="337" t="s">
        <v>686</v>
      </c>
      <c r="C44" s="342"/>
      <c r="D44" s="342"/>
      <c r="E44" s="343"/>
    </row>
    <row r="45" spans="1:5" ht="12.75">
      <c r="A45" s="335"/>
      <c r="B45" s="344" t="s">
        <v>687</v>
      </c>
      <c r="C45" s="345"/>
      <c r="D45" s="345"/>
      <c r="E45" s="343"/>
    </row>
    <row r="46" spans="1:5" ht="12.75">
      <c r="A46" s="335"/>
      <c r="B46" s="344" t="s">
        <v>688</v>
      </c>
      <c r="C46" s="345"/>
      <c r="D46" s="345"/>
      <c r="E46" s="343"/>
    </row>
    <row r="47" spans="1:5" ht="12">
      <c r="A47" s="335"/>
      <c r="B47" s="346" t="s">
        <v>689</v>
      </c>
      <c r="C47" s="342"/>
      <c r="D47" s="342"/>
      <c r="E47" s="343"/>
    </row>
    <row r="48" spans="1:5" ht="12">
      <c r="A48" s="335"/>
      <c r="B48" s="346" t="s">
        <v>690</v>
      </c>
      <c r="C48" s="342"/>
      <c r="D48" s="342"/>
      <c r="E48" s="343"/>
    </row>
    <row r="49" spans="1:5" ht="12">
      <c r="A49" s="335"/>
      <c r="B49" s="346" t="s">
        <v>691</v>
      </c>
      <c r="C49" s="342"/>
      <c r="D49" s="342"/>
      <c r="E49" s="343"/>
    </row>
    <row r="50" spans="1:5" ht="12">
      <c r="A50" s="335"/>
      <c r="B50" s="346" t="s">
        <v>879</v>
      </c>
      <c r="C50" s="342"/>
      <c r="D50" s="342"/>
      <c r="E50" s="343"/>
    </row>
    <row r="51" spans="1:5" ht="12">
      <c r="A51" s="335"/>
      <c r="B51" s="347" t="s">
        <v>692</v>
      </c>
      <c r="C51" s="342"/>
      <c r="D51" s="342"/>
      <c r="E51" s="343"/>
    </row>
    <row r="52" spans="1:5" ht="12.75" thickBot="1">
      <c r="A52" s="335"/>
      <c r="B52" s="348" t="s">
        <v>693</v>
      </c>
      <c r="C52" s="349"/>
      <c r="D52" s="349"/>
      <c r="E52" s="1104"/>
    </row>
    <row r="53" spans="1:5" ht="12.75" thickBot="1">
      <c r="A53" s="335"/>
      <c r="B53" s="350" t="s">
        <v>874</v>
      </c>
      <c r="C53" s="913"/>
      <c r="D53" s="913"/>
      <c r="E53" s="1104"/>
    </row>
    <row r="54" spans="1:5" ht="13.5" thickBot="1">
      <c r="A54" s="335"/>
      <c r="B54" s="353" t="s">
        <v>517</v>
      </c>
      <c r="C54" s="914"/>
      <c r="D54" s="914"/>
      <c r="E54" s="1105"/>
    </row>
    <row r="55" spans="1:5" ht="12.75" thickBot="1">
      <c r="A55" s="335"/>
      <c r="B55" s="355" t="s">
        <v>518</v>
      </c>
      <c r="C55" s="915"/>
      <c r="D55" s="915"/>
      <c r="E55" s="1105"/>
    </row>
    <row r="56" spans="1:5" ht="12">
      <c r="A56" s="335"/>
      <c r="B56" s="357" t="s">
        <v>694</v>
      </c>
      <c r="C56" s="358"/>
      <c r="D56" s="358">
        <v>15</v>
      </c>
      <c r="E56" s="343"/>
    </row>
    <row r="57" spans="1:6" ht="12">
      <c r="A57" s="335"/>
      <c r="B57" s="359" t="s">
        <v>698</v>
      </c>
      <c r="C57" s="899">
        <v>149661</v>
      </c>
      <c r="D57" s="899">
        <v>150599</v>
      </c>
      <c r="E57" s="343">
        <f>SUM(D57/C57)</f>
        <v>1.0062674978785389</v>
      </c>
      <c r="F57" s="897"/>
    </row>
    <row r="58" spans="1:6" ht="12.75" thickBot="1">
      <c r="A58" s="335"/>
      <c r="B58" s="360" t="s">
        <v>699</v>
      </c>
      <c r="C58" s="900"/>
      <c r="D58" s="900"/>
      <c r="E58" s="1104"/>
      <c r="F58" s="897"/>
    </row>
    <row r="59" spans="1:5" ht="13.5" thickBot="1">
      <c r="A59" s="335"/>
      <c r="B59" s="361" t="s">
        <v>510</v>
      </c>
      <c r="C59" s="362">
        <f>SUM(C57:C58)</f>
        <v>149661</v>
      </c>
      <c r="D59" s="362">
        <f>SUM(D56:D58)</f>
        <v>150614</v>
      </c>
      <c r="E59" s="1165">
        <f>SUM(D59/C59)</f>
        <v>1.0063677243904559</v>
      </c>
    </row>
    <row r="60" spans="1:5" ht="14.25" thickBot="1">
      <c r="A60" s="335"/>
      <c r="B60" s="364" t="s">
        <v>527</v>
      </c>
      <c r="C60" s="365">
        <f>SUM(C54+C55+C59)</f>
        <v>149661</v>
      </c>
      <c r="D60" s="365">
        <f>SUM(D54+D55+D59)</f>
        <v>150614</v>
      </c>
      <c r="E60" s="1167">
        <f>SUM(D60/C60)</f>
        <v>1.0063677243904559</v>
      </c>
    </row>
    <row r="61" spans="1:6" ht="12">
      <c r="A61" s="335"/>
      <c r="B61" s="366" t="s">
        <v>850</v>
      </c>
      <c r="C61" s="342">
        <v>110354</v>
      </c>
      <c r="D61" s="342">
        <v>111092</v>
      </c>
      <c r="E61" s="343">
        <f>SUM(D61/C61)</f>
        <v>1.0066875690958188</v>
      </c>
      <c r="F61" s="897"/>
    </row>
    <row r="62" spans="1:6" ht="12">
      <c r="A62" s="335"/>
      <c r="B62" s="366" t="s">
        <v>851</v>
      </c>
      <c r="C62" s="342">
        <v>31726</v>
      </c>
      <c r="D62" s="342">
        <v>31926</v>
      </c>
      <c r="E62" s="343">
        <f>SUM(D62/C62)</f>
        <v>1.006303977809998</v>
      </c>
      <c r="F62" s="897"/>
    </row>
    <row r="63" spans="1:5" ht="12">
      <c r="A63" s="335"/>
      <c r="B63" s="366" t="s">
        <v>852</v>
      </c>
      <c r="C63" s="342">
        <v>6586</v>
      </c>
      <c r="D63" s="342">
        <v>6601</v>
      </c>
      <c r="E63" s="343">
        <f>SUM(D63/C63)</f>
        <v>1.0022775584573338</v>
      </c>
    </row>
    <row r="64" spans="1:5" ht="12">
      <c r="A64" s="335"/>
      <c r="B64" s="367" t="s">
        <v>854</v>
      </c>
      <c r="C64" s="342"/>
      <c r="D64" s="342"/>
      <c r="E64" s="343"/>
    </row>
    <row r="65" spans="1:5" ht="12.75" thickBot="1">
      <c r="A65" s="335"/>
      <c r="B65" s="368" t="s">
        <v>853</v>
      </c>
      <c r="C65" s="349"/>
      <c r="D65" s="349"/>
      <c r="E65" s="1104"/>
    </row>
    <row r="66" spans="1:5" ht="12.75" thickBot="1">
      <c r="A66" s="335"/>
      <c r="B66" s="369" t="s">
        <v>509</v>
      </c>
      <c r="C66" s="913">
        <f>SUM(C61:C65)</f>
        <v>148666</v>
      </c>
      <c r="D66" s="913">
        <f>SUM(D61:D65)</f>
        <v>149619</v>
      </c>
      <c r="E66" s="1107">
        <f>SUM(D66/C66)</f>
        <v>1.0064103426472764</v>
      </c>
    </row>
    <row r="67" spans="1:5" ht="12">
      <c r="A67" s="335"/>
      <c r="B67" s="366" t="s">
        <v>757</v>
      </c>
      <c r="C67" s="342">
        <v>995</v>
      </c>
      <c r="D67" s="342">
        <v>995</v>
      </c>
      <c r="E67" s="343">
        <f>SUM(D67/C67)</f>
        <v>1</v>
      </c>
    </row>
    <row r="68" spans="1:5" ht="12">
      <c r="A68" s="335"/>
      <c r="B68" s="366" t="s">
        <v>758</v>
      </c>
      <c r="C68" s="342"/>
      <c r="D68" s="342"/>
      <c r="E68" s="343"/>
    </row>
    <row r="69" spans="1:5" ht="12.75" thickBot="1">
      <c r="A69" s="335"/>
      <c r="B69" s="368" t="s">
        <v>857</v>
      </c>
      <c r="C69" s="349"/>
      <c r="D69" s="349"/>
      <c r="E69" s="1104"/>
    </row>
    <row r="70" spans="1:5" ht="12.75" thickBot="1">
      <c r="A70" s="335"/>
      <c r="B70" s="370" t="s">
        <v>516</v>
      </c>
      <c r="C70" s="913">
        <f>SUM(C67:C69)</f>
        <v>995</v>
      </c>
      <c r="D70" s="913">
        <f>SUM(D67:D69)</f>
        <v>995</v>
      </c>
      <c r="E70" s="1106">
        <f>SUM(D70/C70)</f>
        <v>1</v>
      </c>
    </row>
    <row r="71" spans="1:5" ht="14.25" thickBot="1">
      <c r="A71" s="332"/>
      <c r="B71" s="371" t="s">
        <v>577</v>
      </c>
      <c r="C71" s="365">
        <f>SUM(C66+C70)</f>
        <v>149661</v>
      </c>
      <c r="D71" s="1120">
        <f>SUM(D66+D70)</f>
        <v>150614</v>
      </c>
      <c r="E71" s="1106">
        <f>SUM(D71/C71)</f>
        <v>1.0063677243904559</v>
      </c>
    </row>
    <row r="72" spans="1:5" ht="13.5">
      <c r="A72" s="242">
        <v>2310</v>
      </c>
      <c r="B72" s="372" t="s">
        <v>859</v>
      </c>
      <c r="C72" s="342"/>
      <c r="D72" s="342"/>
      <c r="E72" s="343"/>
    </row>
    <row r="73" spans="1:5" ht="12" customHeight="1">
      <c r="A73" s="335"/>
      <c r="B73" s="337" t="s">
        <v>683</v>
      </c>
      <c r="C73" s="335"/>
      <c r="D73" s="335"/>
      <c r="E73" s="343"/>
    </row>
    <row r="74" spans="1:5" ht="12.75" thickBot="1">
      <c r="A74" s="335"/>
      <c r="B74" s="338" t="s">
        <v>684</v>
      </c>
      <c r="C74" s="627"/>
      <c r="D74" s="627"/>
      <c r="E74" s="1104"/>
    </row>
    <row r="75" spans="1:5" ht="12.75" thickBot="1">
      <c r="A75" s="335"/>
      <c r="B75" s="340" t="s">
        <v>685</v>
      </c>
      <c r="C75" s="628"/>
      <c r="D75" s="628"/>
      <c r="E75" s="1105"/>
    </row>
    <row r="76" spans="1:5" ht="12">
      <c r="A76" s="335"/>
      <c r="B76" s="337" t="s">
        <v>686</v>
      </c>
      <c r="C76" s="342"/>
      <c r="D76" s="342"/>
      <c r="E76" s="343"/>
    </row>
    <row r="77" spans="1:5" ht="12.75">
      <c r="A77" s="335"/>
      <c r="B77" s="344" t="s">
        <v>687</v>
      </c>
      <c r="C77" s="345"/>
      <c r="D77" s="345"/>
      <c r="E77" s="343"/>
    </row>
    <row r="78" spans="1:5" ht="12.75">
      <c r="A78" s="335"/>
      <c r="B78" s="344" t="s">
        <v>688</v>
      </c>
      <c r="C78" s="345"/>
      <c r="D78" s="345"/>
      <c r="E78" s="343"/>
    </row>
    <row r="79" spans="1:5" ht="12">
      <c r="A79" s="335"/>
      <c r="B79" s="346" t="s">
        <v>689</v>
      </c>
      <c r="C79" s="342"/>
      <c r="D79" s="342"/>
      <c r="E79" s="343"/>
    </row>
    <row r="80" spans="1:5" ht="12">
      <c r="A80" s="335"/>
      <c r="B80" s="346" t="s">
        <v>690</v>
      </c>
      <c r="C80" s="342"/>
      <c r="D80" s="342"/>
      <c r="E80" s="343"/>
    </row>
    <row r="81" spans="1:5" ht="12">
      <c r="A81" s="335"/>
      <c r="B81" s="346" t="s">
        <v>691</v>
      </c>
      <c r="C81" s="342"/>
      <c r="D81" s="342"/>
      <c r="E81" s="343"/>
    </row>
    <row r="82" spans="1:5" ht="12">
      <c r="A82" s="335"/>
      <c r="B82" s="347" t="s">
        <v>692</v>
      </c>
      <c r="C82" s="342"/>
      <c r="D82" s="342"/>
      <c r="E82" s="343"/>
    </row>
    <row r="83" spans="1:5" ht="12.75" thickBot="1">
      <c r="A83" s="335"/>
      <c r="B83" s="348" t="s">
        <v>693</v>
      </c>
      <c r="C83" s="349"/>
      <c r="D83" s="349"/>
      <c r="E83" s="1104"/>
    </row>
    <row r="84" spans="1:5" ht="12.75" thickBot="1">
      <c r="A84" s="335"/>
      <c r="B84" s="350" t="s">
        <v>874</v>
      </c>
      <c r="C84" s="913"/>
      <c r="D84" s="913"/>
      <c r="E84" s="1104"/>
    </row>
    <row r="85" spans="1:5" ht="13.5" thickBot="1">
      <c r="A85" s="335"/>
      <c r="B85" s="353" t="s">
        <v>517</v>
      </c>
      <c r="C85" s="354"/>
      <c r="D85" s="354"/>
      <c r="E85" s="1105"/>
    </row>
    <row r="86" spans="1:5" ht="12.75" thickBot="1">
      <c r="A86" s="335"/>
      <c r="B86" s="355" t="s">
        <v>518</v>
      </c>
      <c r="C86" s="915"/>
      <c r="D86" s="915"/>
      <c r="E86" s="1105"/>
    </row>
    <row r="87" spans="1:5" ht="12">
      <c r="A87" s="335"/>
      <c r="B87" s="357" t="s">
        <v>694</v>
      </c>
      <c r="C87" s="358"/>
      <c r="D87" s="358">
        <v>1242</v>
      </c>
      <c r="E87" s="343"/>
    </row>
    <row r="88" spans="1:6" ht="12">
      <c r="A88" s="335"/>
      <c r="B88" s="359" t="s">
        <v>698</v>
      </c>
      <c r="C88" s="899">
        <v>62806</v>
      </c>
      <c r="D88" s="899">
        <v>63295</v>
      </c>
      <c r="E88" s="343">
        <f>SUM(D88/C88)</f>
        <v>1.0077858803299047</v>
      </c>
      <c r="F88" s="897"/>
    </row>
    <row r="89" spans="1:6" ht="12.75" thickBot="1">
      <c r="A89" s="335"/>
      <c r="B89" s="360" t="s">
        <v>699</v>
      </c>
      <c r="C89" s="900"/>
      <c r="D89" s="900"/>
      <c r="E89" s="1104"/>
      <c r="F89" s="897"/>
    </row>
    <row r="90" spans="1:5" ht="13.5" thickBot="1">
      <c r="A90" s="335"/>
      <c r="B90" s="361" t="s">
        <v>510</v>
      </c>
      <c r="C90" s="362">
        <f>SUM(C87:C89)</f>
        <v>62806</v>
      </c>
      <c r="D90" s="362">
        <f>SUM(D87:D89)</f>
        <v>64537</v>
      </c>
      <c r="E90" s="1165">
        <f>SUM(D90/C90)</f>
        <v>1.0275610610451231</v>
      </c>
    </row>
    <row r="91" spans="1:5" ht="14.25" thickBot="1">
      <c r="A91" s="335"/>
      <c r="B91" s="364" t="s">
        <v>527</v>
      </c>
      <c r="C91" s="365">
        <f>SUM(C85+C86+C90)</f>
        <v>62806</v>
      </c>
      <c r="D91" s="365">
        <f>SUM(D85+D86+D90)</f>
        <v>64537</v>
      </c>
      <c r="E91" s="1167">
        <f>SUM(D91/C91)</f>
        <v>1.0275610610451231</v>
      </c>
    </row>
    <row r="92" spans="1:5" ht="12">
      <c r="A92" s="335"/>
      <c r="B92" s="366" t="s">
        <v>850</v>
      </c>
      <c r="C92" s="342">
        <v>46291</v>
      </c>
      <c r="D92" s="342">
        <v>46676</v>
      </c>
      <c r="E92" s="343">
        <f>SUM(D92/C92)</f>
        <v>1.008316951459247</v>
      </c>
    </row>
    <row r="93" spans="1:5" ht="12">
      <c r="A93" s="335"/>
      <c r="B93" s="366" t="s">
        <v>851</v>
      </c>
      <c r="C93" s="342">
        <v>12558</v>
      </c>
      <c r="D93" s="342">
        <v>12662</v>
      </c>
      <c r="E93" s="343">
        <f>SUM(D93/C93)</f>
        <v>1.0082815734989647</v>
      </c>
    </row>
    <row r="94" spans="1:5" ht="12">
      <c r="A94" s="335"/>
      <c r="B94" s="366" t="s">
        <v>852</v>
      </c>
      <c r="C94" s="342">
        <v>3137</v>
      </c>
      <c r="D94" s="342">
        <v>4379</v>
      </c>
      <c r="E94" s="343">
        <f>SUM(D94/C94)</f>
        <v>1.3959196684730635</v>
      </c>
    </row>
    <row r="95" spans="1:5" ht="12">
      <c r="A95" s="335"/>
      <c r="B95" s="367" t="s">
        <v>854</v>
      </c>
      <c r="C95" s="342"/>
      <c r="D95" s="342"/>
      <c r="E95" s="343"/>
    </row>
    <row r="96" spans="1:5" ht="12.75" thickBot="1">
      <c r="A96" s="335"/>
      <c r="B96" s="368" t="s">
        <v>853</v>
      </c>
      <c r="C96" s="349"/>
      <c r="D96" s="349"/>
      <c r="E96" s="1104"/>
    </row>
    <row r="97" spans="1:5" ht="12.75" thickBot="1">
      <c r="A97" s="335"/>
      <c r="B97" s="369" t="s">
        <v>509</v>
      </c>
      <c r="C97" s="913">
        <f>SUM(C92:C96)</f>
        <v>61986</v>
      </c>
      <c r="D97" s="913">
        <f>SUM(D92:D96)</f>
        <v>63717</v>
      </c>
      <c r="E97" s="1106">
        <f>SUM(D97/C97)</f>
        <v>1.0279256606330462</v>
      </c>
    </row>
    <row r="98" spans="1:5" ht="12">
      <c r="A98" s="335"/>
      <c r="B98" s="366" t="s">
        <v>757</v>
      </c>
      <c r="C98" s="342">
        <v>820</v>
      </c>
      <c r="D98" s="342">
        <v>820</v>
      </c>
      <c r="E98" s="343">
        <f>SUM(D98/C98)</f>
        <v>1</v>
      </c>
    </row>
    <row r="99" spans="1:5" ht="12">
      <c r="A99" s="335"/>
      <c r="B99" s="366" t="s">
        <v>758</v>
      </c>
      <c r="C99" s="342"/>
      <c r="D99" s="342"/>
      <c r="E99" s="343"/>
    </row>
    <row r="100" spans="1:5" ht="12.75" thickBot="1">
      <c r="A100" s="335"/>
      <c r="B100" s="368" t="s">
        <v>857</v>
      </c>
      <c r="C100" s="349"/>
      <c r="D100" s="349"/>
      <c r="E100" s="1104"/>
    </row>
    <row r="101" spans="1:5" ht="12.75" thickBot="1">
      <c r="A101" s="335"/>
      <c r="B101" s="370" t="s">
        <v>516</v>
      </c>
      <c r="C101" s="913">
        <f>SUM(C98:C100)</f>
        <v>820</v>
      </c>
      <c r="D101" s="913">
        <f>SUM(D98:D100)</f>
        <v>820</v>
      </c>
      <c r="E101" s="1106">
        <f>SUM(D101/C101)</f>
        <v>1</v>
      </c>
    </row>
    <row r="102" spans="1:5" ht="14.25" thickBot="1">
      <c r="A102" s="332"/>
      <c r="B102" s="371" t="s">
        <v>577</v>
      </c>
      <c r="C102" s="365">
        <f>SUM(C97+C101)</f>
        <v>62806</v>
      </c>
      <c r="D102" s="1120">
        <f>SUM(D97+D101)</f>
        <v>64537</v>
      </c>
      <c r="E102" s="1106">
        <f>SUM(D102/C102)</f>
        <v>1.0275610610451231</v>
      </c>
    </row>
    <row r="103" spans="1:5" ht="13.5">
      <c r="A103" s="243">
        <v>2315</v>
      </c>
      <c r="B103" s="246" t="s">
        <v>700</v>
      </c>
      <c r="C103" s="342"/>
      <c r="D103" s="342"/>
      <c r="E103" s="343"/>
    </row>
    <row r="104" spans="1:5" ht="12" customHeight="1">
      <c r="A104" s="335"/>
      <c r="B104" s="337" t="s">
        <v>683</v>
      </c>
      <c r="C104" s="335"/>
      <c r="D104" s="335"/>
      <c r="E104" s="343"/>
    </row>
    <row r="105" spans="1:5" ht="12.75" thickBot="1">
      <c r="A105" s="335"/>
      <c r="B105" s="338" t="s">
        <v>684</v>
      </c>
      <c r="C105" s="627"/>
      <c r="D105" s="627"/>
      <c r="E105" s="1104"/>
    </row>
    <row r="106" spans="1:5" ht="12.75" thickBot="1">
      <c r="A106" s="335"/>
      <c r="B106" s="340" t="s">
        <v>685</v>
      </c>
      <c r="C106" s="628"/>
      <c r="D106" s="628"/>
      <c r="E106" s="1105"/>
    </row>
    <row r="107" spans="1:5" ht="12">
      <c r="A107" s="335"/>
      <c r="B107" s="337" t="s">
        <v>686</v>
      </c>
      <c r="C107" s="342"/>
      <c r="D107" s="342"/>
      <c r="E107" s="343"/>
    </row>
    <row r="108" spans="1:5" ht="12.75">
      <c r="A108" s="335"/>
      <c r="B108" s="344" t="s">
        <v>687</v>
      </c>
      <c r="C108" s="345"/>
      <c r="D108" s="345"/>
      <c r="E108" s="343"/>
    </row>
    <row r="109" spans="1:5" ht="12.75">
      <c r="A109" s="335"/>
      <c r="B109" s="344" t="s">
        <v>688</v>
      </c>
      <c r="C109" s="345"/>
      <c r="D109" s="345"/>
      <c r="E109" s="343"/>
    </row>
    <row r="110" spans="1:5" ht="12">
      <c r="A110" s="335"/>
      <c r="B110" s="346" t="s">
        <v>689</v>
      </c>
      <c r="C110" s="342"/>
      <c r="D110" s="342"/>
      <c r="E110" s="343"/>
    </row>
    <row r="111" spans="1:5" ht="12">
      <c r="A111" s="335"/>
      <c r="B111" s="346" t="s">
        <v>690</v>
      </c>
      <c r="C111" s="342"/>
      <c r="D111" s="342"/>
      <c r="E111" s="343"/>
    </row>
    <row r="112" spans="1:5" ht="12">
      <c r="A112" s="335"/>
      <c r="B112" s="346" t="s">
        <v>691</v>
      </c>
      <c r="C112" s="342"/>
      <c r="D112" s="342"/>
      <c r="E112" s="343"/>
    </row>
    <row r="113" spans="1:5" ht="12">
      <c r="A113" s="335"/>
      <c r="B113" s="346" t="s">
        <v>879</v>
      </c>
      <c r="C113" s="342"/>
      <c r="D113" s="342"/>
      <c r="E113" s="343"/>
    </row>
    <row r="114" spans="1:5" ht="12">
      <c r="A114" s="335"/>
      <c r="B114" s="347" t="s">
        <v>692</v>
      </c>
      <c r="C114" s="342"/>
      <c r="D114" s="342"/>
      <c r="E114" s="343"/>
    </row>
    <row r="115" spans="1:5" ht="12.75" thickBot="1">
      <c r="A115" s="335"/>
      <c r="B115" s="348" t="s">
        <v>693</v>
      </c>
      <c r="C115" s="349"/>
      <c r="D115" s="349"/>
      <c r="E115" s="1104"/>
    </row>
    <row r="116" spans="1:5" ht="12.75" thickBot="1">
      <c r="A116" s="335"/>
      <c r="B116" s="350" t="s">
        <v>874</v>
      </c>
      <c r="C116" s="913"/>
      <c r="D116" s="913"/>
      <c r="E116" s="1105"/>
    </row>
    <row r="117" spans="1:5" ht="13.5" thickBot="1">
      <c r="A117" s="335"/>
      <c r="B117" s="353" t="s">
        <v>517</v>
      </c>
      <c r="C117" s="914"/>
      <c r="D117" s="914"/>
      <c r="E117" s="1105"/>
    </row>
    <row r="118" spans="1:5" ht="12.75" thickBot="1">
      <c r="A118" s="335"/>
      <c r="B118" s="355" t="s">
        <v>518</v>
      </c>
      <c r="C118" s="915"/>
      <c r="D118" s="915"/>
      <c r="E118" s="1105"/>
    </row>
    <row r="119" spans="1:5" ht="12">
      <c r="A119" s="335"/>
      <c r="B119" s="357" t="s">
        <v>694</v>
      </c>
      <c r="C119" s="358"/>
      <c r="D119" s="358">
        <v>1639</v>
      </c>
      <c r="E119" s="343"/>
    </row>
    <row r="120" spans="1:6" ht="12">
      <c r="A120" s="335"/>
      <c r="B120" s="359" t="s">
        <v>698</v>
      </c>
      <c r="C120" s="899">
        <v>224460</v>
      </c>
      <c r="D120" s="899">
        <v>225526</v>
      </c>
      <c r="E120" s="343">
        <f>SUM(D120/C120)</f>
        <v>1.0047491757996971</v>
      </c>
      <c r="F120" s="897"/>
    </row>
    <row r="121" spans="1:6" ht="12.75" thickBot="1">
      <c r="A121" s="335"/>
      <c r="B121" s="360" t="s">
        <v>699</v>
      </c>
      <c r="C121" s="900"/>
      <c r="D121" s="900"/>
      <c r="E121" s="1104"/>
      <c r="F121" s="897"/>
    </row>
    <row r="122" spans="1:5" ht="13.5" thickBot="1">
      <c r="A122" s="335"/>
      <c r="B122" s="361" t="s">
        <v>510</v>
      </c>
      <c r="C122" s="362">
        <f>SUM(C119:C121)</f>
        <v>224460</v>
      </c>
      <c r="D122" s="362">
        <f>SUM(D119:D121)</f>
        <v>227165</v>
      </c>
      <c r="E122" s="1106">
        <f>SUM(D122/C122)</f>
        <v>1.0120511449701506</v>
      </c>
    </row>
    <row r="123" spans="1:5" ht="14.25" thickBot="1">
      <c r="A123" s="335"/>
      <c r="B123" s="364" t="s">
        <v>527</v>
      </c>
      <c r="C123" s="365">
        <f>SUM(C117+C118+C122)</f>
        <v>224460</v>
      </c>
      <c r="D123" s="365">
        <f>SUM(D117+D118+D122)</f>
        <v>227165</v>
      </c>
      <c r="E123" s="1167">
        <f>SUM(D123/C123)</f>
        <v>1.0120511449701506</v>
      </c>
    </row>
    <row r="124" spans="1:6" ht="12">
      <c r="A124" s="335"/>
      <c r="B124" s="366" t="s">
        <v>850</v>
      </c>
      <c r="C124" s="342">
        <v>163938</v>
      </c>
      <c r="D124" s="342">
        <v>164777</v>
      </c>
      <c r="E124" s="343">
        <f>SUM(D124/C124)</f>
        <v>1.0051177884322122</v>
      </c>
      <c r="F124" s="897"/>
    </row>
    <row r="125" spans="1:6" ht="12">
      <c r="A125" s="335"/>
      <c r="B125" s="366" t="s">
        <v>851</v>
      </c>
      <c r="C125" s="342">
        <v>47291</v>
      </c>
      <c r="D125" s="342">
        <v>47518</v>
      </c>
      <c r="E125" s="343">
        <f>SUM(D125/C125)</f>
        <v>1.0048000676661522</v>
      </c>
      <c r="F125" s="897"/>
    </row>
    <row r="126" spans="1:5" ht="12">
      <c r="A126" s="335"/>
      <c r="B126" s="366" t="s">
        <v>852</v>
      </c>
      <c r="C126" s="342">
        <v>10077</v>
      </c>
      <c r="D126" s="342">
        <v>11716</v>
      </c>
      <c r="E126" s="343">
        <f>SUM(D126/C126)</f>
        <v>1.1626476133769972</v>
      </c>
    </row>
    <row r="127" spans="1:5" ht="12">
      <c r="A127" s="335"/>
      <c r="B127" s="367" t="s">
        <v>854</v>
      </c>
      <c r="C127" s="342"/>
      <c r="D127" s="342"/>
      <c r="E127" s="343"/>
    </row>
    <row r="128" spans="1:5" ht="12.75" thickBot="1">
      <c r="A128" s="335"/>
      <c r="B128" s="368" t="s">
        <v>853</v>
      </c>
      <c r="C128" s="349"/>
      <c r="D128" s="349"/>
      <c r="E128" s="1104"/>
    </row>
    <row r="129" spans="1:5" ht="12.75" thickBot="1">
      <c r="A129" s="335"/>
      <c r="B129" s="369" t="s">
        <v>509</v>
      </c>
      <c r="C129" s="351">
        <f>SUM(C124:C128)</f>
        <v>221306</v>
      </c>
      <c r="D129" s="351">
        <f>SUM(D124:D128)</f>
        <v>224011</v>
      </c>
      <c r="E129" s="1106">
        <f>SUM(D129/C129)</f>
        <v>1.0122228949960688</v>
      </c>
    </row>
    <row r="130" spans="1:5" ht="12">
      <c r="A130" s="335"/>
      <c r="B130" s="366" t="s">
        <v>757</v>
      </c>
      <c r="C130" s="342">
        <v>3154</v>
      </c>
      <c r="D130" s="342">
        <v>3154</v>
      </c>
      <c r="E130" s="343">
        <f>SUM(D130/C130)</f>
        <v>1</v>
      </c>
    </row>
    <row r="131" spans="1:5" ht="12">
      <c r="A131" s="335"/>
      <c r="B131" s="366" t="s">
        <v>758</v>
      </c>
      <c r="C131" s="342"/>
      <c r="D131" s="342"/>
      <c r="E131" s="343"/>
    </row>
    <row r="132" spans="1:5" ht="12.75" thickBot="1">
      <c r="A132" s="335"/>
      <c r="B132" s="368" t="s">
        <v>857</v>
      </c>
      <c r="C132" s="349"/>
      <c r="D132" s="349"/>
      <c r="E132" s="1104"/>
    </row>
    <row r="133" spans="1:5" ht="12.75" thickBot="1">
      <c r="A133" s="335"/>
      <c r="B133" s="370" t="s">
        <v>516</v>
      </c>
      <c r="C133" s="351">
        <f>SUM(C130:C132)</f>
        <v>3154</v>
      </c>
      <c r="D133" s="351">
        <f>SUM(D130:D132)</f>
        <v>3154</v>
      </c>
      <c r="E133" s="1106">
        <f>SUM(D133/C133)</f>
        <v>1</v>
      </c>
    </row>
    <row r="134" spans="1:5" ht="14.25" thickBot="1">
      <c r="A134" s="332"/>
      <c r="B134" s="371" t="s">
        <v>577</v>
      </c>
      <c r="C134" s="365">
        <f>SUM(C129+C133)</f>
        <v>224460</v>
      </c>
      <c r="D134" s="1120">
        <f>SUM(D129+D133)</f>
        <v>227165</v>
      </c>
      <c r="E134" s="1167">
        <f>SUM(D134/C134)</f>
        <v>1.0120511449701506</v>
      </c>
    </row>
    <row r="135" spans="1:5" ht="13.5">
      <c r="A135" s="243">
        <v>2325</v>
      </c>
      <c r="B135" s="373" t="s">
        <v>860</v>
      </c>
      <c r="C135" s="342"/>
      <c r="D135" s="342"/>
      <c r="E135" s="343"/>
    </row>
    <row r="136" spans="1:5" ht="12" customHeight="1">
      <c r="A136" s="335"/>
      <c r="B136" s="337" t="s">
        <v>683</v>
      </c>
      <c r="C136" s="335"/>
      <c r="D136" s="335"/>
      <c r="E136" s="343"/>
    </row>
    <row r="137" spans="1:5" ht="12.75" thickBot="1">
      <c r="A137" s="335"/>
      <c r="B137" s="338" t="s">
        <v>684</v>
      </c>
      <c r="C137" s="627"/>
      <c r="D137" s="627"/>
      <c r="E137" s="1104"/>
    </row>
    <row r="138" spans="1:5" ht="12.75" thickBot="1">
      <c r="A138" s="335"/>
      <c r="B138" s="340" t="s">
        <v>685</v>
      </c>
      <c r="C138" s="628"/>
      <c r="D138" s="628"/>
      <c r="E138" s="1105"/>
    </row>
    <row r="139" spans="1:5" ht="12">
      <c r="A139" s="335"/>
      <c r="B139" s="337" t="s">
        <v>686</v>
      </c>
      <c r="C139" s="614"/>
      <c r="D139" s="614"/>
      <c r="E139" s="343"/>
    </row>
    <row r="140" spans="1:5" ht="12.75">
      <c r="A140" s="335"/>
      <c r="B140" s="344" t="s">
        <v>687</v>
      </c>
      <c r="C140" s="345"/>
      <c r="D140" s="345"/>
      <c r="E140" s="343"/>
    </row>
    <row r="141" spans="1:5" ht="12.75">
      <c r="A141" s="335"/>
      <c r="B141" s="344" t="s">
        <v>688</v>
      </c>
      <c r="C141" s="345"/>
      <c r="D141" s="345"/>
      <c r="E141" s="343"/>
    </row>
    <row r="142" spans="1:5" ht="12">
      <c r="A142" s="335"/>
      <c r="B142" s="346" t="s">
        <v>689</v>
      </c>
      <c r="C142" s="342"/>
      <c r="D142" s="342"/>
      <c r="E142" s="343"/>
    </row>
    <row r="143" spans="1:5" ht="12">
      <c r="A143" s="335"/>
      <c r="B143" s="346" t="s">
        <v>690</v>
      </c>
      <c r="C143" s="342"/>
      <c r="D143" s="342"/>
      <c r="E143" s="343"/>
    </row>
    <row r="144" spans="1:5" ht="12">
      <c r="A144" s="335"/>
      <c r="B144" s="346" t="s">
        <v>691</v>
      </c>
      <c r="C144" s="342"/>
      <c r="D144" s="342"/>
      <c r="E144" s="343"/>
    </row>
    <row r="145" spans="1:5" ht="12">
      <c r="A145" s="335"/>
      <c r="B145" s="347" t="s">
        <v>692</v>
      </c>
      <c r="C145" s="342"/>
      <c r="D145" s="342"/>
      <c r="E145" s="343"/>
    </row>
    <row r="146" spans="1:5" ht="12.75" thickBot="1">
      <c r="A146" s="335"/>
      <c r="B146" s="348" t="s">
        <v>693</v>
      </c>
      <c r="C146" s="349"/>
      <c r="D146" s="349"/>
      <c r="E146" s="1104"/>
    </row>
    <row r="147" spans="1:5" ht="12.75" thickBot="1">
      <c r="A147" s="335"/>
      <c r="B147" s="350" t="s">
        <v>874</v>
      </c>
      <c r="C147" s="913"/>
      <c r="D147" s="913"/>
      <c r="E147" s="1105"/>
    </row>
    <row r="148" spans="1:5" ht="13.5" thickBot="1">
      <c r="A148" s="335"/>
      <c r="B148" s="353" t="s">
        <v>517</v>
      </c>
      <c r="C148" s="914"/>
      <c r="D148" s="914"/>
      <c r="E148" s="1105"/>
    </row>
    <row r="149" spans="1:5" ht="12.75" thickBot="1">
      <c r="A149" s="335"/>
      <c r="B149" s="355" t="s">
        <v>518</v>
      </c>
      <c r="C149" s="915"/>
      <c r="D149" s="915"/>
      <c r="E149" s="1105"/>
    </row>
    <row r="150" spans="1:5" ht="12">
      <c r="A150" s="335"/>
      <c r="B150" s="357" t="s">
        <v>694</v>
      </c>
      <c r="C150" s="358"/>
      <c r="D150" s="358">
        <v>1419</v>
      </c>
      <c r="E150" s="343"/>
    </row>
    <row r="151" spans="1:6" ht="12">
      <c r="A151" s="335"/>
      <c r="B151" s="359" t="s">
        <v>698</v>
      </c>
      <c r="C151" s="899">
        <v>112113</v>
      </c>
      <c r="D151" s="899">
        <v>112892</v>
      </c>
      <c r="E151" s="343">
        <f>SUM(D151/C151)</f>
        <v>1.0069483467572895</v>
      </c>
      <c r="F151" s="897"/>
    </row>
    <row r="152" spans="1:6" ht="12.75" thickBot="1">
      <c r="A152" s="335"/>
      <c r="B152" s="360" t="s">
        <v>699</v>
      </c>
      <c r="C152" s="900"/>
      <c r="D152" s="900"/>
      <c r="E152" s="1104"/>
      <c r="F152" s="897"/>
    </row>
    <row r="153" spans="1:5" ht="13.5" thickBot="1">
      <c r="A153" s="335"/>
      <c r="B153" s="361" t="s">
        <v>510</v>
      </c>
      <c r="C153" s="362">
        <f>SUM(C150:C152)</f>
        <v>112113</v>
      </c>
      <c r="D153" s="362">
        <f>SUM(D150:D152)</f>
        <v>114311</v>
      </c>
      <c r="E153" s="1106">
        <f>SUM(D153/C153)</f>
        <v>1.0196052197336616</v>
      </c>
    </row>
    <row r="154" spans="1:5" ht="14.25" thickBot="1">
      <c r="A154" s="335"/>
      <c r="B154" s="364" t="s">
        <v>527</v>
      </c>
      <c r="C154" s="365">
        <f>SUM(C148+C149+C153)</f>
        <v>112113</v>
      </c>
      <c r="D154" s="365">
        <f>SUM(D148+D149+D153)</f>
        <v>114311</v>
      </c>
      <c r="E154" s="1167">
        <f>SUM(D154/C154)</f>
        <v>1.0196052197336616</v>
      </c>
    </row>
    <row r="155" spans="1:6" ht="12">
      <c r="A155" s="335"/>
      <c r="B155" s="366" t="s">
        <v>850</v>
      </c>
      <c r="C155" s="342">
        <v>82652</v>
      </c>
      <c r="D155" s="342">
        <v>83266</v>
      </c>
      <c r="E155" s="343">
        <f>SUM(D155/C155)</f>
        <v>1.0074287373566277</v>
      </c>
      <c r="F155" s="897"/>
    </row>
    <row r="156" spans="1:6" ht="12">
      <c r="A156" s="335"/>
      <c r="B156" s="366" t="s">
        <v>851</v>
      </c>
      <c r="C156" s="342">
        <v>23857</v>
      </c>
      <c r="D156" s="342">
        <v>24022</v>
      </c>
      <c r="E156" s="343">
        <f>SUM(D156/C156)</f>
        <v>1.0069162090790962</v>
      </c>
      <c r="F156" s="897"/>
    </row>
    <row r="157" spans="1:5" ht="12">
      <c r="A157" s="335"/>
      <c r="B157" s="366" t="s">
        <v>852</v>
      </c>
      <c r="C157" s="342">
        <v>4787</v>
      </c>
      <c r="D157" s="342">
        <v>6206</v>
      </c>
      <c r="E157" s="343">
        <f>SUM(D157/C157)</f>
        <v>1.296427825360351</v>
      </c>
    </row>
    <row r="158" spans="1:5" ht="12">
      <c r="A158" s="335"/>
      <c r="B158" s="367" t="s">
        <v>854</v>
      </c>
      <c r="C158" s="342"/>
      <c r="D158" s="342"/>
      <c r="E158" s="343"/>
    </row>
    <row r="159" spans="1:5" ht="12.75" thickBot="1">
      <c r="A159" s="335"/>
      <c r="B159" s="368" t="s">
        <v>853</v>
      </c>
      <c r="C159" s="349"/>
      <c r="D159" s="349"/>
      <c r="E159" s="1104"/>
    </row>
    <row r="160" spans="1:5" ht="12.75" thickBot="1">
      <c r="A160" s="335"/>
      <c r="B160" s="369" t="s">
        <v>509</v>
      </c>
      <c r="C160" s="913">
        <f>SUM(C155:C159)</f>
        <v>111296</v>
      </c>
      <c r="D160" s="913">
        <f>SUM(D155:D159)</f>
        <v>113494</v>
      </c>
      <c r="E160" s="1106">
        <f aca="true" t="shared" si="0" ref="E160:E165">SUM(D160/C160)</f>
        <v>1.0197491374353076</v>
      </c>
    </row>
    <row r="161" spans="1:5" ht="12">
      <c r="A161" s="335"/>
      <c r="B161" s="366" t="s">
        <v>757</v>
      </c>
      <c r="C161" s="342">
        <v>817</v>
      </c>
      <c r="D161" s="342">
        <v>817</v>
      </c>
      <c r="E161" s="343">
        <f t="shared" si="0"/>
        <v>1</v>
      </c>
    </row>
    <row r="162" spans="1:5" ht="12">
      <c r="A162" s="335"/>
      <c r="B162" s="366" t="s">
        <v>758</v>
      </c>
      <c r="C162" s="342"/>
      <c r="D162" s="342"/>
      <c r="E162" s="343"/>
    </row>
    <row r="163" spans="1:5" ht="12.75" thickBot="1">
      <c r="A163" s="335"/>
      <c r="B163" s="368" t="s">
        <v>857</v>
      </c>
      <c r="C163" s="349"/>
      <c r="D163" s="349"/>
      <c r="E163" s="1104"/>
    </row>
    <row r="164" spans="1:5" ht="12.75" thickBot="1">
      <c r="A164" s="335"/>
      <c r="B164" s="370" t="s">
        <v>516</v>
      </c>
      <c r="C164" s="913">
        <f>SUM(C161:C163)</f>
        <v>817</v>
      </c>
      <c r="D164" s="913">
        <f>SUM(D161:D163)</f>
        <v>817</v>
      </c>
      <c r="E164" s="1106">
        <f t="shared" si="0"/>
        <v>1</v>
      </c>
    </row>
    <row r="165" spans="1:5" ht="14.25" thickBot="1">
      <c r="A165" s="332"/>
      <c r="B165" s="371" t="s">
        <v>577</v>
      </c>
      <c r="C165" s="365">
        <f>SUM(C160+C164)</f>
        <v>112113</v>
      </c>
      <c r="D165" s="1120">
        <f>SUM(D160+D164)</f>
        <v>114311</v>
      </c>
      <c r="E165" s="1167">
        <f t="shared" si="0"/>
        <v>1.0196052197336616</v>
      </c>
    </row>
    <row r="166" spans="1:5" ht="13.5">
      <c r="A166" s="243">
        <v>2330</v>
      </c>
      <c r="B166" s="246" t="s">
        <v>861</v>
      </c>
      <c r="C166" s="342"/>
      <c r="D166" s="342"/>
      <c r="E166" s="343"/>
    </row>
    <row r="167" spans="1:5" ht="12" customHeight="1">
      <c r="A167" s="335"/>
      <c r="B167" s="337" t="s">
        <v>683</v>
      </c>
      <c r="C167" s="335"/>
      <c r="D167" s="335"/>
      <c r="E167" s="343"/>
    </row>
    <row r="168" spans="1:5" ht="12.75" thickBot="1">
      <c r="A168" s="335"/>
      <c r="B168" s="338" t="s">
        <v>684</v>
      </c>
      <c r="C168" s="627"/>
      <c r="D168" s="627"/>
      <c r="E168" s="1104"/>
    </row>
    <row r="169" spans="1:5" ht="12.75" thickBot="1">
      <c r="A169" s="335"/>
      <c r="B169" s="340" t="s">
        <v>701</v>
      </c>
      <c r="C169" s="628"/>
      <c r="D169" s="628"/>
      <c r="E169" s="1105"/>
    </row>
    <row r="170" spans="1:5" ht="12">
      <c r="A170" s="335"/>
      <c r="B170" s="337" t="s">
        <v>686</v>
      </c>
      <c r="C170" s="342"/>
      <c r="D170" s="342"/>
      <c r="E170" s="343"/>
    </row>
    <row r="171" spans="1:5" ht="12.75">
      <c r="A171" s="335"/>
      <c r="B171" s="344" t="s">
        <v>687</v>
      </c>
      <c r="C171" s="345"/>
      <c r="D171" s="345"/>
      <c r="E171" s="343"/>
    </row>
    <row r="172" spans="1:5" ht="12.75">
      <c r="A172" s="335"/>
      <c r="B172" s="344" t="s">
        <v>688</v>
      </c>
      <c r="C172" s="345"/>
      <c r="D172" s="345"/>
      <c r="E172" s="343"/>
    </row>
    <row r="173" spans="1:5" ht="12">
      <c r="A173" s="335"/>
      <c r="B173" s="346" t="s">
        <v>689</v>
      </c>
      <c r="C173" s="342"/>
      <c r="D173" s="342"/>
      <c r="E173" s="343"/>
    </row>
    <row r="174" spans="1:5" ht="12">
      <c r="A174" s="335"/>
      <c r="B174" s="346" t="s">
        <v>690</v>
      </c>
      <c r="C174" s="342"/>
      <c r="D174" s="342"/>
      <c r="E174" s="343"/>
    </row>
    <row r="175" spans="1:5" ht="12">
      <c r="A175" s="335"/>
      <c r="B175" s="346" t="s">
        <v>691</v>
      </c>
      <c r="C175" s="342"/>
      <c r="D175" s="342"/>
      <c r="E175" s="343"/>
    </row>
    <row r="176" spans="1:5" ht="12">
      <c r="A176" s="335"/>
      <c r="B176" s="347" t="s">
        <v>692</v>
      </c>
      <c r="C176" s="342"/>
      <c r="D176" s="342"/>
      <c r="E176" s="343"/>
    </row>
    <row r="177" spans="1:5" ht="12.75" thickBot="1">
      <c r="A177" s="335"/>
      <c r="B177" s="348" t="s">
        <v>693</v>
      </c>
      <c r="C177" s="349"/>
      <c r="D177" s="349"/>
      <c r="E177" s="1104"/>
    </row>
    <row r="178" spans="1:5" ht="12.75" thickBot="1">
      <c r="A178" s="335"/>
      <c r="B178" s="350" t="s">
        <v>874</v>
      </c>
      <c r="C178" s="913"/>
      <c r="D178" s="913"/>
      <c r="E178" s="1105"/>
    </row>
    <row r="179" spans="1:5" ht="13.5" thickBot="1">
      <c r="A179" s="335"/>
      <c r="B179" s="353" t="s">
        <v>517</v>
      </c>
      <c r="C179" s="914"/>
      <c r="D179" s="914"/>
      <c r="E179" s="1105"/>
    </row>
    <row r="180" spans="1:5" ht="12.75" thickBot="1">
      <c r="A180" s="335"/>
      <c r="B180" s="355" t="s">
        <v>518</v>
      </c>
      <c r="C180" s="915"/>
      <c r="D180" s="915"/>
      <c r="E180" s="1105"/>
    </row>
    <row r="181" spans="1:5" ht="12">
      <c r="A181" s="335"/>
      <c r="B181" s="357" t="s">
        <v>694</v>
      </c>
      <c r="C181" s="358"/>
      <c r="D181" s="358">
        <v>19</v>
      </c>
      <c r="E181" s="343"/>
    </row>
    <row r="182" spans="1:6" ht="12">
      <c r="A182" s="335"/>
      <c r="B182" s="359" t="s">
        <v>698</v>
      </c>
      <c r="C182" s="899">
        <v>95519</v>
      </c>
      <c r="D182" s="899">
        <v>96039</v>
      </c>
      <c r="E182" s="343">
        <f>SUM(D182/C182)</f>
        <v>1.0054439430898565</v>
      </c>
      <c r="F182" s="897"/>
    </row>
    <row r="183" spans="1:6" ht="12.75" thickBot="1">
      <c r="A183" s="335"/>
      <c r="B183" s="360" t="s">
        <v>699</v>
      </c>
      <c r="C183" s="900"/>
      <c r="D183" s="900"/>
      <c r="E183" s="1104"/>
      <c r="F183" s="897"/>
    </row>
    <row r="184" spans="1:5" ht="13.5" thickBot="1">
      <c r="A184" s="335"/>
      <c r="B184" s="361" t="s">
        <v>510</v>
      </c>
      <c r="C184" s="362">
        <f>SUM(C181:C183)</f>
        <v>95519</v>
      </c>
      <c r="D184" s="362">
        <f>SUM(D181:D183)</f>
        <v>96058</v>
      </c>
      <c r="E184" s="1106">
        <f>SUM(D184/C184)</f>
        <v>1.0056428563950628</v>
      </c>
    </row>
    <row r="185" spans="1:5" ht="14.25" thickBot="1">
      <c r="A185" s="335"/>
      <c r="B185" s="364" t="s">
        <v>527</v>
      </c>
      <c r="C185" s="365">
        <f>SUM(C179+C180+C184)</f>
        <v>95519</v>
      </c>
      <c r="D185" s="365">
        <f>SUM(D179+D180+D184)</f>
        <v>96058</v>
      </c>
      <c r="E185" s="1167">
        <f>SUM(D185/C185)</f>
        <v>1.0056428563950628</v>
      </c>
    </row>
    <row r="186" spans="1:6" ht="12">
      <c r="A186" s="335"/>
      <c r="B186" s="366" t="s">
        <v>850</v>
      </c>
      <c r="C186" s="342">
        <v>69438</v>
      </c>
      <c r="D186" s="342">
        <v>69848</v>
      </c>
      <c r="E186" s="343">
        <f>SUM(D186/C186)</f>
        <v>1.005904547942049</v>
      </c>
      <c r="F186" s="897"/>
    </row>
    <row r="187" spans="1:6" ht="12">
      <c r="A187" s="335"/>
      <c r="B187" s="366" t="s">
        <v>851</v>
      </c>
      <c r="C187" s="342">
        <v>19859</v>
      </c>
      <c r="D187" s="342">
        <v>19969</v>
      </c>
      <c r="E187" s="343">
        <f>SUM(D187/C187)</f>
        <v>1.0055390503046477</v>
      </c>
      <c r="F187" s="897"/>
    </row>
    <row r="188" spans="1:5" ht="12">
      <c r="A188" s="335"/>
      <c r="B188" s="366" t="s">
        <v>852</v>
      </c>
      <c r="C188" s="342">
        <v>4717</v>
      </c>
      <c r="D188" s="342">
        <v>4736</v>
      </c>
      <c r="E188" s="343">
        <f>SUM(D188/C188)</f>
        <v>1.0040279838880644</v>
      </c>
    </row>
    <row r="189" spans="1:5" ht="12">
      <c r="A189" s="335"/>
      <c r="B189" s="367" t="s">
        <v>854</v>
      </c>
      <c r="C189" s="342"/>
      <c r="D189" s="342"/>
      <c r="E189" s="343"/>
    </row>
    <row r="190" spans="1:5" ht="12.75" thickBot="1">
      <c r="A190" s="335"/>
      <c r="B190" s="368" t="s">
        <v>853</v>
      </c>
      <c r="C190" s="349"/>
      <c r="D190" s="349"/>
      <c r="E190" s="1104"/>
    </row>
    <row r="191" spans="1:5" ht="12.75" thickBot="1">
      <c r="A191" s="335"/>
      <c r="B191" s="369" t="s">
        <v>509</v>
      </c>
      <c r="C191" s="913">
        <f>SUM(C186:C190)</f>
        <v>94014</v>
      </c>
      <c r="D191" s="913">
        <f>SUM(D186:D190)</f>
        <v>94553</v>
      </c>
      <c r="E191" s="1106">
        <f aca="true" t="shared" si="1" ref="E191:E196">SUM(D191/C191)</f>
        <v>1.0057331886740273</v>
      </c>
    </row>
    <row r="192" spans="1:5" ht="12">
      <c r="A192" s="335"/>
      <c r="B192" s="366" t="s">
        <v>757</v>
      </c>
      <c r="C192" s="342">
        <v>1505</v>
      </c>
      <c r="D192" s="342">
        <v>1505</v>
      </c>
      <c r="E192" s="343">
        <f t="shared" si="1"/>
        <v>1</v>
      </c>
    </row>
    <row r="193" spans="1:5" ht="12">
      <c r="A193" s="335"/>
      <c r="B193" s="366" t="s">
        <v>758</v>
      </c>
      <c r="C193" s="342"/>
      <c r="D193" s="342"/>
      <c r="E193" s="343"/>
    </row>
    <row r="194" spans="1:5" ht="12.75" thickBot="1">
      <c r="A194" s="335"/>
      <c r="B194" s="368" t="s">
        <v>857</v>
      </c>
      <c r="C194" s="349"/>
      <c r="D194" s="349"/>
      <c r="E194" s="1104"/>
    </row>
    <row r="195" spans="1:5" ht="12.75" thickBot="1">
      <c r="A195" s="335"/>
      <c r="B195" s="370" t="s">
        <v>516</v>
      </c>
      <c r="C195" s="913">
        <f>SUM(C192:C194)</f>
        <v>1505</v>
      </c>
      <c r="D195" s="913">
        <f>SUM(D192:D194)</f>
        <v>1505</v>
      </c>
      <c r="E195" s="1106">
        <f t="shared" si="1"/>
        <v>1</v>
      </c>
    </row>
    <row r="196" spans="1:5" ht="14.25" thickBot="1">
      <c r="A196" s="332"/>
      <c r="B196" s="371" t="s">
        <v>577</v>
      </c>
      <c r="C196" s="365">
        <f>SUM(C191+C195)</f>
        <v>95519</v>
      </c>
      <c r="D196" s="1120">
        <f>SUM(D191+D195)</f>
        <v>96058</v>
      </c>
      <c r="E196" s="1167">
        <f t="shared" si="1"/>
        <v>1.0056428563950628</v>
      </c>
    </row>
    <row r="197" spans="1:5" ht="13.5">
      <c r="A197" s="244">
        <v>2335</v>
      </c>
      <c r="B197" s="246" t="s">
        <v>862</v>
      </c>
      <c r="C197" s="342"/>
      <c r="D197" s="342"/>
      <c r="E197" s="343"/>
    </row>
    <row r="198" spans="1:5" ht="12" customHeight="1">
      <c r="A198" s="335"/>
      <c r="B198" s="337" t="s">
        <v>683</v>
      </c>
      <c r="C198" s="335"/>
      <c r="D198" s="335"/>
      <c r="E198" s="343"/>
    </row>
    <row r="199" spans="1:5" ht="12.75" thickBot="1">
      <c r="A199" s="335"/>
      <c r="B199" s="338" t="s">
        <v>684</v>
      </c>
      <c r="C199" s="627"/>
      <c r="D199" s="627"/>
      <c r="E199" s="1104"/>
    </row>
    <row r="200" spans="1:5" ht="12.75" thickBot="1">
      <c r="A200" s="335"/>
      <c r="B200" s="340" t="s">
        <v>701</v>
      </c>
      <c r="C200" s="628"/>
      <c r="D200" s="628"/>
      <c r="E200" s="1105"/>
    </row>
    <row r="201" spans="1:5" ht="12">
      <c r="A201" s="335"/>
      <c r="B201" s="337" t="s">
        <v>686</v>
      </c>
      <c r="C201" s="342"/>
      <c r="D201" s="342"/>
      <c r="E201" s="343"/>
    </row>
    <row r="202" spans="1:5" ht="12.75">
      <c r="A202" s="335"/>
      <c r="B202" s="344" t="s">
        <v>687</v>
      </c>
      <c r="C202" s="345"/>
      <c r="D202" s="345"/>
      <c r="E202" s="343"/>
    </row>
    <row r="203" spans="1:5" ht="12.75">
      <c r="A203" s="335"/>
      <c r="B203" s="344" t="s">
        <v>688</v>
      </c>
      <c r="C203" s="345"/>
      <c r="D203" s="345"/>
      <c r="E203" s="343"/>
    </row>
    <row r="204" spans="1:5" ht="12">
      <c r="A204" s="335"/>
      <c r="B204" s="346" t="s">
        <v>689</v>
      </c>
      <c r="C204" s="342"/>
      <c r="D204" s="342"/>
      <c r="E204" s="343"/>
    </row>
    <row r="205" spans="1:5" ht="12">
      <c r="A205" s="335"/>
      <c r="B205" s="346" t="s">
        <v>690</v>
      </c>
      <c r="C205" s="342"/>
      <c r="D205" s="342"/>
      <c r="E205" s="343"/>
    </row>
    <row r="206" spans="1:5" ht="12">
      <c r="A206" s="335"/>
      <c r="B206" s="346" t="s">
        <v>691</v>
      </c>
      <c r="C206" s="342"/>
      <c r="D206" s="342"/>
      <c r="E206" s="343"/>
    </row>
    <row r="207" spans="1:5" ht="12">
      <c r="A207" s="335"/>
      <c r="B207" s="347" t="s">
        <v>692</v>
      </c>
      <c r="C207" s="342"/>
      <c r="D207" s="342"/>
      <c r="E207" s="343"/>
    </row>
    <row r="208" spans="1:5" ht="12.75" thickBot="1">
      <c r="A208" s="335"/>
      <c r="B208" s="348" t="s">
        <v>693</v>
      </c>
      <c r="C208" s="349"/>
      <c r="D208" s="349"/>
      <c r="E208" s="1104"/>
    </row>
    <row r="209" spans="1:5" ht="12.75" thickBot="1">
      <c r="A209" s="335"/>
      <c r="B209" s="350" t="s">
        <v>874</v>
      </c>
      <c r="C209" s="913"/>
      <c r="D209" s="913"/>
      <c r="E209" s="1105"/>
    </row>
    <row r="210" spans="1:5" ht="13.5" thickBot="1">
      <c r="A210" s="335"/>
      <c r="B210" s="353" t="s">
        <v>517</v>
      </c>
      <c r="C210" s="914"/>
      <c r="D210" s="914"/>
      <c r="E210" s="1105"/>
    </row>
    <row r="211" spans="1:5" ht="12.75" thickBot="1">
      <c r="A211" s="335"/>
      <c r="B211" s="355" t="s">
        <v>518</v>
      </c>
      <c r="C211" s="915"/>
      <c r="D211" s="915"/>
      <c r="E211" s="1105"/>
    </row>
    <row r="212" spans="1:5" ht="12">
      <c r="A212" s="335"/>
      <c r="B212" s="357" t="s">
        <v>694</v>
      </c>
      <c r="C212" s="358"/>
      <c r="D212" s="358">
        <v>330</v>
      </c>
      <c r="E212" s="343"/>
    </row>
    <row r="213" spans="1:6" ht="12">
      <c r="A213" s="335"/>
      <c r="B213" s="359" t="s">
        <v>698</v>
      </c>
      <c r="C213" s="899">
        <v>63586</v>
      </c>
      <c r="D213" s="899">
        <v>64091</v>
      </c>
      <c r="E213" s="343">
        <f>SUM(D213/C213)</f>
        <v>1.0079419998112793</v>
      </c>
      <c r="F213" s="897"/>
    </row>
    <row r="214" spans="1:6" ht="12.75" thickBot="1">
      <c r="A214" s="335"/>
      <c r="B214" s="360" t="s">
        <v>699</v>
      </c>
      <c r="C214" s="349"/>
      <c r="D214" s="349"/>
      <c r="E214" s="1104"/>
      <c r="F214" s="897"/>
    </row>
    <row r="215" spans="1:5" ht="13.5" thickBot="1">
      <c r="A215" s="335"/>
      <c r="B215" s="361" t="s">
        <v>510</v>
      </c>
      <c r="C215" s="362">
        <f>SUM(C212:C214)</f>
        <v>63586</v>
      </c>
      <c r="D215" s="362">
        <f>SUM(D212:D214)</f>
        <v>64421</v>
      </c>
      <c r="E215" s="1106">
        <f>SUM(D215/C215)</f>
        <v>1.013131821470135</v>
      </c>
    </row>
    <row r="216" spans="1:5" ht="14.25" thickBot="1">
      <c r="A216" s="335"/>
      <c r="B216" s="364" t="s">
        <v>527</v>
      </c>
      <c r="C216" s="365">
        <f>SUM(C210+C211+C215)</f>
        <v>63586</v>
      </c>
      <c r="D216" s="365">
        <f>SUM(D210+D211+D215)</f>
        <v>64421</v>
      </c>
      <c r="E216" s="1167">
        <f>SUM(D216/C216)</f>
        <v>1.013131821470135</v>
      </c>
    </row>
    <row r="217" spans="1:6" ht="12">
      <c r="A217" s="335"/>
      <c r="B217" s="366" t="s">
        <v>850</v>
      </c>
      <c r="C217" s="342">
        <v>47067</v>
      </c>
      <c r="D217" s="342">
        <v>47465</v>
      </c>
      <c r="E217" s="343">
        <f>SUM(D217/C217)</f>
        <v>1.0084560307646546</v>
      </c>
      <c r="F217" s="897"/>
    </row>
    <row r="218" spans="1:6" ht="12">
      <c r="A218" s="335"/>
      <c r="B218" s="366" t="s">
        <v>851</v>
      </c>
      <c r="C218" s="342">
        <v>12768</v>
      </c>
      <c r="D218" s="342">
        <v>12875</v>
      </c>
      <c r="E218" s="343">
        <f>SUM(D218/C218)</f>
        <v>1.0083803258145363</v>
      </c>
      <c r="F218" s="897"/>
    </row>
    <row r="219" spans="1:5" ht="12">
      <c r="A219" s="335"/>
      <c r="B219" s="366" t="s">
        <v>852</v>
      </c>
      <c r="C219" s="342">
        <v>2509</v>
      </c>
      <c r="D219" s="342">
        <v>2839</v>
      </c>
      <c r="E219" s="343">
        <f>SUM(D219/C219)</f>
        <v>1.1315265045834995</v>
      </c>
    </row>
    <row r="220" spans="1:5" ht="12">
      <c r="A220" s="335"/>
      <c r="B220" s="367" t="s">
        <v>854</v>
      </c>
      <c r="C220" s="342"/>
      <c r="D220" s="342"/>
      <c r="E220" s="343"/>
    </row>
    <row r="221" spans="1:5" ht="12.75" thickBot="1">
      <c r="A221" s="335"/>
      <c r="B221" s="368" t="s">
        <v>853</v>
      </c>
      <c r="C221" s="349"/>
      <c r="D221" s="349"/>
      <c r="E221" s="1104"/>
    </row>
    <row r="222" spans="1:5" ht="12.75" thickBot="1">
      <c r="A222" s="335"/>
      <c r="B222" s="369" t="s">
        <v>509</v>
      </c>
      <c r="C222" s="351">
        <f>SUM(C217:C221)</f>
        <v>62344</v>
      </c>
      <c r="D222" s="351">
        <f>SUM(D217:D221)</f>
        <v>63179</v>
      </c>
      <c r="E222" s="1106">
        <f aca="true" t="shared" si="2" ref="E222:E227">SUM(D222/C222)</f>
        <v>1.0133934300012832</v>
      </c>
    </row>
    <row r="223" spans="1:5" ht="12">
      <c r="A223" s="335"/>
      <c r="B223" s="366" t="s">
        <v>757</v>
      </c>
      <c r="C223" s="342">
        <v>1242</v>
      </c>
      <c r="D223" s="342">
        <v>1242</v>
      </c>
      <c r="E223" s="343">
        <f t="shared" si="2"/>
        <v>1</v>
      </c>
    </row>
    <row r="224" spans="1:5" ht="12">
      <c r="A224" s="335"/>
      <c r="B224" s="366" t="s">
        <v>758</v>
      </c>
      <c r="C224" s="342"/>
      <c r="D224" s="342"/>
      <c r="E224" s="343"/>
    </row>
    <row r="225" spans="1:5" ht="12.75" thickBot="1">
      <c r="A225" s="335"/>
      <c r="B225" s="368" t="s">
        <v>857</v>
      </c>
      <c r="C225" s="349"/>
      <c r="D225" s="349"/>
      <c r="E225" s="1104"/>
    </row>
    <row r="226" spans="1:5" ht="12.75" thickBot="1">
      <c r="A226" s="335"/>
      <c r="B226" s="370" t="s">
        <v>516</v>
      </c>
      <c r="C226" s="351">
        <f>SUM(C223:C225)</f>
        <v>1242</v>
      </c>
      <c r="D226" s="351">
        <f>SUM(D223:D225)</f>
        <v>1242</v>
      </c>
      <c r="E226" s="1106">
        <f t="shared" si="2"/>
        <v>1</v>
      </c>
    </row>
    <row r="227" spans="1:5" ht="14.25" thickBot="1">
      <c r="A227" s="332"/>
      <c r="B227" s="371" t="s">
        <v>577</v>
      </c>
      <c r="C227" s="365">
        <f>SUM(C222+C226)</f>
        <v>63586</v>
      </c>
      <c r="D227" s="1120">
        <f>SUM(D222+D226)</f>
        <v>64421</v>
      </c>
      <c r="E227" s="1167">
        <f t="shared" si="2"/>
        <v>1.013131821470135</v>
      </c>
    </row>
    <row r="228" spans="1:5" ht="13.5">
      <c r="A228" s="243">
        <v>2345</v>
      </c>
      <c r="B228" s="374" t="s">
        <v>863</v>
      </c>
      <c r="C228" s="342"/>
      <c r="D228" s="342"/>
      <c r="E228" s="343"/>
    </row>
    <row r="229" spans="1:5" ht="12" customHeight="1">
      <c r="A229" s="335"/>
      <c r="B229" s="337" t="s">
        <v>683</v>
      </c>
      <c r="C229" s="335"/>
      <c r="D229" s="335"/>
      <c r="E229" s="343"/>
    </row>
    <row r="230" spans="1:5" ht="12.75" thickBot="1">
      <c r="A230" s="335"/>
      <c r="B230" s="338" t="s">
        <v>684</v>
      </c>
      <c r="C230" s="627"/>
      <c r="D230" s="627"/>
      <c r="E230" s="1104"/>
    </row>
    <row r="231" spans="1:5" ht="12.75" thickBot="1">
      <c r="A231" s="335"/>
      <c r="B231" s="340" t="s">
        <v>701</v>
      </c>
      <c r="C231" s="628"/>
      <c r="D231" s="628"/>
      <c r="E231" s="1105"/>
    </row>
    <row r="232" spans="1:5" ht="12">
      <c r="A232" s="335"/>
      <c r="B232" s="337" t="s">
        <v>686</v>
      </c>
      <c r="C232" s="342"/>
      <c r="D232" s="342"/>
      <c r="E232" s="343"/>
    </row>
    <row r="233" spans="1:5" ht="12.75">
      <c r="A233" s="335"/>
      <c r="B233" s="344" t="s">
        <v>687</v>
      </c>
      <c r="C233" s="345"/>
      <c r="D233" s="345"/>
      <c r="E233" s="343"/>
    </row>
    <row r="234" spans="1:5" ht="12.75">
      <c r="A234" s="335"/>
      <c r="B234" s="344" t="s">
        <v>688</v>
      </c>
      <c r="C234" s="345"/>
      <c r="D234" s="345"/>
      <c r="E234" s="343"/>
    </row>
    <row r="235" spans="1:5" ht="12">
      <c r="A235" s="335"/>
      <c r="B235" s="346" t="s">
        <v>689</v>
      </c>
      <c r="C235" s="342"/>
      <c r="D235" s="342"/>
      <c r="E235" s="343"/>
    </row>
    <row r="236" spans="1:5" ht="12">
      <c r="A236" s="335"/>
      <c r="B236" s="346" t="s">
        <v>690</v>
      </c>
      <c r="C236" s="342"/>
      <c r="D236" s="342"/>
      <c r="E236" s="343"/>
    </row>
    <row r="237" spans="1:5" ht="12">
      <c r="A237" s="335"/>
      <c r="B237" s="346" t="s">
        <v>691</v>
      </c>
      <c r="C237" s="342"/>
      <c r="D237" s="342"/>
      <c r="E237" s="343"/>
    </row>
    <row r="238" spans="1:5" ht="12">
      <c r="A238" s="335"/>
      <c r="B238" s="347" t="s">
        <v>692</v>
      </c>
      <c r="C238" s="342"/>
      <c r="D238" s="342"/>
      <c r="E238" s="343"/>
    </row>
    <row r="239" spans="1:5" ht="12.75" thickBot="1">
      <c r="A239" s="335"/>
      <c r="B239" s="348" t="s">
        <v>693</v>
      </c>
      <c r="C239" s="342"/>
      <c r="D239" s="342"/>
      <c r="E239" s="1104"/>
    </row>
    <row r="240" spans="1:5" ht="12.75" thickBot="1">
      <c r="A240" s="335"/>
      <c r="B240" s="350" t="s">
        <v>874</v>
      </c>
      <c r="C240" s="351"/>
      <c r="D240" s="351"/>
      <c r="E240" s="1105"/>
    </row>
    <row r="241" spans="1:5" ht="13.5" thickBot="1">
      <c r="A241" s="335"/>
      <c r="B241" s="353" t="s">
        <v>517</v>
      </c>
      <c r="C241" s="914"/>
      <c r="D241" s="914"/>
      <c r="E241" s="1105"/>
    </row>
    <row r="242" spans="1:5" ht="12.75" thickBot="1">
      <c r="A242" s="335"/>
      <c r="B242" s="355" t="s">
        <v>518</v>
      </c>
      <c r="C242" s="915"/>
      <c r="D242" s="915"/>
      <c r="E242" s="1105"/>
    </row>
    <row r="243" spans="1:5" ht="12">
      <c r="A243" s="335"/>
      <c r="B243" s="357" t="s">
        <v>694</v>
      </c>
      <c r="C243" s="358"/>
      <c r="D243" s="358">
        <v>318</v>
      </c>
      <c r="E243" s="343"/>
    </row>
    <row r="244" spans="1:6" ht="12">
      <c r="A244" s="335"/>
      <c r="B244" s="359" t="s">
        <v>698</v>
      </c>
      <c r="C244" s="899">
        <v>60178</v>
      </c>
      <c r="D244" s="899">
        <v>60794</v>
      </c>
      <c r="E244" s="343">
        <f>SUM(D244/C244)</f>
        <v>1.0102362989796936</v>
      </c>
      <c r="F244" s="897"/>
    </row>
    <row r="245" spans="1:6" ht="12.75" thickBot="1">
      <c r="A245" s="335"/>
      <c r="B245" s="360" t="s">
        <v>699</v>
      </c>
      <c r="C245" s="349"/>
      <c r="D245" s="349"/>
      <c r="E245" s="1104"/>
      <c r="F245" s="897"/>
    </row>
    <row r="246" spans="1:5" ht="13.5" thickBot="1">
      <c r="A246" s="335"/>
      <c r="B246" s="361" t="s">
        <v>510</v>
      </c>
      <c r="C246" s="362">
        <f>SUM(C243:C245)</f>
        <v>60178</v>
      </c>
      <c r="D246" s="362">
        <f>SUM(D243:D245)</f>
        <v>61112</v>
      </c>
      <c r="E246" s="1106">
        <f>SUM(D246/C246)</f>
        <v>1.0155206221542756</v>
      </c>
    </row>
    <row r="247" spans="1:5" ht="14.25" thickBot="1">
      <c r="A247" s="335"/>
      <c r="B247" s="364" t="s">
        <v>527</v>
      </c>
      <c r="C247" s="365">
        <f>SUM(C241+C242+C246)</f>
        <v>60178</v>
      </c>
      <c r="D247" s="365">
        <f>SUM(D241+D242+D246)</f>
        <v>61112</v>
      </c>
      <c r="E247" s="1167">
        <f>SUM(D247/C247)</f>
        <v>1.0155206221542756</v>
      </c>
    </row>
    <row r="248" spans="1:6" ht="12">
      <c r="A248" s="335"/>
      <c r="B248" s="366" t="s">
        <v>850</v>
      </c>
      <c r="C248" s="342">
        <v>44641</v>
      </c>
      <c r="D248" s="342">
        <v>45127</v>
      </c>
      <c r="E248" s="343">
        <f>SUM(D248/C248)</f>
        <v>1.0108868528930803</v>
      </c>
      <c r="F248" s="897"/>
    </row>
    <row r="249" spans="1:6" ht="12">
      <c r="A249" s="335"/>
      <c r="B249" s="366" t="s">
        <v>851</v>
      </c>
      <c r="C249" s="342">
        <v>12075</v>
      </c>
      <c r="D249" s="342">
        <v>12205</v>
      </c>
      <c r="E249" s="343">
        <f>SUM(D249/C249)</f>
        <v>1.0107660455486542</v>
      </c>
      <c r="F249" s="897"/>
    </row>
    <row r="250" spans="1:5" ht="12">
      <c r="A250" s="335"/>
      <c r="B250" s="366" t="s">
        <v>852</v>
      </c>
      <c r="C250" s="342">
        <v>2694</v>
      </c>
      <c r="D250" s="342">
        <v>3012</v>
      </c>
      <c r="E250" s="343">
        <f>SUM(D250/C250)</f>
        <v>1.1180400890868596</v>
      </c>
    </row>
    <row r="251" spans="1:5" ht="12">
      <c r="A251" s="335"/>
      <c r="B251" s="367" t="s">
        <v>854</v>
      </c>
      <c r="C251" s="342"/>
      <c r="D251" s="342"/>
      <c r="E251" s="343"/>
    </row>
    <row r="252" spans="1:5" ht="12.75" thickBot="1">
      <c r="A252" s="335"/>
      <c r="B252" s="368" t="s">
        <v>853</v>
      </c>
      <c r="C252" s="342"/>
      <c r="D252" s="342"/>
      <c r="E252" s="1104"/>
    </row>
    <row r="253" spans="1:5" ht="12.75" thickBot="1">
      <c r="A253" s="335"/>
      <c r="B253" s="369" t="s">
        <v>509</v>
      </c>
      <c r="C253" s="351">
        <f>SUM(C248:C252)</f>
        <v>59410</v>
      </c>
      <c r="D253" s="351">
        <f>SUM(D248:D252)</f>
        <v>60344</v>
      </c>
      <c r="E253" s="1106">
        <f aca="true" t="shared" si="3" ref="E253:E258">SUM(D253/C253)</f>
        <v>1.0157212590472984</v>
      </c>
    </row>
    <row r="254" spans="1:5" ht="12">
      <c r="A254" s="335"/>
      <c r="B254" s="366" t="s">
        <v>757</v>
      </c>
      <c r="C254" s="342">
        <v>768</v>
      </c>
      <c r="D254" s="342">
        <v>768</v>
      </c>
      <c r="E254" s="343">
        <f t="shared" si="3"/>
        <v>1</v>
      </c>
    </row>
    <row r="255" spans="1:5" ht="12">
      <c r="A255" s="335"/>
      <c r="B255" s="366" t="s">
        <v>758</v>
      </c>
      <c r="C255" s="342"/>
      <c r="D255" s="342"/>
      <c r="E255" s="343"/>
    </row>
    <row r="256" spans="1:5" ht="12.75" thickBot="1">
      <c r="A256" s="335"/>
      <c r="B256" s="368" t="s">
        <v>857</v>
      </c>
      <c r="C256" s="342"/>
      <c r="D256" s="342"/>
      <c r="E256" s="1104"/>
    </row>
    <row r="257" spans="1:5" ht="12.75" thickBot="1">
      <c r="A257" s="335"/>
      <c r="B257" s="370" t="s">
        <v>516</v>
      </c>
      <c r="C257" s="351">
        <f>SUM(C254:C256)</f>
        <v>768</v>
      </c>
      <c r="D257" s="351">
        <f>SUM(D254:D256)</f>
        <v>768</v>
      </c>
      <c r="E257" s="1106">
        <f t="shared" si="3"/>
        <v>1</v>
      </c>
    </row>
    <row r="258" spans="1:5" ht="14.25" thickBot="1">
      <c r="A258" s="332"/>
      <c r="B258" s="371" t="s">
        <v>577</v>
      </c>
      <c r="C258" s="365">
        <f>SUM(C253+C257)</f>
        <v>60178</v>
      </c>
      <c r="D258" s="1120">
        <f>SUM(D253+D257)</f>
        <v>61112</v>
      </c>
      <c r="E258" s="1167">
        <f t="shared" si="3"/>
        <v>1.0155206221542756</v>
      </c>
    </row>
    <row r="259" spans="1:5" ht="13.5">
      <c r="A259" s="243">
        <v>2360</v>
      </c>
      <c r="B259" s="373" t="s">
        <v>864</v>
      </c>
      <c r="C259" s="342"/>
      <c r="D259" s="342"/>
      <c r="E259" s="343"/>
    </row>
    <row r="260" spans="1:5" ht="12.75" customHeight="1">
      <c r="A260" s="335"/>
      <c r="B260" s="337" t="s">
        <v>683</v>
      </c>
      <c r="C260" s="335"/>
      <c r="D260" s="335"/>
      <c r="E260" s="343"/>
    </row>
    <row r="261" spans="1:5" ht="12.75" thickBot="1">
      <c r="A261" s="335"/>
      <c r="B261" s="338" t="s">
        <v>684</v>
      </c>
      <c r="C261" s="627"/>
      <c r="D261" s="627"/>
      <c r="E261" s="1104"/>
    </row>
    <row r="262" spans="1:5" ht="12.75" thickBot="1">
      <c r="A262" s="335"/>
      <c r="B262" s="340" t="s">
        <v>701</v>
      </c>
      <c r="C262" s="628"/>
      <c r="D262" s="628"/>
      <c r="E262" s="1105"/>
    </row>
    <row r="263" spans="1:5" ht="12">
      <c r="A263" s="335"/>
      <c r="B263" s="337" t="s">
        <v>686</v>
      </c>
      <c r="C263" s="342"/>
      <c r="D263" s="342"/>
      <c r="E263" s="343"/>
    </row>
    <row r="264" spans="1:5" ht="12.75">
      <c r="A264" s="335"/>
      <c r="B264" s="344" t="s">
        <v>687</v>
      </c>
      <c r="C264" s="345"/>
      <c r="D264" s="345"/>
      <c r="E264" s="343"/>
    </row>
    <row r="265" spans="1:5" ht="12.75">
      <c r="A265" s="335"/>
      <c r="B265" s="344" t="s">
        <v>688</v>
      </c>
      <c r="C265" s="345"/>
      <c r="D265" s="345"/>
      <c r="E265" s="343"/>
    </row>
    <row r="266" spans="1:5" ht="12">
      <c r="A266" s="335"/>
      <c r="B266" s="346" t="s">
        <v>689</v>
      </c>
      <c r="C266" s="342"/>
      <c r="D266" s="342"/>
      <c r="E266" s="343"/>
    </row>
    <row r="267" spans="1:5" ht="12">
      <c r="A267" s="335"/>
      <c r="B267" s="346" t="s">
        <v>690</v>
      </c>
      <c r="C267" s="342"/>
      <c r="D267" s="342"/>
      <c r="E267" s="343"/>
    </row>
    <row r="268" spans="1:5" ht="12">
      <c r="A268" s="335"/>
      <c r="B268" s="346" t="s">
        <v>691</v>
      </c>
      <c r="C268" s="342"/>
      <c r="D268" s="342"/>
      <c r="E268" s="343"/>
    </row>
    <row r="269" spans="1:5" ht="12">
      <c r="A269" s="335"/>
      <c r="B269" s="347" t="s">
        <v>692</v>
      </c>
      <c r="C269" s="342"/>
      <c r="D269" s="342"/>
      <c r="E269" s="343"/>
    </row>
    <row r="270" spans="1:5" ht="12.75" thickBot="1">
      <c r="A270" s="335"/>
      <c r="B270" s="348" t="s">
        <v>693</v>
      </c>
      <c r="C270" s="342"/>
      <c r="D270" s="349"/>
      <c r="E270" s="1104"/>
    </row>
    <row r="271" spans="1:5" ht="12.75" thickBot="1">
      <c r="A271" s="335"/>
      <c r="B271" s="350" t="s">
        <v>874</v>
      </c>
      <c r="C271" s="351">
        <f>SUM(C263+C266+C267+C268+C270)</f>
        <v>0</v>
      </c>
      <c r="D271" s="913">
        <f>SUM(D263+D266+D267+D268+D270)</f>
        <v>0</v>
      </c>
      <c r="E271" s="1105"/>
    </row>
    <row r="272" spans="1:5" ht="13.5" thickBot="1">
      <c r="A272" s="335"/>
      <c r="B272" s="353" t="s">
        <v>517</v>
      </c>
      <c r="C272" s="914"/>
      <c r="D272" s="914"/>
      <c r="E272" s="1105"/>
    </row>
    <row r="273" spans="1:5" ht="12.75" thickBot="1">
      <c r="A273" s="335"/>
      <c r="B273" s="355" t="s">
        <v>518</v>
      </c>
      <c r="C273" s="915"/>
      <c r="D273" s="915"/>
      <c r="E273" s="1105"/>
    </row>
    <row r="274" spans="1:5" ht="12">
      <c r="A274" s="335"/>
      <c r="B274" s="357" t="s">
        <v>694</v>
      </c>
      <c r="C274" s="615"/>
      <c r="D274" s="615">
        <v>712</v>
      </c>
      <c r="E274" s="343"/>
    </row>
    <row r="275" spans="1:6" ht="12">
      <c r="A275" s="335"/>
      <c r="B275" s="359" t="s">
        <v>698</v>
      </c>
      <c r="C275" s="899">
        <v>58569</v>
      </c>
      <c r="D275" s="899">
        <v>59099</v>
      </c>
      <c r="E275" s="343">
        <f>SUM(D275/C275)</f>
        <v>1.0090491556966996</v>
      </c>
      <c r="F275" s="897"/>
    </row>
    <row r="276" spans="1:6" ht="12.75" thickBot="1">
      <c r="A276" s="335"/>
      <c r="B276" s="360" t="s">
        <v>699</v>
      </c>
      <c r="C276" s="900"/>
      <c r="D276" s="900"/>
      <c r="E276" s="1104"/>
      <c r="F276" s="897"/>
    </row>
    <row r="277" spans="1:5" ht="13.5" thickBot="1">
      <c r="A277" s="335"/>
      <c r="B277" s="361" t="s">
        <v>510</v>
      </c>
      <c r="C277" s="362">
        <f>SUM(C274:C276)</f>
        <v>58569</v>
      </c>
      <c r="D277" s="362">
        <f>SUM(D274:D276)</f>
        <v>59811</v>
      </c>
      <c r="E277" s="1106">
        <f>SUM(D277/C277)</f>
        <v>1.0212057573118885</v>
      </c>
    </row>
    <row r="278" spans="1:5" ht="14.25" thickBot="1">
      <c r="A278" s="335"/>
      <c r="B278" s="364" t="s">
        <v>527</v>
      </c>
      <c r="C278" s="365">
        <f>SUM(C272+C273+C277)</f>
        <v>58569</v>
      </c>
      <c r="D278" s="365">
        <f>SUM(D272+D273+D277)</f>
        <v>59811</v>
      </c>
      <c r="E278" s="1167">
        <f>SUM(D278/C278)</f>
        <v>1.0212057573118885</v>
      </c>
    </row>
    <row r="279" spans="1:5" ht="12">
      <c r="A279" s="335"/>
      <c r="B279" s="366" t="s">
        <v>850</v>
      </c>
      <c r="C279" s="342">
        <v>43182</v>
      </c>
      <c r="D279" s="342">
        <v>43599</v>
      </c>
      <c r="E279" s="343">
        <f>SUM(D279/C279)</f>
        <v>1.0096568014450464</v>
      </c>
    </row>
    <row r="280" spans="1:5" ht="12">
      <c r="A280" s="335"/>
      <c r="B280" s="366" t="s">
        <v>851</v>
      </c>
      <c r="C280" s="342">
        <v>11719</v>
      </c>
      <c r="D280" s="342">
        <v>11832</v>
      </c>
      <c r="E280" s="343">
        <f>SUM(D280/C280)</f>
        <v>1.0096424609608328</v>
      </c>
    </row>
    <row r="281" spans="1:5" ht="12">
      <c r="A281" s="335"/>
      <c r="B281" s="366" t="s">
        <v>852</v>
      </c>
      <c r="C281" s="342">
        <v>3070</v>
      </c>
      <c r="D281" s="342">
        <v>3782</v>
      </c>
      <c r="E281" s="343">
        <f>SUM(D281/C281)</f>
        <v>1.2319218241042345</v>
      </c>
    </row>
    <row r="282" spans="1:5" ht="12">
      <c r="A282" s="335"/>
      <c r="B282" s="367" t="s">
        <v>854</v>
      </c>
      <c r="C282" s="342"/>
      <c r="D282" s="342"/>
      <c r="E282" s="343"/>
    </row>
    <row r="283" spans="1:5" ht="12.75" thickBot="1">
      <c r="A283" s="335"/>
      <c r="B283" s="368" t="s">
        <v>853</v>
      </c>
      <c r="C283" s="342"/>
      <c r="D283" s="342"/>
      <c r="E283" s="1104"/>
    </row>
    <row r="284" spans="1:5" ht="12.75" thickBot="1">
      <c r="A284" s="335"/>
      <c r="B284" s="369" t="s">
        <v>509</v>
      </c>
      <c r="C284" s="351">
        <f>SUM(C279:C283)</f>
        <v>57971</v>
      </c>
      <c r="D284" s="351">
        <f>SUM(D279:D283)</f>
        <v>59213</v>
      </c>
      <c r="E284" s="1106">
        <f aca="true" t="shared" si="4" ref="E284:E289">SUM(D284/C284)</f>
        <v>1.0214245053561264</v>
      </c>
    </row>
    <row r="285" spans="1:5" ht="12">
      <c r="A285" s="335"/>
      <c r="B285" s="366" t="s">
        <v>757</v>
      </c>
      <c r="C285" s="342">
        <v>598</v>
      </c>
      <c r="D285" s="342">
        <v>598</v>
      </c>
      <c r="E285" s="343">
        <f t="shared" si="4"/>
        <v>1</v>
      </c>
    </row>
    <row r="286" spans="1:5" ht="12">
      <c r="A286" s="335"/>
      <c r="B286" s="366" t="s">
        <v>758</v>
      </c>
      <c r="C286" s="342"/>
      <c r="D286" s="342"/>
      <c r="E286" s="343"/>
    </row>
    <row r="287" spans="1:5" ht="12.75" thickBot="1">
      <c r="A287" s="335"/>
      <c r="B287" s="368" t="s">
        <v>857</v>
      </c>
      <c r="C287" s="342"/>
      <c r="D287" s="342"/>
      <c r="E287" s="1104"/>
    </row>
    <row r="288" spans="1:5" ht="12.75" thickBot="1">
      <c r="A288" s="335"/>
      <c r="B288" s="370" t="s">
        <v>516</v>
      </c>
      <c r="C288" s="351">
        <f>SUM(C285:C287)</f>
        <v>598</v>
      </c>
      <c r="D288" s="351">
        <f>SUM(D285:D287)</f>
        <v>598</v>
      </c>
      <c r="E288" s="1106">
        <f t="shared" si="4"/>
        <v>1</v>
      </c>
    </row>
    <row r="289" spans="1:5" ht="14.25" thickBot="1">
      <c r="A289" s="332"/>
      <c r="B289" s="371" t="s">
        <v>577</v>
      </c>
      <c r="C289" s="365">
        <f>SUM(C284+C288)</f>
        <v>58569</v>
      </c>
      <c r="D289" s="1120">
        <f>SUM(D284+D288)</f>
        <v>59811</v>
      </c>
      <c r="E289" s="1167">
        <f t="shared" si="4"/>
        <v>1.0212057573118885</v>
      </c>
    </row>
    <row r="290" spans="1:5" ht="13.5">
      <c r="A290" s="373">
        <v>2499</v>
      </c>
      <c r="B290" s="246" t="s">
        <v>865</v>
      </c>
      <c r="C290" s="375"/>
      <c r="D290" s="375"/>
      <c r="E290" s="343"/>
    </row>
    <row r="291" spans="1:5" ht="12.75" customHeight="1">
      <c r="A291" s="373"/>
      <c r="B291" s="337" t="s">
        <v>683</v>
      </c>
      <c r="C291" s="335"/>
      <c r="D291" s="335"/>
      <c r="E291" s="343"/>
    </row>
    <row r="292" spans="1:5" ht="12.75" customHeight="1" thickBot="1">
      <c r="A292" s="373"/>
      <c r="B292" s="338" t="s">
        <v>684</v>
      </c>
      <c r="C292" s="381">
        <f>C42+C74+C105+C137+C168+C199+C230+C261+C11</f>
        <v>0</v>
      </c>
      <c r="D292" s="381">
        <f>D42+D74+D105+D137+D168+D199+D230+D261+D11</f>
        <v>0</v>
      </c>
      <c r="E292" s="1104"/>
    </row>
    <row r="293" spans="1:5" ht="12.75" customHeight="1" thickBot="1">
      <c r="A293" s="373"/>
      <c r="B293" s="340" t="s">
        <v>701</v>
      </c>
      <c r="C293" s="382">
        <f>SUM(C292)</f>
        <v>0</v>
      </c>
      <c r="D293" s="382">
        <f>SUM(D292)</f>
        <v>0</v>
      </c>
      <c r="E293" s="1105"/>
    </row>
    <row r="294" spans="1:5" ht="12.75" customHeight="1">
      <c r="A294" s="373"/>
      <c r="B294" s="337" t="s">
        <v>686</v>
      </c>
      <c r="C294" s="342">
        <f aca="true" t="shared" si="5" ref="C294:D299">SUM(C13+C44+C76+C107+C139+C170+C201+C232+C263)</f>
        <v>0</v>
      </c>
      <c r="D294" s="342">
        <f t="shared" si="5"/>
        <v>0</v>
      </c>
      <c r="E294" s="343"/>
    </row>
    <row r="295" spans="1:5" ht="12.75" customHeight="1">
      <c r="A295" s="373"/>
      <c r="B295" s="344" t="s">
        <v>687</v>
      </c>
      <c r="C295" s="345">
        <f t="shared" si="5"/>
        <v>0</v>
      </c>
      <c r="D295" s="345">
        <f t="shared" si="5"/>
        <v>0</v>
      </c>
      <c r="E295" s="343"/>
    </row>
    <row r="296" spans="1:5" ht="12.75" customHeight="1">
      <c r="A296" s="373"/>
      <c r="B296" s="344" t="s">
        <v>688</v>
      </c>
      <c r="C296" s="345">
        <f t="shared" si="5"/>
        <v>0</v>
      </c>
      <c r="D296" s="345">
        <f t="shared" si="5"/>
        <v>0</v>
      </c>
      <c r="E296" s="343"/>
    </row>
    <row r="297" spans="1:5" ht="12.75" customHeight="1">
      <c r="A297" s="373"/>
      <c r="B297" s="346" t="s">
        <v>689</v>
      </c>
      <c r="C297" s="342">
        <f t="shared" si="5"/>
        <v>0</v>
      </c>
      <c r="D297" s="342">
        <f t="shared" si="5"/>
        <v>0</v>
      </c>
      <c r="E297" s="343"/>
    </row>
    <row r="298" spans="1:5" ht="12.75" customHeight="1">
      <c r="A298" s="373"/>
      <c r="B298" s="346" t="s">
        <v>690</v>
      </c>
      <c r="C298" s="342">
        <f t="shared" si="5"/>
        <v>0</v>
      </c>
      <c r="D298" s="342">
        <f t="shared" si="5"/>
        <v>0</v>
      </c>
      <c r="E298" s="343"/>
    </row>
    <row r="299" spans="1:5" ht="13.5" customHeight="1">
      <c r="A299" s="373"/>
      <c r="B299" s="346" t="s">
        <v>691</v>
      </c>
      <c r="C299" s="342">
        <f t="shared" si="5"/>
        <v>0</v>
      </c>
      <c r="D299" s="342">
        <f t="shared" si="5"/>
        <v>0</v>
      </c>
      <c r="E299" s="343"/>
    </row>
    <row r="300" spans="1:5" ht="12.75" customHeight="1">
      <c r="A300" s="373"/>
      <c r="B300" s="346" t="s">
        <v>879</v>
      </c>
      <c r="C300" s="342">
        <f>C113+C50</f>
        <v>0</v>
      </c>
      <c r="D300" s="342">
        <f>D113+D50</f>
        <v>0</v>
      </c>
      <c r="E300" s="343"/>
    </row>
    <row r="301" spans="1:5" ht="12.75" customHeight="1">
      <c r="A301" s="373"/>
      <c r="B301" s="347" t="s">
        <v>692</v>
      </c>
      <c r="C301" s="342">
        <f>SUM(C19+C51+C82+C114+C145+C176+C207+C238+C269)</f>
        <v>0</v>
      </c>
      <c r="D301" s="342">
        <f>SUM(D19+D51+D82+D114+D145+D176+D207+D238+D269)</f>
        <v>0</v>
      </c>
      <c r="E301" s="343"/>
    </row>
    <row r="302" spans="1:5" ht="12.75" customHeight="1" thickBot="1">
      <c r="A302" s="373"/>
      <c r="B302" s="348" t="s">
        <v>693</v>
      </c>
      <c r="C302" s="342">
        <f>SUM(C20+C52+C83+C115+C146+C177+C208+C239+C270)</f>
        <v>0</v>
      </c>
      <c r="D302" s="342">
        <f>SUM(D20+D52+D83+D115+D146+D177+D208+D239+D270)</f>
        <v>0</v>
      </c>
      <c r="E302" s="1104"/>
    </row>
    <row r="303" spans="1:5" ht="12.75" customHeight="1" thickBot="1">
      <c r="A303" s="373"/>
      <c r="B303" s="350" t="s">
        <v>874</v>
      </c>
      <c r="C303" s="351">
        <f>SUM(C294+C297+C298+C299+C302+C300)</f>
        <v>0</v>
      </c>
      <c r="D303" s="351">
        <f>SUM(D294+D297+D298+D299+D302+D300)</f>
        <v>0</v>
      </c>
      <c r="E303" s="1105"/>
    </row>
    <row r="304" spans="1:5" ht="12.75" customHeight="1" thickBot="1">
      <c r="A304" s="373"/>
      <c r="B304" s="353" t="s">
        <v>517</v>
      </c>
      <c r="C304" s="354">
        <f>SUM(C303+C293)</f>
        <v>0</v>
      </c>
      <c r="D304" s="354">
        <f>SUM(D303+D293)</f>
        <v>0</v>
      </c>
      <c r="E304" s="1105"/>
    </row>
    <row r="305" spans="1:5" ht="12.75" customHeight="1" thickBot="1">
      <c r="A305" s="373"/>
      <c r="B305" s="355" t="s">
        <v>518</v>
      </c>
      <c r="C305" s="356"/>
      <c r="D305" s="356"/>
      <c r="E305" s="1105"/>
    </row>
    <row r="306" spans="1:5" ht="12.75" customHeight="1">
      <c r="A306" s="373"/>
      <c r="B306" s="357" t="s">
        <v>694</v>
      </c>
      <c r="C306" s="358">
        <f aca="true" t="shared" si="6" ref="C306:D308">SUM(C24+C56+C87+C119+C150+C181+C212+C243+C274)</f>
        <v>0</v>
      </c>
      <c r="D306" s="358">
        <f t="shared" si="6"/>
        <v>8077</v>
      </c>
      <c r="E306" s="343"/>
    </row>
    <row r="307" spans="1:5" ht="12.75" customHeight="1">
      <c r="A307" s="373"/>
      <c r="B307" s="359" t="s">
        <v>698</v>
      </c>
      <c r="C307" s="342">
        <f t="shared" si="6"/>
        <v>954120</v>
      </c>
      <c r="D307" s="342">
        <f t="shared" si="6"/>
        <v>960253</v>
      </c>
      <c r="E307" s="343">
        <f>SUM(D307/C307)</f>
        <v>1.0064279126315347</v>
      </c>
    </row>
    <row r="308" spans="1:5" ht="12.75" customHeight="1" thickBot="1">
      <c r="A308" s="373"/>
      <c r="B308" s="360" t="s">
        <v>699</v>
      </c>
      <c r="C308" s="349">
        <f t="shared" si="6"/>
        <v>0</v>
      </c>
      <c r="D308" s="349">
        <f t="shared" si="6"/>
        <v>0</v>
      </c>
      <c r="E308" s="1104"/>
    </row>
    <row r="309" spans="1:5" ht="12.75" customHeight="1" thickBot="1">
      <c r="A309" s="373"/>
      <c r="B309" s="361" t="s">
        <v>510</v>
      </c>
      <c r="C309" s="362">
        <f>SUM(C306:C308)</f>
        <v>954120</v>
      </c>
      <c r="D309" s="362">
        <f>SUM(D306:D308)</f>
        <v>968330</v>
      </c>
      <c r="E309" s="1106">
        <f>SUM(D309/C309)</f>
        <v>1.0148933048253888</v>
      </c>
    </row>
    <row r="310" spans="1:5" ht="12.75" customHeight="1" thickBot="1">
      <c r="A310" s="373"/>
      <c r="B310" s="376" t="s">
        <v>527</v>
      </c>
      <c r="C310" s="377">
        <f>SUM(C304+C305+C309)</f>
        <v>954120</v>
      </c>
      <c r="D310" s="377">
        <f>SUM(D304+D305+D309)</f>
        <v>968330</v>
      </c>
      <c r="E310" s="1167">
        <f>SUM(D310/C310)</f>
        <v>1.0148933048253888</v>
      </c>
    </row>
    <row r="311" spans="1:5" ht="13.5">
      <c r="A311" s="373"/>
      <c r="B311" s="366" t="s">
        <v>850</v>
      </c>
      <c r="C311" s="342">
        <f aca="true" t="shared" si="7" ref="C311:D315">SUM(C29+C61+C92+C124+C155+C186+C217+C248+C279)</f>
        <v>700320</v>
      </c>
      <c r="D311" s="342">
        <f t="shared" si="7"/>
        <v>705151</v>
      </c>
      <c r="E311" s="343">
        <f>SUM(D311/C311)</f>
        <v>1.0068982750742517</v>
      </c>
    </row>
    <row r="312" spans="1:5" ht="12">
      <c r="A312" s="335"/>
      <c r="B312" s="366" t="s">
        <v>851</v>
      </c>
      <c r="C312" s="342">
        <f t="shared" si="7"/>
        <v>198453</v>
      </c>
      <c r="D312" s="342">
        <f t="shared" si="7"/>
        <v>199755</v>
      </c>
      <c r="E312" s="343">
        <f>SUM(D312/C312)</f>
        <v>1.0065607473809919</v>
      </c>
    </row>
    <row r="313" spans="1:5" ht="12">
      <c r="A313" s="335"/>
      <c r="B313" s="366" t="s">
        <v>852</v>
      </c>
      <c r="C313" s="342">
        <f t="shared" si="7"/>
        <v>43308</v>
      </c>
      <c r="D313" s="342">
        <f t="shared" si="7"/>
        <v>51385</v>
      </c>
      <c r="E313" s="343">
        <f>SUM(D313/C313)</f>
        <v>1.1865013392444814</v>
      </c>
    </row>
    <row r="314" spans="1:5" ht="12">
      <c r="A314" s="335"/>
      <c r="B314" s="367" t="s">
        <v>854</v>
      </c>
      <c r="C314" s="342">
        <f t="shared" si="7"/>
        <v>0</v>
      </c>
      <c r="D314" s="342">
        <f t="shared" si="7"/>
        <v>0</v>
      </c>
      <c r="E314" s="343"/>
    </row>
    <row r="315" spans="1:5" ht="12.75" thickBot="1">
      <c r="A315" s="335"/>
      <c r="B315" s="368" t="s">
        <v>853</v>
      </c>
      <c r="C315" s="342">
        <f t="shared" si="7"/>
        <v>0</v>
      </c>
      <c r="D315" s="342">
        <f t="shared" si="7"/>
        <v>0</v>
      </c>
      <c r="E315" s="1104"/>
    </row>
    <row r="316" spans="1:5" ht="12.75" thickBot="1">
      <c r="A316" s="335"/>
      <c r="B316" s="369" t="s">
        <v>509</v>
      </c>
      <c r="C316" s="351">
        <f>SUM(C311:C315)</f>
        <v>942081</v>
      </c>
      <c r="D316" s="351">
        <f>SUM(D311:D315)</f>
        <v>956291</v>
      </c>
      <c r="E316" s="1106">
        <f aca="true" t="shared" si="8" ref="E316:E321">SUM(D316/C316)</f>
        <v>1.015083628690102</v>
      </c>
    </row>
    <row r="317" spans="1:5" ht="12">
      <c r="A317" s="335"/>
      <c r="B317" s="366" t="s">
        <v>757</v>
      </c>
      <c r="C317" s="342">
        <f>SUM(C285+C254+C223+C192+C161+C130+C98+C67+C35)</f>
        <v>12039</v>
      </c>
      <c r="D317" s="342">
        <f>SUM(D285+D254+D223+D192+D161+D130+D98+D67+D35)</f>
        <v>12039</v>
      </c>
      <c r="E317" s="343">
        <f t="shared" si="8"/>
        <v>1</v>
      </c>
    </row>
    <row r="318" spans="1:5" ht="12">
      <c r="A318" s="335"/>
      <c r="B318" s="366" t="s">
        <v>758</v>
      </c>
      <c r="C318" s="342">
        <f>C36+C68+C99+C131+C162+C193+C224+C255</f>
        <v>0</v>
      </c>
      <c r="D318" s="342">
        <f>D36+D68+D99+D131+D162+D193+D224+D255</f>
        <v>0</v>
      </c>
      <c r="E318" s="343"/>
    </row>
    <row r="319" spans="1:5" ht="12.75" thickBot="1">
      <c r="A319" s="335"/>
      <c r="B319" s="368" t="s">
        <v>857</v>
      </c>
      <c r="C319" s="349"/>
      <c r="D319" s="349"/>
      <c r="E319" s="1104"/>
    </row>
    <row r="320" spans="1:5" ht="12.75" thickBot="1">
      <c r="A320" s="335"/>
      <c r="B320" s="370" t="s">
        <v>516</v>
      </c>
      <c r="C320" s="351">
        <f>SUM(C317:C319)</f>
        <v>12039</v>
      </c>
      <c r="D320" s="351">
        <f>SUM(D317:D319)</f>
        <v>12039</v>
      </c>
      <c r="E320" s="1106">
        <f t="shared" si="8"/>
        <v>1</v>
      </c>
    </row>
    <row r="321" spans="1:5" ht="14.25" thickBot="1">
      <c r="A321" s="332"/>
      <c r="B321" s="371" t="s">
        <v>577</v>
      </c>
      <c r="C321" s="365">
        <f>SUM(C316+C320)</f>
        <v>954120</v>
      </c>
      <c r="D321" s="365">
        <f>SUM(D316+D320)</f>
        <v>968330</v>
      </c>
      <c r="E321" s="1167">
        <f t="shared" si="8"/>
        <v>1.0148933048253888</v>
      </c>
    </row>
    <row r="322" spans="1:5" ht="13.5">
      <c r="A322" s="245">
        <v>2795</v>
      </c>
      <c r="B322" s="378" t="s">
        <v>462</v>
      </c>
      <c r="C322" s="379"/>
      <c r="D322" s="379"/>
      <c r="E322" s="343"/>
    </row>
    <row r="323" spans="1:5" ht="12" customHeight="1">
      <c r="A323" s="335"/>
      <c r="B323" s="337" t="s">
        <v>683</v>
      </c>
      <c r="C323" s="335"/>
      <c r="D323" s="335"/>
      <c r="E323" s="343"/>
    </row>
    <row r="324" spans="1:5" ht="12.75" thickBot="1">
      <c r="A324" s="335"/>
      <c r="B324" s="338" t="s">
        <v>684</v>
      </c>
      <c r="C324" s="349"/>
      <c r="D324" s="349"/>
      <c r="E324" s="1104"/>
    </row>
    <row r="325" spans="1:5" ht="12.75" thickBot="1">
      <c r="A325" s="335"/>
      <c r="B325" s="340" t="s">
        <v>701</v>
      </c>
      <c r="C325" s="380"/>
      <c r="D325" s="380"/>
      <c r="E325" s="1105"/>
    </row>
    <row r="326" spans="1:5" ht="12">
      <c r="A326" s="335"/>
      <c r="B326" s="337" t="s">
        <v>686</v>
      </c>
      <c r="C326" s="342">
        <f>SUM(C327:C328)</f>
        <v>59457</v>
      </c>
      <c r="D326" s="342">
        <f>SUM(D327:D328)</f>
        <v>59457</v>
      </c>
      <c r="E326" s="343">
        <f>SUM(D326/C326)</f>
        <v>1</v>
      </c>
    </row>
    <row r="327" spans="1:5" ht="12.75">
      <c r="A327" s="335"/>
      <c r="B327" s="344" t="s">
        <v>687</v>
      </c>
      <c r="C327" s="345"/>
      <c r="D327" s="345"/>
      <c r="E327" s="343"/>
    </row>
    <row r="328" spans="1:5" ht="12.75">
      <c r="A328" s="335"/>
      <c r="B328" s="344" t="s">
        <v>688</v>
      </c>
      <c r="C328" s="345">
        <v>59457</v>
      </c>
      <c r="D328" s="345">
        <v>59457</v>
      </c>
      <c r="E328" s="343">
        <f>SUM(D328/C328)</f>
        <v>1</v>
      </c>
    </row>
    <row r="329" spans="1:5" ht="12">
      <c r="A329" s="335"/>
      <c r="B329" s="346" t="s">
        <v>689</v>
      </c>
      <c r="C329" s="342">
        <v>27715</v>
      </c>
      <c r="D329" s="342">
        <v>27715</v>
      </c>
      <c r="E329" s="343">
        <f>SUM(D329/C329)</f>
        <v>1</v>
      </c>
    </row>
    <row r="330" spans="1:5" ht="12">
      <c r="A330" s="335"/>
      <c r="B330" s="346" t="s">
        <v>690</v>
      </c>
      <c r="C330" s="342">
        <v>146187</v>
      </c>
      <c r="D330" s="342">
        <v>146187</v>
      </c>
      <c r="E330" s="343">
        <f>SUM(D330/C330)</f>
        <v>1</v>
      </c>
    </row>
    <row r="331" spans="1:5" ht="12">
      <c r="A331" s="335"/>
      <c r="B331" s="346" t="s">
        <v>691</v>
      </c>
      <c r="C331" s="342">
        <v>57991</v>
      </c>
      <c r="D331" s="342">
        <v>57991</v>
      </c>
      <c r="E331" s="343">
        <f>SUM(D331/C331)</f>
        <v>1</v>
      </c>
    </row>
    <row r="332" spans="1:5" ht="12">
      <c r="A332" s="335"/>
      <c r="B332" s="347" t="s">
        <v>692</v>
      </c>
      <c r="C332" s="342"/>
      <c r="D332" s="342"/>
      <c r="E332" s="343"/>
    </row>
    <row r="333" spans="1:5" ht="12.75" thickBot="1">
      <c r="A333" s="335"/>
      <c r="B333" s="348" t="s">
        <v>693</v>
      </c>
      <c r="C333" s="342">
        <v>7200</v>
      </c>
      <c r="D333" s="342">
        <v>7200</v>
      </c>
      <c r="E333" s="343">
        <f>SUM(D333/C333)</f>
        <v>1</v>
      </c>
    </row>
    <row r="334" spans="1:5" ht="12.75" thickBot="1">
      <c r="A334" s="335"/>
      <c r="B334" s="350" t="s">
        <v>874</v>
      </c>
      <c r="C334" s="351">
        <f>SUM(C326+C329+C330+C331+C333)</f>
        <v>298550</v>
      </c>
      <c r="D334" s="351">
        <f>SUM(D326+D329+D330+D331+D333)</f>
        <v>298550</v>
      </c>
      <c r="E334" s="1106">
        <f>SUM(D334/C334)</f>
        <v>1</v>
      </c>
    </row>
    <row r="335" spans="1:5" ht="13.5" thickBot="1">
      <c r="A335" s="335"/>
      <c r="B335" s="353" t="s">
        <v>517</v>
      </c>
      <c r="C335" s="354">
        <f>SUM(C334+C325)</f>
        <v>298550</v>
      </c>
      <c r="D335" s="354">
        <f>SUM(D334+D325)</f>
        <v>298550</v>
      </c>
      <c r="E335" s="1106">
        <f>SUM(D335/C335)</f>
        <v>1</v>
      </c>
    </row>
    <row r="336" spans="1:5" ht="12.75" thickBot="1">
      <c r="A336" s="335"/>
      <c r="B336" s="355" t="s">
        <v>518</v>
      </c>
      <c r="C336" s="915"/>
      <c r="D336" s="915"/>
      <c r="E336" s="1105"/>
    </row>
    <row r="337" spans="1:5" ht="12">
      <c r="A337" s="335"/>
      <c r="B337" s="357" t="s">
        <v>694</v>
      </c>
      <c r="C337" s="358"/>
      <c r="D337" s="358">
        <v>4435</v>
      </c>
      <c r="E337" s="343"/>
    </row>
    <row r="338" spans="1:6" ht="12">
      <c r="A338" s="335"/>
      <c r="B338" s="359" t="s">
        <v>698</v>
      </c>
      <c r="C338" s="899">
        <v>1332598</v>
      </c>
      <c r="D338" s="899">
        <v>1336469</v>
      </c>
      <c r="E338" s="343">
        <f>SUM(D338/C338)</f>
        <v>1.0029048520258923</v>
      </c>
      <c r="F338" s="897"/>
    </row>
    <row r="339" spans="1:6" ht="12.75" thickBot="1">
      <c r="A339" s="335"/>
      <c r="B339" s="360" t="s">
        <v>699</v>
      </c>
      <c r="C339" s="349">
        <v>301420</v>
      </c>
      <c r="D339" s="349">
        <v>331760</v>
      </c>
      <c r="E339" s="1104"/>
      <c r="F339" s="897"/>
    </row>
    <row r="340" spans="1:5" ht="13.5" thickBot="1">
      <c r="A340" s="335"/>
      <c r="B340" s="361" t="s">
        <v>510</v>
      </c>
      <c r="C340" s="362">
        <f>SUM(C337:C339)</f>
        <v>1634018</v>
      </c>
      <c r="D340" s="362">
        <f>SUM(D337:D339)</f>
        <v>1672664</v>
      </c>
      <c r="E340" s="1106">
        <f>SUM(D340/C340)</f>
        <v>1.0236509022544427</v>
      </c>
    </row>
    <row r="341" spans="1:5" ht="14.25" thickBot="1">
      <c r="A341" s="335"/>
      <c r="B341" s="364" t="s">
        <v>527</v>
      </c>
      <c r="C341" s="365">
        <f>SUM(C335+C336+C340)</f>
        <v>1932568</v>
      </c>
      <c r="D341" s="365">
        <f>SUM(D335+D336+D340)</f>
        <v>1971214</v>
      </c>
      <c r="E341" s="1167">
        <f>SUM(D341/C341)</f>
        <v>1.0199972264882788</v>
      </c>
    </row>
    <row r="342" spans="1:6" ht="12">
      <c r="A342" s="335"/>
      <c r="B342" s="366" t="s">
        <v>850</v>
      </c>
      <c r="C342" s="342">
        <v>537703</v>
      </c>
      <c r="D342" s="342">
        <v>540752</v>
      </c>
      <c r="E342" s="343">
        <f>SUM(D342/C342)</f>
        <v>1.0056704165682542</v>
      </c>
      <c r="F342" s="897"/>
    </row>
    <row r="343" spans="1:6" ht="12">
      <c r="A343" s="335"/>
      <c r="B343" s="366" t="s">
        <v>851</v>
      </c>
      <c r="C343" s="342">
        <v>153808</v>
      </c>
      <c r="D343" s="342">
        <v>154630</v>
      </c>
      <c r="E343" s="343">
        <f>SUM(D343/C343)</f>
        <v>1.0053443253926975</v>
      </c>
      <c r="F343" s="897"/>
    </row>
    <row r="344" spans="1:5" ht="12">
      <c r="A344" s="335"/>
      <c r="B344" s="366" t="s">
        <v>852</v>
      </c>
      <c r="C344" s="342">
        <v>1216057</v>
      </c>
      <c r="D344" s="342">
        <v>1250832</v>
      </c>
      <c r="E344" s="343">
        <f>SUM(D344/C344)</f>
        <v>1.0285965213801656</v>
      </c>
    </row>
    <row r="345" spans="1:5" ht="12">
      <c r="A345" s="335"/>
      <c r="B345" s="367" t="s">
        <v>854</v>
      </c>
      <c r="C345" s="342"/>
      <c r="D345" s="342"/>
      <c r="E345" s="343"/>
    </row>
    <row r="346" spans="1:5" ht="12.75" thickBot="1">
      <c r="A346" s="335"/>
      <c r="B346" s="368" t="s">
        <v>853</v>
      </c>
      <c r="C346" s="342"/>
      <c r="D346" s="342"/>
      <c r="E346" s="1104"/>
    </row>
    <row r="347" spans="1:5" ht="12.75" thickBot="1">
      <c r="A347" s="335"/>
      <c r="B347" s="369" t="s">
        <v>509</v>
      </c>
      <c r="C347" s="351">
        <f>SUM(C342:C346)</f>
        <v>1907568</v>
      </c>
      <c r="D347" s="351">
        <f>SUM(D342:D346)</f>
        <v>1946214</v>
      </c>
      <c r="E347" s="1106">
        <f aca="true" t="shared" si="9" ref="E347:E352">SUM(D347/C347)</f>
        <v>1.020259303993357</v>
      </c>
    </row>
    <row r="348" spans="1:5" ht="12">
      <c r="A348" s="335"/>
      <c r="B348" s="366" t="s">
        <v>757</v>
      </c>
      <c r="C348" s="342">
        <v>25000</v>
      </c>
      <c r="D348" s="342">
        <v>25000</v>
      </c>
      <c r="E348" s="343">
        <f t="shared" si="9"/>
        <v>1</v>
      </c>
    </row>
    <row r="349" spans="1:5" ht="12">
      <c r="A349" s="335"/>
      <c r="B349" s="366" t="s">
        <v>758</v>
      </c>
      <c r="C349" s="342"/>
      <c r="D349" s="342"/>
      <c r="E349" s="343"/>
    </row>
    <row r="350" spans="1:5" ht="12.75" thickBot="1">
      <c r="A350" s="335"/>
      <c r="B350" s="368" t="s">
        <v>857</v>
      </c>
      <c r="C350" s="342"/>
      <c r="D350" s="342"/>
      <c r="E350" s="1104"/>
    </row>
    <row r="351" spans="1:5" ht="12.75" thickBot="1">
      <c r="A351" s="335"/>
      <c r="B351" s="370" t="s">
        <v>516</v>
      </c>
      <c r="C351" s="351">
        <f>SUM(C348:C350)</f>
        <v>25000</v>
      </c>
      <c r="D351" s="351">
        <f>SUM(D348:D350)</f>
        <v>25000</v>
      </c>
      <c r="E351" s="1106">
        <f t="shared" si="9"/>
        <v>1</v>
      </c>
    </row>
    <row r="352" spans="1:5" ht="14.25" thickBot="1">
      <c r="A352" s="332"/>
      <c r="B352" s="371" t="s">
        <v>577</v>
      </c>
      <c r="C352" s="365">
        <f>SUM(C347+C351)</f>
        <v>1932568</v>
      </c>
      <c r="D352" s="1120">
        <f>SUM(D347+D351)</f>
        <v>1971214</v>
      </c>
      <c r="E352" s="1167">
        <f t="shared" si="9"/>
        <v>1.0199972264882788</v>
      </c>
    </row>
    <row r="353" spans="1:5" ht="13.5">
      <c r="A353" s="243">
        <v>2799</v>
      </c>
      <c r="B353" s="246" t="s">
        <v>539</v>
      </c>
      <c r="C353" s="375"/>
      <c r="D353" s="375"/>
      <c r="E353" s="343"/>
    </row>
    <row r="354" spans="1:5" ht="12">
      <c r="A354" s="335"/>
      <c r="B354" s="337" t="s">
        <v>683</v>
      </c>
      <c r="C354" s="335"/>
      <c r="D354" s="335"/>
      <c r="E354" s="343"/>
    </row>
    <row r="355" spans="1:5" ht="12.75" thickBot="1">
      <c r="A355" s="335"/>
      <c r="B355" s="338" t="s">
        <v>684</v>
      </c>
      <c r="C355" s="381">
        <f>C292+C324</f>
        <v>0</v>
      </c>
      <c r="D355" s="381">
        <f>D292+D324</f>
        <v>0</v>
      </c>
      <c r="E355" s="1104"/>
    </row>
    <row r="356" spans="1:5" ht="12.75" thickBot="1">
      <c r="A356" s="335"/>
      <c r="B356" s="340" t="s">
        <v>701</v>
      </c>
      <c r="C356" s="382">
        <f>SUM(C355)</f>
        <v>0</v>
      </c>
      <c r="D356" s="382">
        <f>SUM(D355)</f>
        <v>0</v>
      </c>
      <c r="E356" s="1105"/>
    </row>
    <row r="357" spans="1:5" ht="12">
      <c r="A357" s="335"/>
      <c r="B357" s="337" t="s">
        <v>686</v>
      </c>
      <c r="C357" s="342">
        <f>SUM(C358:C359)</f>
        <v>59457</v>
      </c>
      <c r="D357" s="342">
        <f>SUM(D358:D359)</f>
        <v>59457</v>
      </c>
      <c r="E357" s="343">
        <f>SUM(D357/C357)</f>
        <v>1</v>
      </c>
    </row>
    <row r="358" spans="1:5" ht="12.75">
      <c r="A358" s="335"/>
      <c r="B358" s="344" t="s">
        <v>687</v>
      </c>
      <c r="C358" s="345">
        <f aca="true" t="shared" si="10" ref="C358:D362">SUM(C327+C295)</f>
        <v>0</v>
      </c>
      <c r="D358" s="345">
        <f t="shared" si="10"/>
        <v>0</v>
      </c>
      <c r="E358" s="343"/>
    </row>
    <row r="359" spans="1:5" ht="12.75">
      <c r="A359" s="335"/>
      <c r="B359" s="344" t="s">
        <v>688</v>
      </c>
      <c r="C359" s="345">
        <f t="shared" si="10"/>
        <v>59457</v>
      </c>
      <c r="D359" s="345">
        <f t="shared" si="10"/>
        <v>59457</v>
      </c>
      <c r="E359" s="343">
        <f>SUM(D359/C359)</f>
        <v>1</v>
      </c>
    </row>
    <row r="360" spans="1:5" ht="12">
      <c r="A360" s="335"/>
      <c r="B360" s="346" t="s">
        <v>689</v>
      </c>
      <c r="C360" s="342">
        <f t="shared" si="10"/>
        <v>27715</v>
      </c>
      <c r="D360" s="342">
        <f t="shared" si="10"/>
        <v>27715</v>
      </c>
      <c r="E360" s="343">
        <f>SUM(D360/C360)</f>
        <v>1</v>
      </c>
    </row>
    <row r="361" spans="1:5" ht="12">
      <c r="A361" s="335"/>
      <c r="B361" s="346" t="s">
        <v>690</v>
      </c>
      <c r="C361" s="342">
        <f t="shared" si="10"/>
        <v>146187</v>
      </c>
      <c r="D361" s="342">
        <f t="shared" si="10"/>
        <v>146187</v>
      </c>
      <c r="E361" s="343">
        <f>SUM(D361/C361)</f>
        <v>1</v>
      </c>
    </row>
    <row r="362" spans="1:5" ht="12">
      <c r="A362" s="335"/>
      <c r="B362" s="346" t="s">
        <v>691</v>
      </c>
      <c r="C362" s="342">
        <f t="shared" si="10"/>
        <v>57991</v>
      </c>
      <c r="D362" s="342">
        <f t="shared" si="10"/>
        <v>57991</v>
      </c>
      <c r="E362" s="343">
        <f>SUM(D362/C362)</f>
        <v>1</v>
      </c>
    </row>
    <row r="363" spans="1:5" ht="12">
      <c r="A363" s="335"/>
      <c r="B363" s="346" t="s">
        <v>879</v>
      </c>
      <c r="C363" s="342">
        <f>C300</f>
        <v>0</v>
      </c>
      <c r="D363" s="342">
        <f>D300</f>
        <v>0</v>
      </c>
      <c r="E363" s="343"/>
    </row>
    <row r="364" spans="1:5" ht="12">
      <c r="A364" s="335"/>
      <c r="B364" s="347" t="s">
        <v>692</v>
      </c>
      <c r="C364" s="342">
        <f>SUM(C332+C301)</f>
        <v>0</v>
      </c>
      <c r="D364" s="342">
        <f>SUM(D332+D301)</f>
        <v>0</v>
      </c>
      <c r="E364" s="343"/>
    </row>
    <row r="365" spans="1:5" ht="12.75" thickBot="1">
      <c r="A365" s="335"/>
      <c r="B365" s="348" t="s">
        <v>693</v>
      </c>
      <c r="C365" s="342">
        <f>SUM(C333+C302)</f>
        <v>7200</v>
      </c>
      <c r="D365" s="342">
        <f>SUM(D333+D302)</f>
        <v>7200</v>
      </c>
      <c r="E365" s="343">
        <f>SUM(D365/C365)</f>
        <v>1</v>
      </c>
    </row>
    <row r="366" spans="1:5" ht="12.75" thickBot="1">
      <c r="A366" s="335"/>
      <c r="B366" s="350" t="s">
        <v>874</v>
      </c>
      <c r="C366" s="351">
        <f>SUM(C357+C360+C361+C362+C365+C363)</f>
        <v>298550</v>
      </c>
      <c r="D366" s="351">
        <f>SUM(D357+D360+D361+D362+D365+D363)</f>
        <v>298550</v>
      </c>
      <c r="E366" s="1106">
        <f>SUM(D366/C366)</f>
        <v>1</v>
      </c>
    </row>
    <row r="367" spans="1:5" ht="13.5" thickBot="1">
      <c r="A367" s="335"/>
      <c r="B367" s="353" t="s">
        <v>517</v>
      </c>
      <c r="C367" s="354">
        <f>SUM(C366+C356)</f>
        <v>298550</v>
      </c>
      <c r="D367" s="354">
        <f>SUM(D366+D356)</f>
        <v>298550</v>
      </c>
      <c r="E367" s="1106">
        <f>SUM(D367/C367)</f>
        <v>1</v>
      </c>
    </row>
    <row r="368" spans="1:5" ht="12.75" thickBot="1">
      <c r="A368" s="335"/>
      <c r="B368" s="355" t="s">
        <v>518</v>
      </c>
      <c r="C368" s="356"/>
      <c r="D368" s="356"/>
      <c r="E368" s="1105"/>
    </row>
    <row r="369" spans="1:5" ht="12">
      <c r="A369" s="335"/>
      <c r="B369" s="357" t="s">
        <v>694</v>
      </c>
      <c r="C369" s="358">
        <f aca="true" t="shared" si="11" ref="C369:D371">SUM(C337+C306)</f>
        <v>0</v>
      </c>
      <c r="D369" s="358">
        <f t="shared" si="11"/>
        <v>12512</v>
      </c>
      <c r="E369" s="343"/>
    </row>
    <row r="370" spans="1:5" ht="12">
      <c r="A370" s="335"/>
      <c r="B370" s="359" t="s">
        <v>698</v>
      </c>
      <c r="C370" s="342">
        <f t="shared" si="11"/>
        <v>2286718</v>
      </c>
      <c r="D370" s="342">
        <f t="shared" si="11"/>
        <v>2296722</v>
      </c>
      <c r="E370" s="343">
        <f>SUM(D370/C370)</f>
        <v>1.004374828903258</v>
      </c>
    </row>
    <row r="371" spans="1:5" ht="12.75" thickBot="1">
      <c r="A371" s="335"/>
      <c r="B371" s="360" t="s">
        <v>699</v>
      </c>
      <c r="C371" s="349">
        <f t="shared" si="11"/>
        <v>301420</v>
      </c>
      <c r="D371" s="349">
        <f t="shared" si="11"/>
        <v>331760</v>
      </c>
      <c r="E371" s="1104"/>
    </row>
    <row r="372" spans="1:5" ht="13.5" thickBot="1">
      <c r="A372" s="335"/>
      <c r="B372" s="361" t="s">
        <v>510</v>
      </c>
      <c r="C372" s="362">
        <f>SUM(C369:C371)</f>
        <v>2588138</v>
      </c>
      <c r="D372" s="362">
        <f>SUM(D369:D371)</f>
        <v>2640994</v>
      </c>
      <c r="E372" s="1106">
        <f>SUM(D372/C372)</f>
        <v>1.0204224040603709</v>
      </c>
    </row>
    <row r="373" spans="1:5" ht="14.25" thickBot="1">
      <c r="A373" s="335"/>
      <c r="B373" s="364" t="s">
        <v>527</v>
      </c>
      <c r="C373" s="365">
        <f>SUM(C367+C368+C372)</f>
        <v>2886688</v>
      </c>
      <c r="D373" s="365">
        <f>SUM(D367+D368+D372)</f>
        <v>2939544</v>
      </c>
      <c r="E373" s="1167">
        <f>SUM(D373/C373)</f>
        <v>1.0183102572914011</v>
      </c>
    </row>
    <row r="374" spans="1:5" ht="12">
      <c r="A374" s="335"/>
      <c r="B374" s="366" t="s">
        <v>850</v>
      </c>
      <c r="C374" s="342">
        <f aca="true" t="shared" si="12" ref="C374:D378">SUM(C342+C311)</f>
        <v>1238023</v>
      </c>
      <c r="D374" s="342">
        <f t="shared" si="12"/>
        <v>1245903</v>
      </c>
      <c r="E374" s="343">
        <f>SUM(D374/C374)</f>
        <v>1.0063649867571118</v>
      </c>
    </row>
    <row r="375" spans="1:5" ht="12">
      <c r="A375" s="335"/>
      <c r="B375" s="366" t="s">
        <v>851</v>
      </c>
      <c r="C375" s="342">
        <f t="shared" si="12"/>
        <v>352261</v>
      </c>
      <c r="D375" s="342">
        <f t="shared" si="12"/>
        <v>354385</v>
      </c>
      <c r="E375" s="343">
        <f>SUM(D375/C375)</f>
        <v>1.0060296200828363</v>
      </c>
    </row>
    <row r="376" spans="1:5" ht="12">
      <c r="A376" s="335"/>
      <c r="B376" s="366" t="s">
        <v>852</v>
      </c>
      <c r="C376" s="342">
        <f t="shared" si="12"/>
        <v>1259365</v>
      </c>
      <c r="D376" s="342">
        <f t="shared" si="12"/>
        <v>1302217</v>
      </c>
      <c r="E376" s="343">
        <f>SUM(D376/C376)</f>
        <v>1.0340266721720868</v>
      </c>
    </row>
    <row r="377" spans="1:5" ht="12">
      <c r="A377" s="335"/>
      <c r="B377" s="367" t="s">
        <v>854</v>
      </c>
      <c r="C377" s="342">
        <f t="shared" si="12"/>
        <v>0</v>
      </c>
      <c r="D377" s="342">
        <f t="shared" si="12"/>
        <v>0</v>
      </c>
      <c r="E377" s="343"/>
    </row>
    <row r="378" spans="1:5" ht="12.75" thickBot="1">
      <c r="A378" s="335"/>
      <c r="B378" s="368" t="s">
        <v>853</v>
      </c>
      <c r="C378" s="342">
        <f t="shared" si="12"/>
        <v>0</v>
      </c>
      <c r="D378" s="342">
        <f t="shared" si="12"/>
        <v>0</v>
      </c>
      <c r="E378" s="1104"/>
    </row>
    <row r="379" spans="1:5" ht="12.75" thickBot="1">
      <c r="A379" s="335"/>
      <c r="B379" s="369" t="s">
        <v>509</v>
      </c>
      <c r="C379" s="351">
        <f>SUM(C374:C378)</f>
        <v>2849649</v>
      </c>
      <c r="D379" s="351">
        <f>SUM(D374:D378)</f>
        <v>2902505</v>
      </c>
      <c r="E379" s="1106">
        <f aca="true" t="shared" si="13" ref="E379:E384">SUM(D379/C379)</f>
        <v>1.0185482492756126</v>
      </c>
    </row>
    <row r="380" spans="1:5" ht="12">
      <c r="A380" s="335"/>
      <c r="B380" s="366" t="s">
        <v>757</v>
      </c>
      <c r="C380" s="342">
        <f>SUM(C348+C317)</f>
        <v>37039</v>
      </c>
      <c r="D380" s="342">
        <f>SUM(D348+D317)</f>
        <v>37039</v>
      </c>
      <c r="E380" s="343">
        <f t="shared" si="13"/>
        <v>1</v>
      </c>
    </row>
    <row r="381" spans="1:5" ht="12">
      <c r="A381" s="335"/>
      <c r="B381" s="366" t="s">
        <v>758</v>
      </c>
      <c r="C381" s="342">
        <f>SUM(C349+C318)</f>
        <v>0</v>
      </c>
      <c r="D381" s="342">
        <f>SUM(D349+D318)</f>
        <v>0</v>
      </c>
      <c r="E381" s="343"/>
    </row>
    <row r="382" spans="1:5" ht="12.75" thickBot="1">
      <c r="A382" s="335"/>
      <c r="B382" s="368" t="s">
        <v>857</v>
      </c>
      <c r="C382" s="349"/>
      <c r="D382" s="349"/>
      <c r="E382" s="1104"/>
    </row>
    <row r="383" spans="1:5" ht="12.75" thickBot="1">
      <c r="A383" s="335"/>
      <c r="B383" s="370" t="s">
        <v>516</v>
      </c>
      <c r="C383" s="351">
        <f>SUM(C380:C382)</f>
        <v>37039</v>
      </c>
      <c r="D383" s="351">
        <f>SUM(D380:D382)</f>
        <v>37039</v>
      </c>
      <c r="E383" s="1106">
        <f t="shared" si="13"/>
        <v>1</v>
      </c>
    </row>
    <row r="384" spans="1:5" ht="14.25" thickBot="1">
      <c r="A384" s="332"/>
      <c r="B384" s="371" t="s">
        <v>577</v>
      </c>
      <c r="C384" s="365">
        <f>SUM(C379+C383)</f>
        <v>2886688</v>
      </c>
      <c r="D384" s="365">
        <f>SUM(D379+D383)</f>
        <v>2939544</v>
      </c>
      <c r="E384" s="1167">
        <f t="shared" si="13"/>
        <v>1.0183102572914011</v>
      </c>
    </row>
    <row r="385" spans="1:5" ht="13.5">
      <c r="A385" s="243">
        <v>2850</v>
      </c>
      <c r="B385" s="246" t="s">
        <v>866</v>
      </c>
      <c r="C385" s="342"/>
      <c r="D385" s="342"/>
      <c r="E385" s="343"/>
    </row>
    <row r="386" spans="1:5" ht="12" customHeight="1">
      <c r="A386" s="335"/>
      <c r="B386" s="337" t="s">
        <v>683</v>
      </c>
      <c r="C386" s="335"/>
      <c r="D386" s="335"/>
      <c r="E386" s="343"/>
    </row>
    <row r="387" spans="1:5" ht="12.75" thickBot="1">
      <c r="A387" s="335"/>
      <c r="B387" s="338" t="s">
        <v>684</v>
      </c>
      <c r="C387" s="332"/>
      <c r="D387" s="332"/>
      <c r="E387" s="1104"/>
    </row>
    <row r="388" spans="1:5" ht="12.75" thickBot="1">
      <c r="A388" s="335"/>
      <c r="B388" s="340" t="s">
        <v>701</v>
      </c>
      <c r="C388" s="332"/>
      <c r="D388" s="332"/>
      <c r="E388" s="1104"/>
    </row>
    <row r="389" spans="1:5" ht="12">
      <c r="A389" s="335"/>
      <c r="B389" s="337" t="s">
        <v>686</v>
      </c>
      <c r="C389" s="342">
        <f>SUM(C390)</f>
        <v>945</v>
      </c>
      <c r="D389" s="342">
        <f>SUM(D390)</f>
        <v>945</v>
      </c>
      <c r="E389" s="343">
        <f>SUM(D389/C389)</f>
        <v>1</v>
      </c>
    </row>
    <row r="390" spans="1:5" ht="12.75">
      <c r="A390" s="335"/>
      <c r="B390" s="344" t="s">
        <v>687</v>
      </c>
      <c r="C390" s="345">
        <v>945</v>
      </c>
      <c r="D390" s="345">
        <v>945</v>
      </c>
      <c r="E390" s="343">
        <f>SUM(D390/C390)</f>
        <v>1</v>
      </c>
    </row>
    <row r="391" spans="1:5" ht="12.75">
      <c r="A391" s="335"/>
      <c r="B391" s="344" t="s">
        <v>688</v>
      </c>
      <c r="C391" s="345"/>
      <c r="D391" s="345"/>
      <c r="E391" s="343"/>
    </row>
    <row r="392" spans="1:5" ht="12">
      <c r="A392" s="335"/>
      <c r="B392" s="346" t="s">
        <v>689</v>
      </c>
      <c r="C392" s="342">
        <v>3300</v>
      </c>
      <c r="D392" s="342">
        <v>3300</v>
      </c>
      <c r="E392" s="343">
        <f>SUM(D392/C392)</f>
        <v>1</v>
      </c>
    </row>
    <row r="393" spans="1:5" ht="12">
      <c r="A393" s="335"/>
      <c r="B393" s="346" t="s">
        <v>690</v>
      </c>
      <c r="C393" s="342">
        <v>23846</v>
      </c>
      <c r="D393" s="342">
        <v>23846</v>
      </c>
      <c r="E393" s="343">
        <f>SUM(D393/C393)</f>
        <v>1</v>
      </c>
    </row>
    <row r="394" spans="1:5" ht="12">
      <c r="A394" s="335"/>
      <c r="B394" s="346" t="s">
        <v>691</v>
      </c>
      <c r="C394" s="342">
        <v>8048</v>
      </c>
      <c r="D394" s="342">
        <v>8048</v>
      </c>
      <c r="E394" s="343">
        <f>SUM(D394/C394)</f>
        <v>1</v>
      </c>
    </row>
    <row r="395" spans="1:5" ht="12">
      <c r="A395" s="335"/>
      <c r="B395" s="347" t="s">
        <v>692</v>
      </c>
      <c r="C395" s="342"/>
      <c r="D395" s="342"/>
      <c r="E395" s="343"/>
    </row>
    <row r="396" spans="1:5" ht="12.75" thickBot="1">
      <c r="A396" s="335"/>
      <c r="B396" s="348" t="s">
        <v>693</v>
      </c>
      <c r="C396" s="342"/>
      <c r="D396" s="342"/>
      <c r="E396" s="1104"/>
    </row>
    <row r="397" spans="1:5" ht="12.75" thickBot="1">
      <c r="A397" s="335"/>
      <c r="B397" s="350" t="s">
        <v>874</v>
      </c>
      <c r="C397" s="351">
        <f>SUM(C389+C392+C393+C394+C396)</f>
        <v>36139</v>
      </c>
      <c r="D397" s="351">
        <f>SUM(D389+D392+D393+D394+D396)</f>
        <v>36139</v>
      </c>
      <c r="E397" s="1106">
        <f>SUM(D397/C397)</f>
        <v>1</v>
      </c>
    </row>
    <row r="398" spans="1:5" ht="13.5" thickBot="1">
      <c r="A398" s="335"/>
      <c r="B398" s="353" t="s">
        <v>517</v>
      </c>
      <c r="C398" s="354">
        <f>SUM(C397+C388)</f>
        <v>36139</v>
      </c>
      <c r="D398" s="354">
        <f>SUM(D397+D388)</f>
        <v>36139</v>
      </c>
      <c r="E398" s="1107">
        <f>SUM(D398/C398)</f>
        <v>1</v>
      </c>
    </row>
    <row r="399" spans="1:5" ht="12.75" thickBot="1">
      <c r="A399" s="335"/>
      <c r="B399" s="355" t="s">
        <v>518</v>
      </c>
      <c r="C399" s="915"/>
      <c r="D399" s="915"/>
      <c r="E399" s="1105"/>
    </row>
    <row r="400" spans="1:5" ht="12">
      <c r="A400" s="335"/>
      <c r="B400" s="357" t="s">
        <v>694</v>
      </c>
      <c r="C400" s="358"/>
      <c r="D400" s="358">
        <v>807</v>
      </c>
      <c r="E400" s="343"/>
    </row>
    <row r="401" spans="1:6" ht="12">
      <c r="A401" s="335"/>
      <c r="B401" s="359" t="s">
        <v>698</v>
      </c>
      <c r="C401" s="899">
        <v>441699</v>
      </c>
      <c r="D401" s="899">
        <v>443264</v>
      </c>
      <c r="E401" s="343">
        <f aca="true" t="shared" si="14" ref="E401:E407">SUM(D401/C401)</f>
        <v>1.0035431368420575</v>
      </c>
      <c r="F401" s="897"/>
    </row>
    <row r="402" spans="1:6" ht="12.75" thickBot="1">
      <c r="A402" s="335"/>
      <c r="B402" s="360" t="s">
        <v>699</v>
      </c>
      <c r="C402" s="900">
        <v>6118</v>
      </c>
      <c r="D402" s="900">
        <v>6118</v>
      </c>
      <c r="E402" s="1104">
        <f t="shared" si="14"/>
        <v>1</v>
      </c>
      <c r="F402" s="897"/>
    </row>
    <row r="403" spans="1:5" ht="13.5" thickBot="1">
      <c r="A403" s="335"/>
      <c r="B403" s="361" t="s">
        <v>510</v>
      </c>
      <c r="C403" s="362">
        <f>SUM(C400:C402)</f>
        <v>447817</v>
      </c>
      <c r="D403" s="1109">
        <f>SUM(D400:D402)</f>
        <v>450189</v>
      </c>
      <c r="E403" s="1106">
        <f t="shared" si="14"/>
        <v>1.0052968065080155</v>
      </c>
    </row>
    <row r="404" spans="1:5" ht="14.25" thickBot="1">
      <c r="A404" s="335"/>
      <c r="B404" s="364" t="s">
        <v>527</v>
      </c>
      <c r="C404" s="365">
        <f>SUM(C398+C399+C403)</f>
        <v>483956</v>
      </c>
      <c r="D404" s="923">
        <f>SUM(D398+D399+D403)</f>
        <v>486328</v>
      </c>
      <c r="E404" s="1106">
        <f t="shared" si="14"/>
        <v>1.0049012720164643</v>
      </c>
    </row>
    <row r="405" spans="1:6" ht="12.75" customHeight="1">
      <c r="A405" s="335"/>
      <c r="B405" s="366" t="s">
        <v>850</v>
      </c>
      <c r="C405" s="342">
        <v>295062</v>
      </c>
      <c r="D405" s="342">
        <v>296295</v>
      </c>
      <c r="E405" s="343">
        <f t="shared" si="14"/>
        <v>1.0041787827643003</v>
      </c>
      <c r="F405" s="897"/>
    </row>
    <row r="406" spans="1:6" ht="12">
      <c r="A406" s="335"/>
      <c r="B406" s="366" t="s">
        <v>851</v>
      </c>
      <c r="C406" s="342">
        <v>85568</v>
      </c>
      <c r="D406" s="342">
        <v>85900</v>
      </c>
      <c r="E406" s="343">
        <f t="shared" si="14"/>
        <v>1.0038799551234106</v>
      </c>
      <c r="F406" s="897"/>
    </row>
    <row r="407" spans="1:5" ht="12">
      <c r="A407" s="335"/>
      <c r="B407" s="366" t="s">
        <v>852</v>
      </c>
      <c r="C407" s="342">
        <v>99881</v>
      </c>
      <c r="D407" s="342">
        <v>100688</v>
      </c>
      <c r="E407" s="343">
        <f t="shared" si="14"/>
        <v>1.0080796147415425</v>
      </c>
    </row>
    <row r="408" spans="1:5" ht="12">
      <c r="A408" s="335"/>
      <c r="B408" s="367" t="s">
        <v>854</v>
      </c>
      <c r="C408" s="342"/>
      <c r="D408" s="342"/>
      <c r="E408" s="343"/>
    </row>
    <row r="409" spans="1:5" ht="12.75" thickBot="1">
      <c r="A409" s="335"/>
      <c r="B409" s="368" t="s">
        <v>853</v>
      </c>
      <c r="C409" s="342"/>
      <c r="D409" s="342"/>
      <c r="E409" s="1104"/>
    </row>
    <row r="410" spans="1:5" ht="12.75" thickBot="1">
      <c r="A410" s="335"/>
      <c r="B410" s="369" t="s">
        <v>509</v>
      </c>
      <c r="C410" s="351">
        <f>SUM(C405:C409)</f>
        <v>480511</v>
      </c>
      <c r="D410" s="351">
        <f>SUM(D405:D409)</f>
        <v>482883</v>
      </c>
      <c r="E410" s="1106">
        <f>SUM(D410/C410)</f>
        <v>1.0049364114453154</v>
      </c>
    </row>
    <row r="411" spans="1:5" ht="12">
      <c r="A411" s="335"/>
      <c r="B411" s="366" t="s">
        <v>757</v>
      </c>
      <c r="C411" s="342">
        <v>3445</v>
      </c>
      <c r="D411" s="342">
        <v>3445</v>
      </c>
      <c r="E411" s="343">
        <f>SUM(D411/C411)</f>
        <v>1</v>
      </c>
    </row>
    <row r="412" spans="1:5" ht="12">
      <c r="A412" s="335"/>
      <c r="B412" s="366" t="s">
        <v>758</v>
      </c>
      <c r="C412" s="342"/>
      <c r="D412" s="342"/>
      <c r="E412" s="343"/>
    </row>
    <row r="413" spans="1:5" ht="12.75" thickBot="1">
      <c r="A413" s="335"/>
      <c r="B413" s="368" t="s">
        <v>857</v>
      </c>
      <c r="C413" s="342"/>
      <c r="D413" s="342"/>
      <c r="E413" s="1104"/>
    </row>
    <row r="414" spans="1:5" ht="12.75" thickBot="1">
      <c r="A414" s="335"/>
      <c r="B414" s="370" t="s">
        <v>516</v>
      </c>
      <c r="C414" s="351">
        <f>SUM(C411:C413)</f>
        <v>3445</v>
      </c>
      <c r="D414" s="351">
        <f>SUM(D411:D413)</f>
        <v>3445</v>
      </c>
      <c r="E414" s="1106">
        <f>SUM(D414/C414)</f>
        <v>1</v>
      </c>
    </row>
    <row r="415" spans="1:5" ht="14.25" thickBot="1">
      <c r="A415" s="332"/>
      <c r="B415" s="371" t="s">
        <v>577</v>
      </c>
      <c r="C415" s="365">
        <f>SUM(C410+C414)</f>
        <v>483956</v>
      </c>
      <c r="D415" s="1120">
        <f>SUM(D410+D414)</f>
        <v>486328</v>
      </c>
      <c r="E415" s="1106">
        <f>SUM(D415/C415)</f>
        <v>1.0049012720164643</v>
      </c>
    </row>
    <row r="416" spans="1:5" ht="13.5">
      <c r="A416" s="243">
        <v>2875</v>
      </c>
      <c r="B416" s="246" t="s">
        <v>826</v>
      </c>
      <c r="C416" s="342"/>
      <c r="D416" s="342"/>
      <c r="E416" s="343"/>
    </row>
    <row r="417" spans="1:5" ht="12" customHeight="1">
      <c r="A417" s="335"/>
      <c r="B417" s="337" t="s">
        <v>683</v>
      </c>
      <c r="C417" s="335"/>
      <c r="D417" s="335"/>
      <c r="E417" s="343"/>
    </row>
    <row r="418" spans="1:5" ht="12.75" thickBot="1">
      <c r="A418" s="335"/>
      <c r="B418" s="338" t="s">
        <v>684</v>
      </c>
      <c r="C418" s="349"/>
      <c r="D418" s="349">
        <v>2340</v>
      </c>
      <c r="E418" s="1104"/>
    </row>
    <row r="419" spans="1:5" ht="12.75" thickBot="1">
      <c r="A419" s="335"/>
      <c r="B419" s="340" t="s">
        <v>701</v>
      </c>
      <c r="C419" s="380"/>
      <c r="D419" s="380">
        <f>SUM(D418)</f>
        <v>2340</v>
      </c>
      <c r="E419" s="1104"/>
    </row>
    <row r="420" spans="1:5" ht="12">
      <c r="A420" s="335"/>
      <c r="B420" s="337" t="s">
        <v>686</v>
      </c>
      <c r="C420" s="342">
        <v>493</v>
      </c>
      <c r="D420" s="342">
        <v>493</v>
      </c>
      <c r="E420" s="343">
        <f>SUM(D420/C420)</f>
        <v>1</v>
      </c>
    </row>
    <row r="421" spans="1:5" ht="12.75">
      <c r="A421" s="335"/>
      <c r="B421" s="344" t="s">
        <v>687</v>
      </c>
      <c r="C421" s="345"/>
      <c r="D421" s="345"/>
      <c r="E421" s="343"/>
    </row>
    <row r="422" spans="1:5" ht="12.75">
      <c r="A422" s="335"/>
      <c r="B422" s="344" t="s">
        <v>688</v>
      </c>
      <c r="C422" s="345">
        <v>493</v>
      </c>
      <c r="D422" s="345">
        <v>493</v>
      </c>
      <c r="E422" s="343">
        <f>SUM(D422/C422)</f>
        <v>1</v>
      </c>
    </row>
    <row r="423" spans="1:5" ht="12">
      <c r="A423" s="335"/>
      <c r="B423" s="346" t="s">
        <v>689</v>
      </c>
      <c r="C423" s="342">
        <v>1044</v>
      </c>
      <c r="D423" s="342">
        <v>1044</v>
      </c>
      <c r="E423" s="343">
        <f>SUM(D423/C423)</f>
        <v>1</v>
      </c>
    </row>
    <row r="424" spans="1:5" ht="12">
      <c r="A424" s="335"/>
      <c r="B424" s="346" t="s">
        <v>690</v>
      </c>
      <c r="C424" s="342">
        <v>36129</v>
      </c>
      <c r="D424" s="342">
        <v>36129</v>
      </c>
      <c r="E424" s="343">
        <f>SUM(D424/C424)</f>
        <v>1</v>
      </c>
    </row>
    <row r="425" spans="1:5" ht="12">
      <c r="A425" s="335"/>
      <c r="B425" s="346" t="s">
        <v>691</v>
      </c>
      <c r="C425" s="342">
        <v>8819</v>
      </c>
      <c r="D425" s="342">
        <v>8819</v>
      </c>
      <c r="E425" s="343">
        <f>SUM(D425/C425)</f>
        <v>1</v>
      </c>
    </row>
    <row r="426" spans="1:5" ht="12">
      <c r="A426" s="335"/>
      <c r="B426" s="347" t="s">
        <v>692</v>
      </c>
      <c r="C426" s="342"/>
      <c r="D426" s="342"/>
      <c r="E426" s="343"/>
    </row>
    <row r="427" spans="1:5" ht="12.75" thickBot="1">
      <c r="A427" s="335"/>
      <c r="B427" s="348" t="s">
        <v>693</v>
      </c>
      <c r="C427" s="342"/>
      <c r="D427" s="342"/>
      <c r="E427" s="1104"/>
    </row>
    <row r="428" spans="1:5" ht="12.75" thickBot="1">
      <c r="A428" s="335"/>
      <c r="B428" s="350" t="s">
        <v>874</v>
      </c>
      <c r="C428" s="351">
        <f>SUM(C420+C423+C424+C425+C427)</f>
        <v>46485</v>
      </c>
      <c r="D428" s="351">
        <f>SUM(D420+D423+D424+D425+D427)</f>
        <v>46485</v>
      </c>
      <c r="E428" s="1106">
        <f aca="true" t="shared" si="15" ref="E428:E435">SUM(D428/C428)</f>
        <v>1</v>
      </c>
    </row>
    <row r="429" spans="1:5" ht="13.5" thickBot="1">
      <c r="A429" s="335"/>
      <c r="B429" s="353" t="s">
        <v>517</v>
      </c>
      <c r="C429" s="354">
        <f>SUM(C428+C419)</f>
        <v>46485</v>
      </c>
      <c r="D429" s="354">
        <f>SUM(D428+D419)</f>
        <v>48825</v>
      </c>
      <c r="E429" s="1107">
        <f t="shared" si="15"/>
        <v>1.0503388189738625</v>
      </c>
    </row>
    <row r="430" spans="1:5" ht="12.75" thickBot="1">
      <c r="A430" s="335"/>
      <c r="B430" s="355" t="s">
        <v>518</v>
      </c>
      <c r="C430" s="915"/>
      <c r="D430" s="915"/>
      <c r="E430" s="1105"/>
    </row>
    <row r="431" spans="1:5" ht="12">
      <c r="A431" s="335"/>
      <c r="B431" s="357" t="s">
        <v>694</v>
      </c>
      <c r="C431" s="358"/>
      <c r="D431" s="358">
        <v>15011</v>
      </c>
      <c r="E431" s="343"/>
    </row>
    <row r="432" spans="1:6" ht="12">
      <c r="A432" s="335"/>
      <c r="B432" s="359" t="s">
        <v>698</v>
      </c>
      <c r="C432" s="899">
        <v>570650</v>
      </c>
      <c r="D432" s="899">
        <v>573996</v>
      </c>
      <c r="E432" s="343">
        <f t="shared" si="15"/>
        <v>1.0058634890037677</v>
      </c>
      <c r="F432" s="897"/>
    </row>
    <row r="433" spans="1:5" ht="12.75" thickBot="1">
      <c r="A433" s="335"/>
      <c r="B433" s="360" t="s">
        <v>699</v>
      </c>
      <c r="C433" s="349"/>
      <c r="D433" s="349"/>
      <c r="E433" s="1104"/>
    </row>
    <row r="434" spans="1:5" ht="13.5" thickBot="1">
      <c r="A434" s="335"/>
      <c r="B434" s="361" t="s">
        <v>510</v>
      </c>
      <c r="C434" s="362">
        <f>SUM(C431:C433)</f>
        <v>570650</v>
      </c>
      <c r="D434" s="362">
        <f>SUM(D431:D433)</f>
        <v>589007</v>
      </c>
      <c r="E434" s="1106">
        <f t="shared" si="15"/>
        <v>1.0321685796898274</v>
      </c>
    </row>
    <row r="435" spans="1:5" ht="14.25" thickBot="1">
      <c r="A435" s="335"/>
      <c r="B435" s="364" t="s">
        <v>527</v>
      </c>
      <c r="C435" s="365">
        <f>SUM(C429+C430+C434)</f>
        <v>617135</v>
      </c>
      <c r="D435" s="365">
        <f>SUM(D429+D430+D434)</f>
        <v>637832</v>
      </c>
      <c r="E435" s="1106">
        <f t="shared" si="15"/>
        <v>1.0335372325342105</v>
      </c>
    </row>
    <row r="436" spans="1:6" ht="12">
      <c r="A436" s="335"/>
      <c r="B436" s="366" t="s">
        <v>850</v>
      </c>
      <c r="C436" s="342">
        <v>352145</v>
      </c>
      <c r="D436" s="342">
        <v>360977</v>
      </c>
      <c r="E436" s="343">
        <f>SUM(D436/C436)</f>
        <v>1.025080577602976</v>
      </c>
      <c r="F436" s="897"/>
    </row>
    <row r="437" spans="1:6" ht="12">
      <c r="A437" s="335"/>
      <c r="B437" s="366" t="s">
        <v>851</v>
      </c>
      <c r="C437" s="342">
        <v>100979</v>
      </c>
      <c r="D437" s="342">
        <v>103436</v>
      </c>
      <c r="E437" s="343">
        <f>SUM(D437/C437)</f>
        <v>1.0243317917586825</v>
      </c>
      <c r="F437" s="897"/>
    </row>
    <row r="438" spans="1:5" ht="12">
      <c r="A438" s="335"/>
      <c r="B438" s="366" t="s">
        <v>852</v>
      </c>
      <c r="C438" s="342">
        <v>162270</v>
      </c>
      <c r="D438" s="342">
        <v>169754</v>
      </c>
      <c r="E438" s="343">
        <f>SUM(D438/C438)</f>
        <v>1.046120663092377</v>
      </c>
    </row>
    <row r="439" spans="1:5" ht="12">
      <c r="A439" s="335"/>
      <c r="B439" s="367" t="s">
        <v>854</v>
      </c>
      <c r="C439" s="342">
        <v>807</v>
      </c>
      <c r="D439" s="342">
        <v>807</v>
      </c>
      <c r="E439" s="343">
        <f>SUM(D439/C439)</f>
        <v>1</v>
      </c>
    </row>
    <row r="440" spans="1:5" ht="12.75" thickBot="1">
      <c r="A440" s="335"/>
      <c r="B440" s="368" t="s">
        <v>853</v>
      </c>
      <c r="C440" s="342"/>
      <c r="D440" s="342"/>
      <c r="E440" s="1104"/>
    </row>
    <row r="441" spans="1:5" ht="12.75" thickBot="1">
      <c r="A441" s="335"/>
      <c r="B441" s="369" t="s">
        <v>509</v>
      </c>
      <c r="C441" s="351">
        <f>SUM(C436:C440)</f>
        <v>616201</v>
      </c>
      <c r="D441" s="351">
        <f>SUM(D436:D440)</f>
        <v>634974</v>
      </c>
      <c r="E441" s="1106">
        <f>SUM(D441/C441)</f>
        <v>1.0304657084295545</v>
      </c>
    </row>
    <row r="442" spans="1:5" ht="12">
      <c r="A442" s="335"/>
      <c r="B442" s="366" t="s">
        <v>757</v>
      </c>
      <c r="C442" s="342">
        <v>934</v>
      </c>
      <c r="D442" s="342">
        <v>2858</v>
      </c>
      <c r="E442" s="343">
        <f>SUM(D442/C442)</f>
        <v>3.0599571734475375</v>
      </c>
    </row>
    <row r="443" spans="1:5" ht="12">
      <c r="A443" s="335"/>
      <c r="B443" s="366" t="s">
        <v>758</v>
      </c>
      <c r="C443" s="342"/>
      <c r="D443" s="342"/>
      <c r="E443" s="343"/>
    </row>
    <row r="444" spans="1:5" ht="12.75" thickBot="1">
      <c r="A444" s="335"/>
      <c r="B444" s="368" t="s">
        <v>857</v>
      </c>
      <c r="C444" s="342"/>
      <c r="D444" s="342"/>
      <c r="E444" s="1104"/>
    </row>
    <row r="445" spans="1:5" ht="12.75" thickBot="1">
      <c r="A445" s="335"/>
      <c r="B445" s="370" t="s">
        <v>516</v>
      </c>
      <c r="C445" s="351">
        <f>SUM(C442:C444)</f>
        <v>934</v>
      </c>
      <c r="D445" s="351">
        <f>SUM(D442:D444)</f>
        <v>2858</v>
      </c>
      <c r="E445" s="1106">
        <f>SUM(D445/C445)</f>
        <v>3.0599571734475375</v>
      </c>
    </row>
    <row r="446" spans="1:5" ht="14.25" thickBot="1">
      <c r="A446" s="332"/>
      <c r="B446" s="371" t="s">
        <v>577</v>
      </c>
      <c r="C446" s="365">
        <f>SUM(C441+C445)</f>
        <v>617135</v>
      </c>
      <c r="D446" s="1120">
        <f>SUM(D441+D445)</f>
        <v>637832</v>
      </c>
      <c r="E446" s="1106">
        <f>SUM(D446/C446)</f>
        <v>1.0335372325342105</v>
      </c>
    </row>
    <row r="447" spans="1:5" ht="13.5">
      <c r="A447" s="243">
        <v>2898</v>
      </c>
      <c r="B447" s="373" t="s">
        <v>867</v>
      </c>
      <c r="C447" s="375"/>
      <c r="D447" s="375"/>
      <c r="E447" s="343"/>
    </row>
    <row r="448" spans="1:5" ht="12">
      <c r="A448" s="335"/>
      <c r="B448" s="337" t="s">
        <v>683</v>
      </c>
      <c r="C448" s="335"/>
      <c r="D448" s="335"/>
      <c r="E448" s="343"/>
    </row>
    <row r="449" spans="1:5" ht="12.75" thickBot="1">
      <c r="A449" s="335"/>
      <c r="B449" s="338" t="s">
        <v>684</v>
      </c>
      <c r="C449" s="349">
        <f>SUM(C418+C387)</f>
        <v>0</v>
      </c>
      <c r="D449" s="349">
        <f>SUM(D418+D387)</f>
        <v>2340</v>
      </c>
      <c r="E449" s="1104"/>
    </row>
    <row r="450" spans="1:5" ht="12.75" thickBot="1">
      <c r="A450" s="335"/>
      <c r="B450" s="340" t="s">
        <v>701</v>
      </c>
      <c r="C450" s="380">
        <f>SUM(C449)</f>
        <v>0</v>
      </c>
      <c r="D450" s="380">
        <f>SUM(D449)</f>
        <v>2340</v>
      </c>
      <c r="E450" s="1104"/>
    </row>
    <row r="451" spans="1:5" ht="12">
      <c r="A451" s="335"/>
      <c r="B451" s="337" t="s">
        <v>686</v>
      </c>
      <c r="C451" s="342">
        <f aca="true" t="shared" si="16" ref="C451:C458">SUM(C420+C389)</f>
        <v>1438</v>
      </c>
      <c r="D451" s="342">
        <f aca="true" t="shared" si="17" ref="D451:D458">SUM(D420+D389)</f>
        <v>1438</v>
      </c>
      <c r="E451" s="343">
        <f aca="true" t="shared" si="18" ref="E451:E456">SUM(D451/C451)</f>
        <v>1</v>
      </c>
    </row>
    <row r="452" spans="1:5" ht="12.75">
      <c r="A452" s="335"/>
      <c r="B452" s="344" t="s">
        <v>687</v>
      </c>
      <c r="C452" s="345">
        <f t="shared" si="16"/>
        <v>945</v>
      </c>
      <c r="D452" s="345">
        <f t="shared" si="17"/>
        <v>945</v>
      </c>
      <c r="E452" s="343">
        <f t="shared" si="18"/>
        <v>1</v>
      </c>
    </row>
    <row r="453" spans="1:5" ht="12.75">
      <c r="A453" s="335"/>
      <c r="B453" s="344" t="s">
        <v>688</v>
      </c>
      <c r="C453" s="345">
        <f t="shared" si="16"/>
        <v>493</v>
      </c>
      <c r="D453" s="345">
        <f t="shared" si="17"/>
        <v>493</v>
      </c>
      <c r="E453" s="343">
        <f t="shared" si="18"/>
        <v>1</v>
      </c>
    </row>
    <row r="454" spans="1:5" ht="12">
      <c r="A454" s="335"/>
      <c r="B454" s="346" t="s">
        <v>689</v>
      </c>
      <c r="C454" s="342">
        <f t="shared" si="16"/>
        <v>4344</v>
      </c>
      <c r="D454" s="342">
        <f t="shared" si="17"/>
        <v>4344</v>
      </c>
      <c r="E454" s="343">
        <f t="shared" si="18"/>
        <v>1</v>
      </c>
    </row>
    <row r="455" spans="1:5" ht="12">
      <c r="A455" s="335"/>
      <c r="B455" s="346" t="s">
        <v>690</v>
      </c>
      <c r="C455" s="342">
        <f t="shared" si="16"/>
        <v>59975</v>
      </c>
      <c r="D455" s="342">
        <f t="shared" si="17"/>
        <v>59975</v>
      </c>
      <c r="E455" s="343">
        <f t="shared" si="18"/>
        <v>1</v>
      </c>
    </row>
    <row r="456" spans="1:5" ht="12">
      <c r="A456" s="335"/>
      <c r="B456" s="346" t="s">
        <v>691</v>
      </c>
      <c r="C456" s="342">
        <f t="shared" si="16"/>
        <v>16867</v>
      </c>
      <c r="D456" s="342">
        <f t="shared" si="17"/>
        <v>16867</v>
      </c>
      <c r="E456" s="343">
        <f t="shared" si="18"/>
        <v>1</v>
      </c>
    </row>
    <row r="457" spans="1:5" ht="12">
      <c r="A457" s="335"/>
      <c r="B457" s="347" t="s">
        <v>692</v>
      </c>
      <c r="C457" s="342">
        <f t="shared" si="16"/>
        <v>0</v>
      </c>
      <c r="D457" s="342">
        <f t="shared" si="17"/>
        <v>0</v>
      </c>
      <c r="E457" s="343"/>
    </row>
    <row r="458" spans="1:5" ht="12.75" thickBot="1">
      <c r="A458" s="335"/>
      <c r="B458" s="348" t="s">
        <v>693</v>
      </c>
      <c r="C458" s="342">
        <f t="shared" si="16"/>
        <v>0</v>
      </c>
      <c r="D458" s="342">
        <f t="shared" si="17"/>
        <v>0</v>
      </c>
      <c r="E458" s="1104"/>
    </row>
    <row r="459" spans="1:5" ht="12.75" thickBot="1">
      <c r="A459" s="335"/>
      <c r="B459" s="350" t="s">
        <v>874</v>
      </c>
      <c r="C459" s="351">
        <f>SUM(C451+C454+C455+C456+C458)</f>
        <v>82624</v>
      </c>
      <c r="D459" s="351">
        <f>SUM(D451+D454+D455+D456+D458)</f>
        <v>82624</v>
      </c>
      <c r="E459" s="1106">
        <f aca="true" t="shared" si="19" ref="E459:E466">SUM(D459/C459)</f>
        <v>1</v>
      </c>
    </row>
    <row r="460" spans="1:5" ht="13.5" thickBot="1">
      <c r="A460" s="335"/>
      <c r="B460" s="353" t="s">
        <v>517</v>
      </c>
      <c r="C460" s="354">
        <f>SUM(C459+C450)</f>
        <v>82624</v>
      </c>
      <c r="D460" s="354">
        <f>SUM(D459+D450)</f>
        <v>84964</v>
      </c>
      <c r="E460" s="1107">
        <f t="shared" si="19"/>
        <v>1.0283210689388071</v>
      </c>
    </row>
    <row r="461" spans="1:5" ht="12.75" thickBot="1">
      <c r="A461" s="335"/>
      <c r="B461" s="355" t="s">
        <v>518</v>
      </c>
      <c r="C461" s="356"/>
      <c r="D461" s="356"/>
      <c r="E461" s="1105"/>
    </row>
    <row r="462" spans="1:5" ht="12">
      <c r="A462" s="335"/>
      <c r="B462" s="357" t="s">
        <v>694</v>
      </c>
      <c r="C462" s="358">
        <f aca="true" t="shared" si="20" ref="C462:D464">SUM(C431+C400)</f>
        <v>0</v>
      </c>
      <c r="D462" s="358">
        <f t="shared" si="20"/>
        <v>15818</v>
      </c>
      <c r="E462" s="343"/>
    </row>
    <row r="463" spans="1:5" ht="12">
      <c r="A463" s="335"/>
      <c r="B463" s="359" t="s">
        <v>698</v>
      </c>
      <c r="C463" s="342">
        <f t="shared" si="20"/>
        <v>1012349</v>
      </c>
      <c r="D463" s="342">
        <f t="shared" si="20"/>
        <v>1017260</v>
      </c>
      <c r="E463" s="343">
        <f t="shared" si="19"/>
        <v>1.0048510938421433</v>
      </c>
    </row>
    <row r="464" spans="1:5" ht="12.75" thickBot="1">
      <c r="A464" s="335"/>
      <c r="B464" s="360" t="s">
        <v>699</v>
      </c>
      <c r="C464" s="349">
        <f t="shared" si="20"/>
        <v>6118</v>
      </c>
      <c r="D464" s="349">
        <f t="shared" si="20"/>
        <v>6118</v>
      </c>
      <c r="E464" s="1104"/>
    </row>
    <row r="465" spans="1:5" ht="13.5" thickBot="1">
      <c r="A465" s="335"/>
      <c r="B465" s="361" t="s">
        <v>510</v>
      </c>
      <c r="C465" s="362">
        <f>SUM(C462:C464)</f>
        <v>1018467</v>
      </c>
      <c r="D465" s="362">
        <f>SUM(D462:D464)</f>
        <v>1039196</v>
      </c>
      <c r="E465" s="1106">
        <f t="shared" si="19"/>
        <v>1.0203531385896647</v>
      </c>
    </row>
    <row r="466" spans="1:5" ht="14.25" thickBot="1">
      <c r="A466" s="335"/>
      <c r="B466" s="364" t="s">
        <v>527</v>
      </c>
      <c r="C466" s="365">
        <f>SUM(C460+C461+C465)</f>
        <v>1101091</v>
      </c>
      <c r="D466" s="365">
        <f>SUM(D460+D461+D465)</f>
        <v>1124160</v>
      </c>
      <c r="E466" s="1106">
        <f t="shared" si="19"/>
        <v>1.0209510385608456</v>
      </c>
    </row>
    <row r="467" spans="1:5" ht="12">
      <c r="A467" s="335"/>
      <c r="B467" s="366" t="s">
        <v>850</v>
      </c>
      <c r="C467" s="342">
        <f aca="true" t="shared" si="21" ref="C467:D471">SUM(C436+C405)</f>
        <v>647207</v>
      </c>
      <c r="D467" s="342">
        <f t="shared" si="21"/>
        <v>657272</v>
      </c>
      <c r="E467" s="343">
        <f>SUM(D467/C467)</f>
        <v>1.015551438720533</v>
      </c>
    </row>
    <row r="468" spans="1:5" ht="12">
      <c r="A468" s="335"/>
      <c r="B468" s="366" t="s">
        <v>851</v>
      </c>
      <c r="C468" s="342">
        <f t="shared" si="21"/>
        <v>186547</v>
      </c>
      <c r="D468" s="342">
        <f t="shared" si="21"/>
        <v>189336</v>
      </c>
      <c r="E468" s="343">
        <f>SUM(D468/C468)</f>
        <v>1.0149506558668862</v>
      </c>
    </row>
    <row r="469" spans="1:5" ht="12">
      <c r="A469" s="335"/>
      <c r="B469" s="366" t="s">
        <v>852</v>
      </c>
      <c r="C469" s="342">
        <f t="shared" si="21"/>
        <v>262151</v>
      </c>
      <c r="D469" s="342">
        <f t="shared" si="21"/>
        <v>270442</v>
      </c>
      <c r="E469" s="343">
        <f>SUM(D469/C469)</f>
        <v>1.031626810502344</v>
      </c>
    </row>
    <row r="470" spans="1:5" ht="12">
      <c r="A470" s="335"/>
      <c r="B470" s="367" t="s">
        <v>854</v>
      </c>
      <c r="C470" s="342">
        <f t="shared" si="21"/>
        <v>807</v>
      </c>
      <c r="D470" s="342">
        <f t="shared" si="21"/>
        <v>807</v>
      </c>
      <c r="E470" s="343">
        <f>SUM(D470/C470)</f>
        <v>1</v>
      </c>
    </row>
    <row r="471" spans="1:5" ht="12.75" thickBot="1">
      <c r="A471" s="335"/>
      <c r="B471" s="368" t="s">
        <v>853</v>
      </c>
      <c r="C471" s="342">
        <f t="shared" si="21"/>
        <v>0</v>
      </c>
      <c r="D471" s="342">
        <f t="shared" si="21"/>
        <v>0</v>
      </c>
      <c r="E471" s="1104"/>
    </row>
    <row r="472" spans="1:5" ht="12.75" thickBot="1">
      <c r="A472" s="335"/>
      <c r="B472" s="369" t="s">
        <v>509</v>
      </c>
      <c r="C472" s="351">
        <f>SUM(C467:C471)</f>
        <v>1096712</v>
      </c>
      <c r="D472" s="351">
        <f>SUM(D467:D471)</f>
        <v>1117857</v>
      </c>
      <c r="E472" s="1106">
        <f>SUM(D472/C472)</f>
        <v>1.0192803580155958</v>
      </c>
    </row>
    <row r="473" spans="1:5" ht="12">
      <c r="A473" s="335"/>
      <c r="B473" s="366" t="s">
        <v>757</v>
      </c>
      <c r="C473" s="342">
        <f>SUM(C442+C411)</f>
        <v>4379</v>
      </c>
      <c r="D473" s="342">
        <f>SUM(D442+D411)</f>
        <v>6303</v>
      </c>
      <c r="E473" s="343">
        <f>SUM(D473/C473)</f>
        <v>1.439369719113953</v>
      </c>
    </row>
    <row r="474" spans="1:5" ht="12">
      <c r="A474" s="335"/>
      <c r="B474" s="366" t="s">
        <v>758</v>
      </c>
      <c r="C474" s="342">
        <f>SUM(C443)</f>
        <v>0</v>
      </c>
      <c r="D474" s="342">
        <f>SUM(D443)</f>
        <v>0</v>
      </c>
      <c r="E474" s="343"/>
    </row>
    <row r="475" spans="1:5" ht="12.75" thickBot="1">
      <c r="A475" s="335"/>
      <c r="B475" s="368" t="s">
        <v>857</v>
      </c>
      <c r="C475" s="349"/>
      <c r="D475" s="349"/>
      <c r="E475" s="1104"/>
    </row>
    <row r="476" spans="1:5" ht="12.75" thickBot="1">
      <c r="A476" s="335"/>
      <c r="B476" s="370" t="s">
        <v>516</v>
      </c>
      <c r="C476" s="351">
        <f>SUM(C473:C475)</f>
        <v>4379</v>
      </c>
      <c r="D476" s="351">
        <f>SUM(D473:D475)</f>
        <v>6303</v>
      </c>
      <c r="E476" s="1106">
        <f>SUM(D476/C476)</f>
        <v>1.439369719113953</v>
      </c>
    </row>
    <row r="477" spans="1:5" ht="14.25" thickBot="1">
      <c r="A477" s="332"/>
      <c r="B477" s="371" t="s">
        <v>577</v>
      </c>
      <c r="C477" s="923">
        <f>SUM(C472+C476)</f>
        <v>1101091</v>
      </c>
      <c r="D477" s="923">
        <f>SUM(D472+D476)</f>
        <v>1124160</v>
      </c>
      <c r="E477" s="1106">
        <f>SUM(D477/C477)</f>
        <v>1.0209510385608456</v>
      </c>
    </row>
    <row r="478" spans="1:5" ht="13.5">
      <c r="A478" s="243">
        <v>2985</v>
      </c>
      <c r="B478" s="246" t="s">
        <v>868</v>
      </c>
      <c r="C478" s="342"/>
      <c r="D478" s="342"/>
      <c r="E478" s="343"/>
    </row>
    <row r="479" spans="1:5" ht="12" customHeight="1">
      <c r="A479" s="335"/>
      <c r="B479" s="337" t="s">
        <v>683</v>
      </c>
      <c r="C479" s="335"/>
      <c r="D479" s="335"/>
      <c r="E479" s="343"/>
    </row>
    <row r="480" spans="1:5" ht="12.75" thickBot="1">
      <c r="A480" s="335"/>
      <c r="B480" s="338" t="s">
        <v>684</v>
      </c>
      <c r="C480" s="381">
        <v>10000</v>
      </c>
      <c r="D480" s="381">
        <v>10000</v>
      </c>
      <c r="E480" s="343">
        <f>SUM(D480/C480)</f>
        <v>1</v>
      </c>
    </row>
    <row r="481" spans="1:5" ht="12.75" thickBot="1">
      <c r="A481" s="335"/>
      <c r="B481" s="340" t="s">
        <v>701</v>
      </c>
      <c r="C481" s="382">
        <f>SUM(C480)</f>
        <v>10000</v>
      </c>
      <c r="D481" s="382">
        <f>SUM(D480)</f>
        <v>10000</v>
      </c>
      <c r="E481" s="1106">
        <f>SUM(D481/C481)</f>
        <v>1</v>
      </c>
    </row>
    <row r="482" spans="1:5" ht="12">
      <c r="A482" s="335"/>
      <c r="B482" s="337" t="s">
        <v>686</v>
      </c>
      <c r="C482" s="342">
        <f>SUM(C483:C484)</f>
        <v>39370</v>
      </c>
      <c r="D482" s="342">
        <f>SUM(D483:D484)</f>
        <v>39370</v>
      </c>
      <c r="E482" s="343">
        <f>SUM(D482/C482)</f>
        <v>1</v>
      </c>
    </row>
    <row r="483" spans="1:5" ht="12.75">
      <c r="A483" s="335"/>
      <c r="B483" s="344" t="s">
        <v>687</v>
      </c>
      <c r="C483" s="345">
        <v>39370</v>
      </c>
      <c r="D483" s="345">
        <v>39370</v>
      </c>
      <c r="E483" s="343">
        <f>SUM(D483/C483)</f>
        <v>1</v>
      </c>
    </row>
    <row r="484" spans="1:5" ht="12.75">
      <c r="A484" s="335"/>
      <c r="B484" s="344" t="s">
        <v>688</v>
      </c>
      <c r="C484" s="345"/>
      <c r="D484" s="345"/>
      <c r="E484" s="343"/>
    </row>
    <row r="485" spans="1:5" ht="12">
      <c r="A485" s="335"/>
      <c r="B485" s="346" t="s">
        <v>689</v>
      </c>
      <c r="C485" s="342"/>
      <c r="D485" s="342"/>
      <c r="E485" s="343"/>
    </row>
    <row r="486" spans="1:5" ht="12">
      <c r="A486" s="335"/>
      <c r="B486" s="346" t="s">
        <v>690</v>
      </c>
      <c r="C486" s="342"/>
      <c r="D486" s="342"/>
      <c r="E486" s="343"/>
    </row>
    <row r="487" spans="1:5" ht="12">
      <c r="A487" s="335"/>
      <c r="B487" s="346" t="s">
        <v>691</v>
      </c>
      <c r="C487" s="342">
        <v>10630</v>
      </c>
      <c r="D487" s="342">
        <v>10630</v>
      </c>
      <c r="E487" s="343">
        <f>SUM(D487/C487)</f>
        <v>1</v>
      </c>
    </row>
    <row r="488" spans="1:5" ht="12">
      <c r="A488" s="335"/>
      <c r="B488" s="347" t="s">
        <v>692</v>
      </c>
      <c r="C488" s="342"/>
      <c r="D488" s="342"/>
      <c r="E488" s="343"/>
    </row>
    <row r="489" spans="1:5" ht="12.75" thickBot="1">
      <c r="A489" s="335"/>
      <c r="B489" s="348" t="s">
        <v>693</v>
      </c>
      <c r="C489" s="342"/>
      <c r="D489" s="342"/>
      <c r="E489" s="1104"/>
    </row>
    <row r="490" spans="1:5" ht="12.75" thickBot="1">
      <c r="A490" s="335"/>
      <c r="B490" s="350" t="s">
        <v>874</v>
      </c>
      <c r="C490" s="351">
        <f>SUM(C482+C485+C486+C487+C489)</f>
        <v>50000</v>
      </c>
      <c r="D490" s="351">
        <f>SUM(D482+D485+D486+D487+D489)</f>
        <v>50000</v>
      </c>
      <c r="E490" s="1106">
        <f aca="true" t="shared" si="22" ref="E490:E497">SUM(D490/C490)</f>
        <v>1</v>
      </c>
    </row>
    <row r="491" spans="1:5" ht="13.5" thickBot="1">
      <c r="A491" s="335"/>
      <c r="B491" s="353" t="s">
        <v>517</v>
      </c>
      <c r="C491" s="354">
        <f>SUM(C490+C481)</f>
        <v>60000</v>
      </c>
      <c r="D491" s="354">
        <f>SUM(D490+D481)</f>
        <v>60000</v>
      </c>
      <c r="E491" s="1107">
        <f t="shared" si="22"/>
        <v>1</v>
      </c>
    </row>
    <row r="492" spans="1:5" ht="12.75" thickBot="1">
      <c r="A492" s="335"/>
      <c r="B492" s="355" t="s">
        <v>518</v>
      </c>
      <c r="C492" s="915"/>
      <c r="D492" s="915"/>
      <c r="E492" s="1105"/>
    </row>
    <row r="493" spans="1:5" ht="12">
      <c r="A493" s="335"/>
      <c r="B493" s="357" t="s">
        <v>694</v>
      </c>
      <c r="C493" s="358"/>
      <c r="D493" s="358">
        <v>3690</v>
      </c>
      <c r="E493" s="343"/>
    </row>
    <row r="494" spans="1:6" ht="12">
      <c r="A494" s="335"/>
      <c r="B494" s="359" t="s">
        <v>698</v>
      </c>
      <c r="C494" s="342">
        <v>244143</v>
      </c>
      <c r="D494" s="342">
        <v>275771</v>
      </c>
      <c r="E494" s="343">
        <f t="shared" si="22"/>
        <v>1.1295470277665138</v>
      </c>
      <c r="F494" s="897"/>
    </row>
    <row r="495" spans="1:5" ht="12.75" thickBot="1">
      <c r="A495" s="335"/>
      <c r="B495" s="360" t="s">
        <v>699</v>
      </c>
      <c r="C495" s="349"/>
      <c r="D495" s="349"/>
      <c r="E495" s="1104"/>
    </row>
    <row r="496" spans="1:5" ht="13.5" thickBot="1">
      <c r="A496" s="335"/>
      <c r="B496" s="361" t="s">
        <v>510</v>
      </c>
      <c r="C496" s="362">
        <f>SUM(C493:C495)</f>
        <v>244143</v>
      </c>
      <c r="D496" s="362">
        <f>SUM(D493:D495)</f>
        <v>279461</v>
      </c>
      <c r="E496" s="1106">
        <f t="shared" si="22"/>
        <v>1.1446611207366175</v>
      </c>
    </row>
    <row r="497" spans="1:5" ht="14.25" thickBot="1">
      <c r="A497" s="335"/>
      <c r="B497" s="364" t="s">
        <v>527</v>
      </c>
      <c r="C497" s="365">
        <f>SUM(C491+C492+C496)</f>
        <v>304143</v>
      </c>
      <c r="D497" s="365">
        <f>SUM(D491+D492+D496)</f>
        <v>339461</v>
      </c>
      <c r="E497" s="1106">
        <f t="shared" si="22"/>
        <v>1.1161230079271922</v>
      </c>
    </row>
    <row r="498" spans="1:6" ht="12">
      <c r="A498" s="335"/>
      <c r="B498" s="366" t="s">
        <v>850</v>
      </c>
      <c r="C498" s="342">
        <v>98003</v>
      </c>
      <c r="D498" s="342">
        <v>98497</v>
      </c>
      <c r="E498" s="343">
        <f>SUM(D498/C498)</f>
        <v>1.0050406620205503</v>
      </c>
      <c r="F498" s="897"/>
    </row>
    <row r="499" spans="1:6" ht="12">
      <c r="A499" s="335"/>
      <c r="B499" s="366" t="s">
        <v>851</v>
      </c>
      <c r="C499" s="342">
        <v>28274</v>
      </c>
      <c r="D499" s="342">
        <v>28408</v>
      </c>
      <c r="E499" s="343">
        <f>SUM(D499/C499)</f>
        <v>1.004739336492891</v>
      </c>
      <c r="F499" s="897"/>
    </row>
    <row r="500" spans="1:6" ht="12">
      <c r="A500" s="335"/>
      <c r="B500" s="366" t="s">
        <v>852</v>
      </c>
      <c r="C500" s="342">
        <v>172916</v>
      </c>
      <c r="D500" s="342">
        <v>201606</v>
      </c>
      <c r="E500" s="343">
        <f>SUM(D500/C500)</f>
        <v>1.165918711975757</v>
      </c>
      <c r="F500" s="897"/>
    </row>
    <row r="501" spans="1:5" ht="12">
      <c r="A501" s="335"/>
      <c r="B501" s="366" t="s">
        <v>854</v>
      </c>
      <c r="C501" s="342"/>
      <c r="D501" s="342"/>
      <c r="E501" s="343"/>
    </row>
    <row r="502" spans="1:5" ht="12.75" thickBot="1">
      <c r="A502" s="335"/>
      <c r="B502" s="835" t="s">
        <v>853</v>
      </c>
      <c r="C502" s="349"/>
      <c r="D502" s="349"/>
      <c r="E502" s="1104"/>
    </row>
    <row r="503" spans="1:5" ht="12">
      <c r="A503" s="834"/>
      <c r="B503" s="830" t="s">
        <v>509</v>
      </c>
      <c r="C503" s="845">
        <f>SUM(C498:C502)</f>
        <v>299193</v>
      </c>
      <c r="D503" s="845">
        <f>SUM(D498:D502)</f>
        <v>328511</v>
      </c>
      <c r="E503" s="1108">
        <f>SUM(D503/C503)</f>
        <v>1.0979902604673237</v>
      </c>
    </row>
    <row r="504" spans="1:5" ht="12.75">
      <c r="A504" s="335"/>
      <c r="B504" s="831" t="s">
        <v>362</v>
      </c>
      <c r="C504" s="345">
        <v>55512</v>
      </c>
      <c r="D504" s="345">
        <v>62512</v>
      </c>
      <c r="E504" s="1168">
        <f>SUM(D504/C504)</f>
        <v>1.1260988615074219</v>
      </c>
    </row>
    <row r="505" spans="1:5" ht="12.75">
      <c r="A505" s="335"/>
      <c r="B505" s="831" t="s">
        <v>360</v>
      </c>
      <c r="C505" s="345">
        <v>35035</v>
      </c>
      <c r="D505" s="345">
        <v>35035</v>
      </c>
      <c r="E505" s="1168">
        <f>SUM(D505/C505)</f>
        <v>1</v>
      </c>
    </row>
    <row r="506" spans="1:5" ht="13.5" thickBot="1">
      <c r="A506" s="335"/>
      <c r="B506" s="832" t="s">
        <v>361</v>
      </c>
      <c r="C506" s="833">
        <v>94316</v>
      </c>
      <c r="D506" s="833">
        <v>118316</v>
      </c>
      <c r="E506" s="1169">
        <f>SUM(D506/C506)</f>
        <v>1.2544637177149158</v>
      </c>
    </row>
    <row r="507" spans="1:5" ht="12">
      <c r="A507" s="335"/>
      <c r="B507" s="366" t="s">
        <v>757</v>
      </c>
      <c r="C507" s="342">
        <v>4950</v>
      </c>
      <c r="D507" s="342">
        <v>10950</v>
      </c>
      <c r="E507" s="343">
        <f>SUM(D507/C507)</f>
        <v>2.212121212121212</v>
      </c>
    </row>
    <row r="508" spans="1:5" ht="12">
      <c r="A508" s="335"/>
      <c r="B508" s="366" t="s">
        <v>758</v>
      </c>
      <c r="C508" s="342"/>
      <c r="D508" s="342"/>
      <c r="E508" s="343"/>
    </row>
    <row r="509" spans="1:5" ht="12.75" thickBot="1">
      <c r="A509" s="335"/>
      <c r="B509" s="368" t="s">
        <v>857</v>
      </c>
      <c r="C509" s="349"/>
      <c r="D509" s="349"/>
      <c r="E509" s="1104"/>
    </row>
    <row r="510" spans="1:5" ht="12.75" thickBot="1">
      <c r="A510" s="335"/>
      <c r="B510" s="370" t="s">
        <v>516</v>
      </c>
      <c r="C510" s="351">
        <f>SUM(C507:C509)</f>
        <v>4950</v>
      </c>
      <c r="D510" s="351">
        <f>SUM(D507:D509)</f>
        <v>10950</v>
      </c>
      <c r="E510" s="1106">
        <f>SUM(D510/C510)</f>
        <v>2.212121212121212</v>
      </c>
    </row>
    <row r="511" spans="1:5" ht="14.25" thickBot="1">
      <c r="A511" s="332"/>
      <c r="B511" s="371" t="s">
        <v>577</v>
      </c>
      <c r="C511" s="365">
        <f>SUM(C503+C510)</f>
        <v>304143</v>
      </c>
      <c r="D511" s="1120">
        <f>SUM(D503+D510)</f>
        <v>339461</v>
      </c>
      <c r="E511" s="1106">
        <f>SUM(D511/C511)</f>
        <v>1.1161230079271922</v>
      </c>
    </row>
    <row r="512" spans="1:5" ht="13.5">
      <c r="A512" s="243">
        <v>2991</v>
      </c>
      <c r="B512" s="246" t="s">
        <v>702</v>
      </c>
      <c r="C512" s="375"/>
      <c r="D512" s="375"/>
      <c r="E512" s="343"/>
    </row>
    <row r="513" spans="1:5" ht="12">
      <c r="A513" s="335"/>
      <c r="B513" s="337" t="s">
        <v>683</v>
      </c>
      <c r="C513" s="335"/>
      <c r="D513" s="335"/>
      <c r="E513" s="343"/>
    </row>
    <row r="514" spans="1:5" ht="12.75" thickBot="1">
      <c r="A514" s="335"/>
      <c r="B514" s="338" t="s">
        <v>684</v>
      </c>
      <c r="C514" s="349">
        <f>SUM(C449+C480+C355)</f>
        <v>10000</v>
      </c>
      <c r="D514" s="349">
        <f>SUM(D449+D480+D355)</f>
        <v>12340</v>
      </c>
      <c r="E514" s="1104">
        <f aca="true" t="shared" si="23" ref="E514:E521">SUM(D514/C514)</f>
        <v>1.234</v>
      </c>
    </row>
    <row r="515" spans="1:5" ht="12.75" thickBot="1">
      <c r="A515" s="335"/>
      <c r="B515" s="340" t="s">
        <v>701</v>
      </c>
      <c r="C515" s="380">
        <f>SUM(C514)</f>
        <v>10000</v>
      </c>
      <c r="D515" s="380">
        <f>SUM(D514)</f>
        <v>12340</v>
      </c>
      <c r="E515" s="1107">
        <f t="shared" si="23"/>
        <v>1.234</v>
      </c>
    </row>
    <row r="516" spans="1:5" ht="12">
      <c r="A516" s="335"/>
      <c r="B516" s="337" t="s">
        <v>686</v>
      </c>
      <c r="C516" s="342">
        <f aca="true" t="shared" si="24" ref="C516:C521">SUM(C482+C451+C357)</f>
        <v>100265</v>
      </c>
      <c r="D516" s="342">
        <f aca="true" t="shared" si="25" ref="D516:D521">SUM(D482+D451+D357)</f>
        <v>100265</v>
      </c>
      <c r="E516" s="343">
        <f t="shared" si="23"/>
        <v>1</v>
      </c>
    </row>
    <row r="517" spans="1:5" ht="12.75">
      <c r="A517" s="335"/>
      <c r="B517" s="344" t="s">
        <v>687</v>
      </c>
      <c r="C517" s="345">
        <f t="shared" si="24"/>
        <v>40315</v>
      </c>
      <c r="D517" s="345">
        <f t="shared" si="25"/>
        <v>40315</v>
      </c>
      <c r="E517" s="343">
        <f t="shared" si="23"/>
        <v>1</v>
      </c>
    </row>
    <row r="518" spans="1:5" ht="12.75">
      <c r="A518" s="335"/>
      <c r="B518" s="344" t="s">
        <v>688</v>
      </c>
      <c r="C518" s="345">
        <f t="shared" si="24"/>
        <v>59950</v>
      </c>
      <c r="D518" s="345">
        <f t="shared" si="25"/>
        <v>59950</v>
      </c>
      <c r="E518" s="343">
        <f t="shared" si="23"/>
        <v>1</v>
      </c>
    </row>
    <row r="519" spans="1:5" ht="12">
      <c r="A519" s="335"/>
      <c r="B519" s="346" t="s">
        <v>689</v>
      </c>
      <c r="C519" s="342">
        <f t="shared" si="24"/>
        <v>32059</v>
      </c>
      <c r="D519" s="342">
        <f t="shared" si="25"/>
        <v>32059</v>
      </c>
      <c r="E519" s="343">
        <f t="shared" si="23"/>
        <v>1</v>
      </c>
    </row>
    <row r="520" spans="1:5" ht="12">
      <c r="A520" s="335"/>
      <c r="B520" s="346" t="s">
        <v>690</v>
      </c>
      <c r="C520" s="342">
        <f t="shared" si="24"/>
        <v>206162</v>
      </c>
      <c r="D520" s="342">
        <f t="shared" si="25"/>
        <v>206162</v>
      </c>
      <c r="E520" s="343">
        <f t="shared" si="23"/>
        <v>1</v>
      </c>
    </row>
    <row r="521" spans="1:5" ht="12">
      <c r="A521" s="335"/>
      <c r="B521" s="346" t="s">
        <v>691</v>
      </c>
      <c r="C521" s="342">
        <f t="shared" si="24"/>
        <v>85488</v>
      </c>
      <c r="D521" s="342">
        <f t="shared" si="25"/>
        <v>85488</v>
      </c>
      <c r="E521" s="343">
        <f t="shared" si="23"/>
        <v>1</v>
      </c>
    </row>
    <row r="522" spans="1:5" ht="12">
      <c r="A522" s="335"/>
      <c r="B522" s="346" t="s">
        <v>879</v>
      </c>
      <c r="C522" s="342">
        <f>C363</f>
        <v>0</v>
      </c>
      <c r="D522" s="342">
        <f>D363</f>
        <v>0</v>
      </c>
      <c r="E522" s="343"/>
    </row>
    <row r="523" spans="1:5" ht="12">
      <c r="A523" s="335"/>
      <c r="B523" s="347" t="s">
        <v>692</v>
      </c>
      <c r="C523" s="342">
        <f>SUM(C488+C457+C364)</f>
        <v>0</v>
      </c>
      <c r="D523" s="342">
        <f>SUM(D488+D457+D364)</f>
        <v>0</v>
      </c>
      <c r="E523" s="343"/>
    </row>
    <row r="524" spans="1:5" ht="12.75" thickBot="1">
      <c r="A524" s="335"/>
      <c r="B524" s="348" t="s">
        <v>693</v>
      </c>
      <c r="C524" s="342">
        <f>SUM(C489+C458+C365)</f>
        <v>7200</v>
      </c>
      <c r="D524" s="342">
        <f>SUM(D489+D458+D365)</f>
        <v>7200</v>
      </c>
      <c r="E524" s="1104">
        <f>SUM(D524/C524)</f>
        <v>1</v>
      </c>
    </row>
    <row r="525" spans="1:5" ht="12.75" thickBot="1">
      <c r="A525" s="335"/>
      <c r="B525" s="350" t="s">
        <v>874</v>
      </c>
      <c r="C525" s="351">
        <f>SUM(C516+C519+C520+C521+C524+C522)</f>
        <v>431174</v>
      </c>
      <c r="D525" s="351">
        <f>SUM(D516+D519+D520+D521+D524+D522)</f>
        <v>431174</v>
      </c>
      <c r="E525" s="1106">
        <f>SUM(D525/C525)</f>
        <v>1</v>
      </c>
    </row>
    <row r="526" spans="1:5" ht="13.5" thickBot="1">
      <c r="A526" s="335"/>
      <c r="B526" s="353" t="s">
        <v>517</v>
      </c>
      <c r="C526" s="354">
        <f>SUM(C525+C515)</f>
        <v>441174</v>
      </c>
      <c r="D526" s="354">
        <f>SUM(D525+D515)</f>
        <v>443514</v>
      </c>
      <c r="E526" s="1106">
        <f>SUM(D526/C526)</f>
        <v>1.0053040297025664</v>
      </c>
    </row>
    <row r="527" spans="1:5" ht="12.75" thickBot="1">
      <c r="A527" s="335"/>
      <c r="B527" s="355" t="s">
        <v>518</v>
      </c>
      <c r="C527" s="356"/>
      <c r="D527" s="356"/>
      <c r="E527" s="1105"/>
    </row>
    <row r="528" spans="1:5" ht="12">
      <c r="A528" s="335"/>
      <c r="B528" s="357" t="s">
        <v>694</v>
      </c>
      <c r="C528" s="358">
        <f aca="true" t="shared" si="26" ref="C528:D530">SUM(C493+C462+C369)</f>
        <v>0</v>
      </c>
      <c r="D528" s="358">
        <f t="shared" si="26"/>
        <v>32020</v>
      </c>
      <c r="E528" s="343"/>
    </row>
    <row r="529" spans="1:5" ht="12">
      <c r="A529" s="335"/>
      <c r="B529" s="359" t="s">
        <v>698</v>
      </c>
      <c r="C529" s="342">
        <f t="shared" si="26"/>
        <v>3543210</v>
      </c>
      <c r="D529" s="342">
        <f t="shared" si="26"/>
        <v>3589753</v>
      </c>
      <c r="E529" s="343">
        <f aca="true" t="shared" si="27" ref="E529:E536">SUM(D529/C529)</f>
        <v>1.0131358288105983</v>
      </c>
    </row>
    <row r="530" spans="1:5" ht="12.75" thickBot="1">
      <c r="A530" s="335"/>
      <c r="B530" s="360" t="s">
        <v>699</v>
      </c>
      <c r="C530" s="349">
        <f t="shared" si="26"/>
        <v>307538</v>
      </c>
      <c r="D530" s="349">
        <f t="shared" si="26"/>
        <v>337878</v>
      </c>
      <c r="E530" s="1104">
        <f t="shared" si="27"/>
        <v>1.0986544752193226</v>
      </c>
    </row>
    <row r="531" spans="1:5" ht="13.5" thickBot="1">
      <c r="A531" s="335"/>
      <c r="B531" s="361" t="s">
        <v>510</v>
      </c>
      <c r="C531" s="362">
        <f>SUM(C528:C530)</f>
        <v>3850748</v>
      </c>
      <c r="D531" s="362">
        <f>SUM(D528:D530)</f>
        <v>3959651</v>
      </c>
      <c r="E531" s="1106">
        <f t="shared" si="27"/>
        <v>1.028280998912419</v>
      </c>
    </row>
    <row r="532" spans="1:5" ht="14.25" thickBot="1">
      <c r="A532" s="335"/>
      <c r="B532" s="364" t="s">
        <v>527</v>
      </c>
      <c r="C532" s="365">
        <f>SUM(C526+C527+C531)</f>
        <v>4291922</v>
      </c>
      <c r="D532" s="365">
        <f>SUM(D526+D527+D531)</f>
        <v>4403165</v>
      </c>
      <c r="E532" s="1106">
        <f t="shared" si="27"/>
        <v>1.025919156965108</v>
      </c>
    </row>
    <row r="533" spans="1:5" ht="12">
      <c r="A533" s="335"/>
      <c r="B533" s="366" t="s">
        <v>850</v>
      </c>
      <c r="C533" s="342">
        <f aca="true" t="shared" si="28" ref="C533:D535">SUM(C498+C467+C374)</f>
        <v>1983233</v>
      </c>
      <c r="D533" s="342">
        <f t="shared" si="28"/>
        <v>2001672</v>
      </c>
      <c r="E533" s="343">
        <f t="shared" si="27"/>
        <v>1.009297445131258</v>
      </c>
    </row>
    <row r="534" spans="1:5" ht="12">
      <c r="A534" s="335"/>
      <c r="B534" s="366" t="s">
        <v>851</v>
      </c>
      <c r="C534" s="342">
        <f t="shared" si="28"/>
        <v>567082</v>
      </c>
      <c r="D534" s="342">
        <f t="shared" si="28"/>
        <v>572129</v>
      </c>
      <c r="E534" s="343">
        <f t="shared" si="27"/>
        <v>1.0088999474502807</v>
      </c>
    </row>
    <row r="535" spans="1:5" ht="12">
      <c r="A535" s="335"/>
      <c r="B535" s="366" t="s">
        <v>852</v>
      </c>
      <c r="C535" s="342">
        <f t="shared" si="28"/>
        <v>1694432</v>
      </c>
      <c r="D535" s="342">
        <f t="shared" si="28"/>
        <v>1774265</v>
      </c>
      <c r="E535" s="343">
        <f t="shared" si="27"/>
        <v>1.0471149034012577</v>
      </c>
    </row>
    <row r="536" spans="1:5" ht="12">
      <c r="A536" s="335"/>
      <c r="B536" s="367" t="s">
        <v>854</v>
      </c>
      <c r="C536" s="342">
        <f>SUM(C439)</f>
        <v>807</v>
      </c>
      <c r="D536" s="342">
        <f>SUM(D439)</f>
        <v>807</v>
      </c>
      <c r="E536" s="343">
        <f t="shared" si="27"/>
        <v>1</v>
      </c>
    </row>
    <row r="537" spans="1:5" ht="12.75" thickBot="1">
      <c r="A537" s="335"/>
      <c r="B537" s="368" t="s">
        <v>853</v>
      </c>
      <c r="C537" s="342">
        <f>SUM(C502+C471+C378)</f>
        <v>0</v>
      </c>
      <c r="D537" s="342">
        <f>SUM(D502+D471+D378)</f>
        <v>0</v>
      </c>
      <c r="E537" s="1104"/>
    </row>
    <row r="538" spans="1:5" ht="12.75" thickBot="1">
      <c r="A538" s="335"/>
      <c r="B538" s="369" t="s">
        <v>509</v>
      </c>
      <c r="C538" s="351">
        <f>SUM(C533:C537)</f>
        <v>4245554</v>
      </c>
      <c r="D538" s="351">
        <f>SUM(D533:D537)</f>
        <v>4348873</v>
      </c>
      <c r="E538" s="1107">
        <f aca="true" t="shared" si="29" ref="E538:E543">SUM(D538/C538)</f>
        <v>1.0243358110625844</v>
      </c>
    </row>
    <row r="539" spans="1:5" ht="12">
      <c r="A539" s="335"/>
      <c r="B539" s="366" t="s">
        <v>757</v>
      </c>
      <c r="C539" s="342">
        <f>SUM(C380+C473+C507)</f>
        <v>46368</v>
      </c>
      <c r="D539" s="342">
        <f>SUM(D380+D473+D507)</f>
        <v>54292</v>
      </c>
      <c r="E539" s="343">
        <f t="shared" si="29"/>
        <v>1.1708937198067633</v>
      </c>
    </row>
    <row r="540" spans="1:5" ht="12">
      <c r="A540" s="335"/>
      <c r="B540" s="366" t="s">
        <v>758</v>
      </c>
      <c r="C540" s="342">
        <f>SUM(C508+C474+C381)</f>
        <v>0</v>
      </c>
      <c r="D540" s="342">
        <f>SUM(D508+D474+D381)</f>
        <v>0</v>
      </c>
      <c r="E540" s="343"/>
    </row>
    <row r="541" spans="1:5" ht="12.75" thickBot="1">
      <c r="A541" s="335"/>
      <c r="B541" s="368" t="s">
        <v>857</v>
      </c>
      <c r="C541" s="349"/>
      <c r="D541" s="349"/>
      <c r="E541" s="1104"/>
    </row>
    <row r="542" spans="1:5" ht="12.75" thickBot="1">
      <c r="A542" s="335"/>
      <c r="B542" s="370" t="s">
        <v>516</v>
      </c>
      <c r="C542" s="351">
        <f>SUM(C539:C541)</f>
        <v>46368</v>
      </c>
      <c r="D542" s="351">
        <f>SUM(D539:D541)</f>
        <v>54292</v>
      </c>
      <c r="E542" s="1106">
        <f t="shared" si="29"/>
        <v>1.1708937198067633</v>
      </c>
    </row>
    <row r="543" spans="1:5" ht="14.25" thickBot="1">
      <c r="A543" s="332"/>
      <c r="B543" s="371" t="s">
        <v>577</v>
      </c>
      <c r="C543" s="365">
        <f>SUM(C538+C542)</f>
        <v>4291922</v>
      </c>
      <c r="D543" s="365">
        <f>SUM(D538+D542)</f>
        <v>4403165</v>
      </c>
      <c r="E543" s="1167">
        <f t="shared" si="29"/>
        <v>1.025919156965108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1" max="255" man="1"/>
    <brk id="134" max="255" man="1"/>
    <brk id="196" max="255" man="1"/>
    <brk id="258" max="255" man="1"/>
    <brk id="321" max="255" man="1"/>
    <brk id="384" max="255" man="1"/>
    <brk id="446" max="255" man="1"/>
    <brk id="51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48">
      <selection activeCell="E65" sqref="E65"/>
    </sheetView>
  </sheetViews>
  <sheetFormatPr defaultColWidth="9.125" defaultRowHeight="12.75"/>
  <cols>
    <col min="1" max="1" width="6.875" style="386" customWidth="1"/>
    <col min="2" max="2" width="50.125" style="383" customWidth="1"/>
    <col min="3" max="4" width="13.875" style="383" customWidth="1"/>
    <col min="5" max="5" width="8.875" style="383" customWidth="1"/>
    <col min="6" max="16384" width="9.125" style="383" customWidth="1"/>
  </cols>
  <sheetData>
    <row r="1" spans="1:5" ht="12">
      <c r="A1" s="1239" t="s">
        <v>840</v>
      </c>
      <c r="B1" s="1240"/>
      <c r="C1" s="1241"/>
      <c r="D1" s="1241"/>
      <c r="E1" s="1241"/>
    </row>
    <row r="2" spans="1:5" ht="12.75">
      <c r="A2" s="1239" t="s">
        <v>1085</v>
      </c>
      <c r="B2" s="1240"/>
      <c r="C2" s="1241"/>
      <c r="D2" s="1241"/>
      <c r="E2" s="1241"/>
    </row>
    <row r="3" spans="1:2" s="385" customFormat="1" ht="11.25" customHeight="1">
      <c r="A3" s="384"/>
      <c r="B3" s="384"/>
    </row>
    <row r="4" spans="3:5" ht="11.25" customHeight="1">
      <c r="C4" s="387"/>
      <c r="D4" s="387"/>
      <c r="E4" s="387" t="s">
        <v>673</v>
      </c>
    </row>
    <row r="5" spans="1:5" s="390" customFormat="1" ht="11.25" customHeight="1">
      <c r="A5" s="388"/>
      <c r="B5" s="389"/>
      <c r="C5" s="1234" t="s">
        <v>1196</v>
      </c>
      <c r="D5" s="1234" t="s">
        <v>1203</v>
      </c>
      <c r="E5" s="1237" t="s">
        <v>1074</v>
      </c>
    </row>
    <row r="6" spans="1:5" s="390" customFormat="1" ht="12" customHeight="1">
      <c r="A6" s="391" t="s">
        <v>790</v>
      </c>
      <c r="B6" s="392" t="s">
        <v>804</v>
      </c>
      <c r="C6" s="1235"/>
      <c r="D6" s="1235"/>
      <c r="E6" s="1237"/>
    </row>
    <row r="7" spans="1:5" s="390" customFormat="1" ht="12.75" customHeight="1" thickBot="1">
      <c r="A7" s="393"/>
      <c r="B7" s="394"/>
      <c r="C7" s="1242"/>
      <c r="D7" s="1242"/>
      <c r="E7" s="1238"/>
    </row>
    <row r="8" spans="1:5" s="390" customFormat="1" ht="12" customHeight="1">
      <c r="A8" s="395" t="s">
        <v>649</v>
      </c>
      <c r="B8" s="396" t="s">
        <v>650</v>
      </c>
      <c r="C8" s="397" t="s">
        <v>651</v>
      </c>
      <c r="D8" s="397" t="s">
        <v>652</v>
      </c>
      <c r="E8" s="397" t="s">
        <v>653</v>
      </c>
    </row>
    <row r="9" spans="1:5" ht="12" customHeight="1">
      <c r="A9" s="388">
        <v>3010</v>
      </c>
      <c r="B9" s="398" t="s">
        <v>497</v>
      </c>
      <c r="C9" s="399">
        <f>SUM(C19)</f>
        <v>9800</v>
      </c>
      <c r="D9" s="399">
        <f>SUM(D19)</f>
        <v>9971</v>
      </c>
      <c r="E9" s="400">
        <f>SUM(D9/C9)</f>
        <v>1.0174489795918367</v>
      </c>
    </row>
    <row r="10" spans="1:5" ht="12" customHeight="1">
      <c r="A10" s="78">
        <v>3011</v>
      </c>
      <c r="B10" s="401" t="s">
        <v>580</v>
      </c>
      <c r="C10" s="399"/>
      <c r="D10" s="399"/>
      <c r="E10" s="400"/>
    </row>
    <row r="11" spans="1:5" ht="12" customHeight="1">
      <c r="A11" s="402"/>
      <c r="B11" s="403" t="s">
        <v>581</v>
      </c>
      <c r="C11" s="319">
        <v>3100</v>
      </c>
      <c r="D11" s="319">
        <v>3101</v>
      </c>
      <c r="E11" s="1170">
        <f>SUM(D11/C11)</f>
        <v>1.0003225806451612</v>
      </c>
    </row>
    <row r="12" spans="1:5" ht="12" customHeight="1">
      <c r="A12" s="402"/>
      <c r="B12" s="194" t="s">
        <v>814</v>
      </c>
      <c r="C12" s="319">
        <v>900</v>
      </c>
      <c r="D12" s="319">
        <v>917</v>
      </c>
      <c r="E12" s="1170">
        <f>SUM(D12/C12)</f>
        <v>1.018888888888889</v>
      </c>
    </row>
    <row r="13" spans="1:5" ht="12" customHeight="1">
      <c r="A13" s="313"/>
      <c r="B13" s="404" t="s">
        <v>796</v>
      </c>
      <c r="C13" s="319">
        <v>4800</v>
      </c>
      <c r="D13" s="319">
        <v>4953</v>
      </c>
      <c r="E13" s="1170">
        <f>SUM(D13/C13)</f>
        <v>1.031875</v>
      </c>
    </row>
    <row r="14" spans="1:5" ht="12" customHeight="1">
      <c r="A14" s="402"/>
      <c r="B14" s="320" t="s">
        <v>587</v>
      </c>
      <c r="C14" s="319"/>
      <c r="D14" s="319"/>
      <c r="E14" s="1170"/>
    </row>
    <row r="15" spans="1:5" ht="12" customHeight="1">
      <c r="A15" s="402"/>
      <c r="B15" s="194" t="s">
        <v>806</v>
      </c>
      <c r="C15" s="405"/>
      <c r="D15" s="405"/>
      <c r="E15" s="1170"/>
    </row>
    <row r="16" spans="1:5" ht="12" customHeight="1">
      <c r="A16" s="313"/>
      <c r="B16" s="403" t="s">
        <v>759</v>
      </c>
      <c r="C16" s="319">
        <v>1000</v>
      </c>
      <c r="D16" s="319">
        <v>1000</v>
      </c>
      <c r="E16" s="1170">
        <f>SUM(D16/C16)</f>
        <v>1</v>
      </c>
    </row>
    <row r="17" spans="1:5" ht="12" customHeight="1">
      <c r="A17" s="313"/>
      <c r="B17" s="77" t="s">
        <v>760</v>
      </c>
      <c r="C17" s="405"/>
      <c r="D17" s="405"/>
      <c r="E17" s="400"/>
    </row>
    <row r="18" spans="1:5" ht="12" customHeight="1" thickBot="1">
      <c r="A18" s="402"/>
      <c r="B18" s="406" t="s">
        <v>578</v>
      </c>
      <c r="C18" s="407"/>
      <c r="D18" s="407"/>
      <c r="E18" s="1172"/>
    </row>
    <row r="19" spans="1:5" ht="12" customHeight="1" thickBot="1">
      <c r="A19" s="393"/>
      <c r="B19" s="408" t="s">
        <v>788</v>
      </c>
      <c r="C19" s="409">
        <f>SUM(C11:C18)</f>
        <v>9800</v>
      </c>
      <c r="D19" s="409">
        <f>SUM(D11:D18)</f>
        <v>9971</v>
      </c>
      <c r="E19" s="1173">
        <f>SUM(D19/C19)</f>
        <v>1.0174489795918367</v>
      </c>
    </row>
    <row r="20" spans="1:5" s="390" customFormat="1" ht="12" customHeight="1">
      <c r="A20" s="410">
        <v>3020</v>
      </c>
      <c r="B20" s="227" t="s">
        <v>549</v>
      </c>
      <c r="C20" s="411">
        <f>SUM(C30+C50)</f>
        <v>1673776</v>
      </c>
      <c r="D20" s="411">
        <f>SUM(D30+D50)</f>
        <v>1808399</v>
      </c>
      <c r="E20" s="1171">
        <f>SUM(D20/C20)</f>
        <v>1.0804307147431915</v>
      </c>
    </row>
    <row r="21" spans="1:5" s="390" customFormat="1" ht="12" customHeight="1">
      <c r="A21" s="391">
        <v>3021</v>
      </c>
      <c r="B21" s="412" t="s">
        <v>899</v>
      </c>
      <c r="C21" s="399"/>
      <c r="D21" s="399"/>
      <c r="E21" s="400"/>
    </row>
    <row r="22" spans="1:5" ht="12" customHeight="1">
      <c r="A22" s="402"/>
      <c r="B22" s="403" t="s">
        <v>581</v>
      </c>
      <c r="C22" s="319">
        <v>972523</v>
      </c>
      <c r="D22" s="319">
        <v>1005151</v>
      </c>
      <c r="E22" s="1170">
        <f>SUM(D22/C22)</f>
        <v>1.033549849206651</v>
      </c>
    </row>
    <row r="23" spans="1:5" ht="12" customHeight="1">
      <c r="A23" s="402"/>
      <c r="B23" s="194" t="s">
        <v>814</v>
      </c>
      <c r="C23" s="319">
        <v>284671</v>
      </c>
      <c r="D23" s="319">
        <v>305049</v>
      </c>
      <c r="E23" s="1170">
        <f>SUM(D23/C23)</f>
        <v>1.0715843904015512</v>
      </c>
    </row>
    <row r="24" spans="1:5" ht="12" customHeight="1">
      <c r="A24" s="313"/>
      <c r="B24" s="404" t="s">
        <v>796</v>
      </c>
      <c r="C24" s="319">
        <v>235000</v>
      </c>
      <c r="D24" s="319">
        <v>264918</v>
      </c>
      <c r="E24" s="1170">
        <f>SUM(D24/C24)</f>
        <v>1.1273106382978724</v>
      </c>
    </row>
    <row r="25" spans="1:5" ht="12" customHeight="1">
      <c r="A25" s="402"/>
      <c r="B25" s="320" t="s">
        <v>587</v>
      </c>
      <c r="C25" s="319"/>
      <c r="D25" s="319"/>
      <c r="E25" s="1170"/>
    </row>
    <row r="26" spans="1:5" ht="12" customHeight="1">
      <c r="A26" s="402"/>
      <c r="B26" s="194" t="s">
        <v>806</v>
      </c>
      <c r="C26" s="319"/>
      <c r="D26" s="319"/>
      <c r="E26" s="1170"/>
    </row>
    <row r="27" spans="1:5" ht="12" customHeight="1">
      <c r="A27" s="313"/>
      <c r="B27" s="403" t="s">
        <v>759</v>
      </c>
      <c r="C27" s="405">
        <v>65000</v>
      </c>
      <c r="D27" s="405">
        <v>67577</v>
      </c>
      <c r="E27" s="1170">
        <f>SUM(D27/C27)</f>
        <v>1.0396461538461539</v>
      </c>
    </row>
    <row r="28" spans="1:5" ht="12" customHeight="1">
      <c r="A28" s="313"/>
      <c r="B28" s="77" t="s">
        <v>760</v>
      </c>
      <c r="C28" s="405"/>
      <c r="D28" s="405">
        <v>14678</v>
      </c>
      <c r="E28" s="1170"/>
    </row>
    <row r="29" spans="1:5" ht="12" customHeight="1" thickBot="1">
      <c r="A29" s="402"/>
      <c r="B29" s="406" t="s">
        <v>783</v>
      </c>
      <c r="C29" s="407">
        <v>7000</v>
      </c>
      <c r="D29" s="407">
        <v>7000</v>
      </c>
      <c r="E29" s="1174">
        <f>SUM(D29/C29)</f>
        <v>1</v>
      </c>
    </row>
    <row r="30" spans="1:5" ht="12" customHeight="1" thickBot="1">
      <c r="A30" s="393"/>
      <c r="B30" s="408" t="s">
        <v>788</v>
      </c>
      <c r="C30" s="409">
        <f>SUM(C22:C29)</f>
        <v>1564194</v>
      </c>
      <c r="D30" s="409">
        <f>SUM(D22:D29)</f>
        <v>1664373</v>
      </c>
      <c r="E30" s="1173">
        <f>SUM(D30/C30)</f>
        <v>1.0640451248374563</v>
      </c>
    </row>
    <row r="31" spans="1:5" ht="12" customHeight="1">
      <c r="A31" s="391">
        <v>3025</v>
      </c>
      <c r="B31" s="412" t="s">
        <v>1235</v>
      </c>
      <c r="C31" s="399"/>
      <c r="D31" s="399"/>
      <c r="E31" s="1171"/>
    </row>
    <row r="32" spans="1:5" ht="12" customHeight="1">
      <c r="A32" s="402"/>
      <c r="B32" s="403" t="s">
        <v>581</v>
      </c>
      <c r="C32" s="319"/>
      <c r="D32" s="319">
        <v>11811</v>
      </c>
      <c r="E32" s="400"/>
    </row>
    <row r="33" spans="1:5" ht="12" customHeight="1">
      <c r="A33" s="402"/>
      <c r="B33" s="194" t="s">
        <v>814</v>
      </c>
      <c r="C33" s="319"/>
      <c r="D33" s="319">
        <v>3189</v>
      </c>
      <c r="E33" s="400"/>
    </row>
    <row r="34" spans="1:5" ht="12" customHeight="1">
      <c r="A34" s="313"/>
      <c r="B34" s="404" t="s">
        <v>796</v>
      </c>
      <c r="C34" s="319"/>
      <c r="D34" s="319"/>
      <c r="E34" s="400"/>
    </row>
    <row r="35" spans="1:5" ht="12" customHeight="1">
      <c r="A35" s="402"/>
      <c r="B35" s="320" t="s">
        <v>587</v>
      </c>
      <c r="C35" s="319"/>
      <c r="D35" s="319"/>
      <c r="E35" s="400"/>
    </row>
    <row r="36" spans="1:5" ht="12" customHeight="1">
      <c r="A36" s="402"/>
      <c r="B36" s="194" t="s">
        <v>806</v>
      </c>
      <c r="C36" s="319"/>
      <c r="D36" s="319"/>
      <c r="E36" s="400"/>
    </row>
    <row r="37" spans="1:5" ht="12" customHeight="1">
      <c r="A37" s="313"/>
      <c r="B37" s="403" t="s">
        <v>759</v>
      </c>
      <c r="C37" s="405"/>
      <c r="D37" s="405"/>
      <c r="E37" s="400"/>
    </row>
    <row r="38" spans="1:5" ht="12" customHeight="1">
      <c r="A38" s="313"/>
      <c r="B38" s="77" t="s">
        <v>760</v>
      </c>
      <c r="C38" s="405"/>
      <c r="D38" s="405"/>
      <c r="E38" s="400"/>
    </row>
    <row r="39" spans="1:5" ht="12" customHeight="1" thickBot="1">
      <c r="A39" s="402"/>
      <c r="B39" s="406" t="s">
        <v>783</v>
      </c>
      <c r="C39" s="407"/>
      <c r="D39" s="407"/>
      <c r="E39" s="1172"/>
    </row>
    <row r="40" spans="1:5" ht="12" customHeight="1" thickBot="1">
      <c r="A40" s="393"/>
      <c r="B40" s="408" t="s">
        <v>788</v>
      </c>
      <c r="C40" s="409">
        <f>SUM(C32:C39)</f>
        <v>0</v>
      </c>
      <c r="D40" s="409">
        <f>SUM(D32:D39)</f>
        <v>15000</v>
      </c>
      <c r="E40" s="1173"/>
    </row>
    <row r="41" spans="1:5" ht="12" customHeight="1">
      <c r="A41" s="415">
        <v>3026</v>
      </c>
      <c r="B41" s="416" t="s">
        <v>810</v>
      </c>
      <c r="C41" s="399"/>
      <c r="D41" s="399"/>
      <c r="E41" s="1171"/>
    </row>
    <row r="42" spans="1:5" ht="12" customHeight="1">
      <c r="A42" s="78"/>
      <c r="B42" s="403" t="s">
        <v>581</v>
      </c>
      <c r="C42" s="319"/>
      <c r="D42" s="319"/>
      <c r="E42" s="400"/>
    </row>
    <row r="43" spans="1:5" ht="12" customHeight="1">
      <c r="A43" s="78"/>
      <c r="B43" s="194" t="s">
        <v>814</v>
      </c>
      <c r="C43" s="319"/>
      <c r="D43" s="319"/>
      <c r="E43" s="400"/>
    </row>
    <row r="44" spans="1:5" ht="12" customHeight="1">
      <c r="A44" s="78"/>
      <c r="B44" s="404" t="s">
        <v>796</v>
      </c>
      <c r="C44" s="319">
        <v>54282</v>
      </c>
      <c r="D44" s="319">
        <v>65136</v>
      </c>
      <c r="E44" s="1170">
        <f>SUM(D44/C44)</f>
        <v>1.1999557864485464</v>
      </c>
    </row>
    <row r="45" spans="1:5" ht="12" customHeight="1">
      <c r="A45" s="78"/>
      <c r="B45" s="320" t="s">
        <v>587</v>
      </c>
      <c r="C45" s="417"/>
      <c r="D45" s="417"/>
      <c r="E45" s="1170"/>
    </row>
    <row r="46" spans="1:5" ht="12" customHeight="1">
      <c r="A46" s="78"/>
      <c r="B46" s="194" t="s">
        <v>806</v>
      </c>
      <c r="C46" s="418"/>
      <c r="D46" s="418"/>
      <c r="E46" s="1170"/>
    </row>
    <row r="47" spans="1:5" ht="12" customHeight="1">
      <c r="A47" s="78"/>
      <c r="B47" s="403" t="s">
        <v>759</v>
      </c>
      <c r="C47" s="419">
        <v>55300</v>
      </c>
      <c r="D47" s="419">
        <v>78890</v>
      </c>
      <c r="E47" s="1170">
        <f>SUM(D47/C47)</f>
        <v>1.4265822784810127</v>
      </c>
    </row>
    <row r="48" spans="1:5" ht="12" customHeight="1">
      <c r="A48" s="78"/>
      <c r="B48" s="77" t="s">
        <v>760</v>
      </c>
      <c r="C48" s="419"/>
      <c r="D48" s="419"/>
      <c r="E48" s="1170"/>
    </row>
    <row r="49" spans="1:5" ht="12" customHeight="1" thickBot="1">
      <c r="A49" s="78"/>
      <c r="B49" s="406" t="s">
        <v>578</v>
      </c>
      <c r="C49" s="420"/>
      <c r="D49" s="420"/>
      <c r="E49" s="1174"/>
    </row>
    <row r="50" spans="1:5" ht="12" customHeight="1" thickBot="1">
      <c r="A50" s="414"/>
      <c r="B50" s="408" t="s">
        <v>788</v>
      </c>
      <c r="C50" s="409">
        <f>SUM(C41:C47)</f>
        <v>109582</v>
      </c>
      <c r="D50" s="409">
        <f>SUM(D41:D47)</f>
        <v>144026</v>
      </c>
      <c r="E50" s="1173">
        <f>SUM(D50/C50)</f>
        <v>1.3143216951689145</v>
      </c>
    </row>
    <row r="51" spans="1:5" ht="12" customHeight="1">
      <c r="A51" s="391">
        <v>3000</v>
      </c>
      <c r="B51" s="421" t="s">
        <v>583</v>
      </c>
      <c r="C51" s="319"/>
      <c r="D51" s="319"/>
      <c r="E51" s="1171"/>
    </row>
    <row r="52" spans="1:5" ht="12" customHeight="1">
      <c r="A52" s="391"/>
      <c r="B52" s="422" t="s">
        <v>520</v>
      </c>
      <c r="C52" s="319"/>
      <c r="D52" s="319"/>
      <c r="E52" s="400"/>
    </row>
    <row r="53" spans="1:5" ht="12" customHeight="1">
      <c r="A53" s="402"/>
      <c r="B53" s="403" t="s">
        <v>581</v>
      </c>
      <c r="C53" s="319">
        <f>SUM(C22+C11)</f>
        <v>975623</v>
      </c>
      <c r="D53" s="319">
        <f>SUM(D22+D11+D32)</f>
        <v>1020063</v>
      </c>
      <c r="E53" s="1170">
        <f>SUM(D53/C53)</f>
        <v>1.045550381653569</v>
      </c>
    </row>
    <row r="54" spans="1:5" ht="12" customHeight="1">
      <c r="A54" s="402"/>
      <c r="B54" s="194" t="s">
        <v>814</v>
      </c>
      <c r="C54" s="319">
        <f>SUM(C23+C12)</f>
        <v>285571</v>
      </c>
      <c r="D54" s="319">
        <f>SUM(D23+D12+D33)</f>
        <v>309155</v>
      </c>
      <c r="E54" s="1170">
        <f>SUM(D54/C54)</f>
        <v>1.0825854165864182</v>
      </c>
    </row>
    <row r="55" spans="1:5" ht="12" customHeight="1">
      <c r="A55" s="313"/>
      <c r="B55" s="320" t="s">
        <v>811</v>
      </c>
      <c r="C55" s="319">
        <f>SUM(C24+C13+C44)</f>
        <v>294082</v>
      </c>
      <c r="D55" s="319">
        <f>SUM(D24+D13+D44)</f>
        <v>335007</v>
      </c>
      <c r="E55" s="1170">
        <f>SUM(D55/C55)</f>
        <v>1.13916186641821</v>
      </c>
    </row>
    <row r="56" spans="1:5" ht="12" customHeight="1">
      <c r="A56" s="402"/>
      <c r="B56" s="320" t="s">
        <v>587</v>
      </c>
      <c r="C56" s="319">
        <f>SUM(C14)</f>
        <v>0</v>
      </c>
      <c r="D56" s="319">
        <f>SUM(D14)</f>
        <v>0</v>
      </c>
      <c r="E56" s="400"/>
    </row>
    <row r="57" spans="1:5" ht="12" customHeight="1">
      <c r="A57" s="402"/>
      <c r="B57" s="194" t="s">
        <v>806</v>
      </c>
      <c r="C57" s="319">
        <f>SUM(C25+C15)</f>
        <v>0</v>
      </c>
      <c r="D57" s="319">
        <f>SUM(D25+D15)</f>
        <v>0</v>
      </c>
      <c r="E57" s="400"/>
    </row>
    <row r="58" spans="1:5" ht="12" customHeight="1">
      <c r="A58" s="402"/>
      <c r="B58" s="324" t="s">
        <v>509</v>
      </c>
      <c r="C58" s="423">
        <f>SUM(C53:C57)</f>
        <v>1555276</v>
      </c>
      <c r="D58" s="423">
        <f>SUM(D53:D57)</f>
        <v>1664225</v>
      </c>
      <c r="E58" s="400">
        <f>SUM(D58/C58)</f>
        <v>1.0700512320642768</v>
      </c>
    </row>
    <row r="59" spans="1:5" ht="12" customHeight="1">
      <c r="A59" s="402"/>
      <c r="B59" s="424" t="s">
        <v>521</v>
      </c>
      <c r="C59" s="319"/>
      <c r="D59" s="319"/>
      <c r="E59" s="400"/>
    </row>
    <row r="60" spans="1:5" ht="12" customHeight="1">
      <c r="A60" s="402"/>
      <c r="B60" s="403" t="s">
        <v>761</v>
      </c>
      <c r="C60" s="319">
        <f>SUM(C28+C17)</f>
        <v>0</v>
      </c>
      <c r="D60" s="319">
        <f>SUM(D28+D17)</f>
        <v>14678</v>
      </c>
      <c r="E60" s="1170"/>
    </row>
    <row r="61" spans="1:5" ht="12" customHeight="1">
      <c r="A61" s="402"/>
      <c r="B61" s="77" t="s">
        <v>923</v>
      </c>
      <c r="C61" s="319">
        <f>SUM(C27+C16+C47)</f>
        <v>121300</v>
      </c>
      <c r="D61" s="319">
        <f>SUM(D27+D16+D47)</f>
        <v>147467</v>
      </c>
      <c r="E61" s="1170">
        <f>SUM(D61/C61)</f>
        <v>1.2157213520197856</v>
      </c>
    </row>
    <row r="62" spans="1:5" ht="12" customHeight="1">
      <c r="A62" s="402"/>
      <c r="B62" s="320" t="s">
        <v>762</v>
      </c>
      <c r="C62" s="319">
        <f>SUM(C29)</f>
        <v>7000</v>
      </c>
      <c r="D62" s="319">
        <f>SUM(D29)</f>
        <v>7000</v>
      </c>
      <c r="E62" s="1170">
        <f>SUM(D62/C62)</f>
        <v>1</v>
      </c>
    </row>
    <row r="63" spans="1:5" ht="12" customHeight="1" thickBot="1">
      <c r="A63" s="402"/>
      <c r="B63" s="324" t="s">
        <v>522</v>
      </c>
      <c r="C63" s="423">
        <f>SUM(C60:C62)</f>
        <v>128300</v>
      </c>
      <c r="D63" s="423">
        <f>SUM(D60:D62)</f>
        <v>169145</v>
      </c>
      <c r="E63" s="1174">
        <f>SUM(D63/C63)</f>
        <v>1.3183554169914264</v>
      </c>
    </row>
    <row r="64" spans="1:5" ht="12" customHeight="1" thickBot="1">
      <c r="A64" s="393"/>
      <c r="B64" s="408" t="s">
        <v>764</v>
      </c>
      <c r="C64" s="409">
        <f>SUM(C58+C63)</f>
        <v>1683576</v>
      </c>
      <c r="D64" s="409">
        <f>SUM(D58+D63)</f>
        <v>1833370</v>
      </c>
      <c r="E64" s="1175">
        <f>SUM(D64/C64)</f>
        <v>1.088973708344619</v>
      </c>
    </row>
    <row r="65" spans="1:5" ht="12" thickBot="1">
      <c r="A65" s="425"/>
      <c r="B65" s="426" t="s">
        <v>537</v>
      </c>
      <c r="C65" s="1018">
        <f>SUM(C64)</f>
        <v>1683576</v>
      </c>
      <c r="D65" s="1018">
        <f>SUM(D64)</f>
        <v>1833370</v>
      </c>
      <c r="E65" s="1175">
        <f>SUM(D65/C65)</f>
        <v>1.088973708344619</v>
      </c>
    </row>
    <row r="67" spans="3:4" ht="11.25">
      <c r="C67" s="427"/>
      <c r="D67" s="427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5">
      <selection activeCell="E48" sqref="E48"/>
    </sheetView>
  </sheetViews>
  <sheetFormatPr defaultColWidth="9.125" defaultRowHeight="12.75"/>
  <cols>
    <col min="1" max="1" width="9.125" style="428" customWidth="1"/>
    <col min="2" max="2" width="60.00390625" style="428" customWidth="1"/>
    <col min="3" max="4" width="10.875" style="428" customWidth="1"/>
    <col min="5" max="5" width="9.50390625" style="428" customWidth="1"/>
    <col min="6" max="16384" width="9.125" style="428" customWidth="1"/>
  </cols>
  <sheetData>
    <row r="2" spans="1:5" ht="13.5">
      <c r="A2" s="1247" t="s">
        <v>838</v>
      </c>
      <c r="B2" s="1241"/>
      <c r="C2" s="1241"/>
      <c r="D2" s="1241"/>
      <c r="E2" s="1241"/>
    </row>
    <row r="3" spans="1:5" ht="12">
      <c r="A3" s="1246" t="s">
        <v>1081</v>
      </c>
      <c r="B3" s="1241"/>
      <c r="C3" s="1241"/>
      <c r="D3" s="1241"/>
      <c r="E3" s="1241"/>
    </row>
    <row r="4" ht="12.75">
      <c r="B4" s="429"/>
    </row>
    <row r="5" ht="12.75">
      <c r="B5" s="429"/>
    </row>
    <row r="6" spans="3:5" ht="12.75">
      <c r="C6" s="430"/>
      <c r="D6" s="430"/>
      <c r="E6" s="430" t="s">
        <v>673</v>
      </c>
    </row>
    <row r="7" spans="1:5" ht="12.75" customHeight="1">
      <c r="A7" s="431"/>
      <c r="B7" s="432" t="s">
        <v>648</v>
      </c>
      <c r="C7" s="1234" t="s">
        <v>1196</v>
      </c>
      <c r="D7" s="1234" t="s">
        <v>1204</v>
      </c>
      <c r="E7" s="1243" t="s">
        <v>1078</v>
      </c>
    </row>
    <row r="8" spans="1:5" ht="12">
      <c r="A8" s="433"/>
      <c r="B8" s="434" t="s">
        <v>791</v>
      </c>
      <c r="C8" s="1248"/>
      <c r="D8" s="1248"/>
      <c r="E8" s="1244"/>
    </row>
    <row r="9" spans="1:5" ht="12.75" thickBot="1">
      <c r="A9" s="435"/>
      <c r="B9" s="436"/>
      <c r="C9" s="1242"/>
      <c r="D9" s="1242"/>
      <c r="E9" s="1245"/>
    </row>
    <row r="10" spans="1:5" ht="12.75" thickBot="1">
      <c r="A10" s="437" t="s">
        <v>649</v>
      </c>
      <c r="B10" s="436" t="s">
        <v>650</v>
      </c>
      <c r="C10" s="438" t="s">
        <v>651</v>
      </c>
      <c r="D10" s="438" t="s">
        <v>652</v>
      </c>
      <c r="E10" s="438" t="s">
        <v>653</v>
      </c>
    </row>
    <row r="11" spans="1:5" ht="15" customHeight="1">
      <c r="A11" s="439">
        <v>3030</v>
      </c>
      <c r="B11" s="440" t="s">
        <v>528</v>
      </c>
      <c r="C11" s="441"/>
      <c r="D11" s="441"/>
      <c r="E11" s="442"/>
    </row>
    <row r="12" spans="1:5" ht="15" customHeight="1">
      <c r="A12" s="439"/>
      <c r="B12" s="337" t="s">
        <v>683</v>
      </c>
      <c r="C12" s="441"/>
      <c r="D12" s="441"/>
      <c r="E12" s="433"/>
    </row>
    <row r="13" spans="1:5" ht="15" customHeight="1" thickBot="1">
      <c r="A13" s="439"/>
      <c r="B13" s="338" t="s">
        <v>684</v>
      </c>
      <c r="C13" s="443"/>
      <c r="D13" s="443"/>
      <c r="E13" s="631"/>
    </row>
    <row r="14" spans="1:5" ht="15" customHeight="1" thickBot="1">
      <c r="A14" s="444"/>
      <c r="B14" s="340" t="s">
        <v>701</v>
      </c>
      <c r="C14" s="448"/>
      <c r="D14" s="448"/>
      <c r="E14" s="631"/>
    </row>
    <row r="15" spans="1:5" ht="15" customHeight="1">
      <c r="A15" s="439"/>
      <c r="B15" s="868" t="s">
        <v>430</v>
      </c>
      <c r="C15" s="445"/>
      <c r="D15" s="445"/>
      <c r="E15" s="632"/>
    </row>
    <row r="16" spans="1:5" ht="15" customHeight="1" thickBot="1">
      <c r="A16" s="447"/>
      <c r="B16" s="870" t="s">
        <v>431</v>
      </c>
      <c r="C16" s="443">
        <v>17000</v>
      </c>
      <c r="D16" s="443">
        <v>17000</v>
      </c>
      <c r="E16" s="905">
        <f>SUM(D16/C16)</f>
        <v>1</v>
      </c>
    </row>
    <row r="17" spans="1:5" ht="15" customHeight="1" thickBot="1">
      <c r="A17" s="447"/>
      <c r="B17" s="869" t="s">
        <v>432</v>
      </c>
      <c r="C17" s="448">
        <f>SUM(C16)</f>
        <v>17000</v>
      </c>
      <c r="D17" s="448">
        <f>SUM(D16)</f>
        <v>17000</v>
      </c>
      <c r="E17" s="1177">
        <f aca="true" t="shared" si="0" ref="E17:E48">SUM(D17/C17)</f>
        <v>1</v>
      </c>
    </row>
    <row r="18" spans="1:5" ht="15" customHeight="1">
      <c r="A18" s="439"/>
      <c r="B18" s="337" t="s">
        <v>686</v>
      </c>
      <c r="C18" s="445"/>
      <c r="D18" s="445"/>
      <c r="E18" s="906"/>
    </row>
    <row r="19" spans="1:5" ht="15" customHeight="1">
      <c r="A19" s="439"/>
      <c r="B19" s="344" t="s">
        <v>687</v>
      </c>
      <c r="C19" s="446"/>
      <c r="D19" s="446"/>
      <c r="E19" s="906"/>
    </row>
    <row r="20" spans="1:5" ht="15" customHeight="1">
      <c r="A20" s="439"/>
      <c r="B20" s="344" t="s">
        <v>688</v>
      </c>
      <c r="C20" s="446"/>
      <c r="D20" s="446"/>
      <c r="E20" s="906"/>
    </row>
    <row r="21" spans="1:5" ht="15" customHeight="1">
      <c r="A21" s="439"/>
      <c r="B21" s="346" t="s">
        <v>689</v>
      </c>
      <c r="C21" s="446"/>
      <c r="D21" s="446"/>
      <c r="E21" s="906"/>
    </row>
    <row r="22" spans="1:5" ht="15" customHeight="1">
      <c r="A22" s="439"/>
      <c r="B22" s="346" t="s">
        <v>690</v>
      </c>
      <c r="C22" s="445"/>
      <c r="D22" s="445"/>
      <c r="E22" s="906"/>
    </row>
    <row r="23" spans="1:5" ht="15" customHeight="1">
      <c r="A23" s="439"/>
      <c r="B23" s="346" t="s">
        <v>691</v>
      </c>
      <c r="C23" s="446"/>
      <c r="D23" s="446"/>
      <c r="E23" s="906"/>
    </row>
    <row r="24" spans="1:5" ht="15" customHeight="1">
      <c r="A24" s="439"/>
      <c r="B24" s="347" t="s">
        <v>692</v>
      </c>
      <c r="C24" s="446"/>
      <c r="D24" s="446"/>
      <c r="E24" s="906"/>
    </row>
    <row r="25" spans="1:5" ht="15" customHeight="1" thickBot="1">
      <c r="A25" s="447"/>
      <c r="B25" s="348" t="s">
        <v>693</v>
      </c>
      <c r="C25" s="443"/>
      <c r="D25" s="443"/>
      <c r="E25" s="905"/>
    </row>
    <row r="26" spans="1:5" ht="15" customHeight="1" thickBot="1">
      <c r="A26" s="444"/>
      <c r="B26" s="350" t="s">
        <v>874</v>
      </c>
      <c r="C26" s="448"/>
      <c r="D26" s="448"/>
      <c r="E26" s="1178"/>
    </row>
    <row r="27" spans="1:5" ht="15" customHeight="1" thickBot="1">
      <c r="A27" s="444"/>
      <c r="B27" s="353" t="s">
        <v>517</v>
      </c>
      <c r="C27" s="448">
        <f>SUM(C17+C26)</f>
        <v>17000</v>
      </c>
      <c r="D27" s="448">
        <f>SUM(D17+D26)</f>
        <v>17000</v>
      </c>
      <c r="E27" s="1179">
        <f t="shared" si="0"/>
        <v>1</v>
      </c>
    </row>
    <row r="28" spans="1:5" ht="15" customHeight="1" thickBot="1">
      <c r="A28" s="444"/>
      <c r="B28" s="355" t="s">
        <v>518</v>
      </c>
      <c r="C28" s="874"/>
      <c r="D28" s="874"/>
      <c r="E28" s="1178"/>
    </row>
    <row r="29" spans="1:5" ht="15" customHeight="1">
      <c r="A29" s="439"/>
      <c r="B29" s="357" t="s">
        <v>694</v>
      </c>
      <c r="C29" s="873"/>
      <c r="D29" s="873">
        <v>52190</v>
      </c>
      <c r="E29" s="906"/>
    </row>
    <row r="30" spans="1:5" ht="15" customHeight="1" thickBot="1">
      <c r="A30" s="439"/>
      <c r="B30" s="360" t="s">
        <v>698</v>
      </c>
      <c r="C30" s="871">
        <v>509927</v>
      </c>
      <c r="D30" s="871">
        <v>510601</v>
      </c>
      <c r="E30" s="905">
        <f t="shared" si="0"/>
        <v>1.001321757820237</v>
      </c>
    </row>
    <row r="31" spans="1:5" ht="15" customHeight="1" thickBot="1">
      <c r="A31" s="444"/>
      <c r="B31" s="361" t="s">
        <v>510</v>
      </c>
      <c r="C31" s="872">
        <f>SUM(C29:C30)</f>
        <v>509927</v>
      </c>
      <c r="D31" s="872">
        <f>SUM(D29:D30)</f>
        <v>562791</v>
      </c>
      <c r="E31" s="1179">
        <f t="shared" si="0"/>
        <v>1.1036697409629221</v>
      </c>
    </row>
    <row r="32" spans="1:5" ht="15" customHeight="1">
      <c r="A32" s="439"/>
      <c r="B32" s="357" t="s">
        <v>694</v>
      </c>
      <c r="C32" s="873"/>
      <c r="D32" s="873"/>
      <c r="E32" s="906"/>
    </row>
    <row r="33" spans="1:5" ht="15" customHeight="1" thickBot="1">
      <c r="A33" s="439"/>
      <c r="B33" s="360" t="s">
        <v>698</v>
      </c>
      <c r="C33" s="871">
        <v>16700</v>
      </c>
      <c r="D33" s="871">
        <v>16700</v>
      </c>
      <c r="E33" s="905">
        <f t="shared" si="0"/>
        <v>1</v>
      </c>
    </row>
    <row r="34" spans="1:5" ht="15" customHeight="1" thickBot="1">
      <c r="A34" s="444"/>
      <c r="B34" s="361" t="s">
        <v>513</v>
      </c>
      <c r="C34" s="872">
        <f>SUM(C32:C33)</f>
        <v>16700</v>
      </c>
      <c r="D34" s="872">
        <f>SUM(D32:D33)</f>
        <v>16700</v>
      </c>
      <c r="E34" s="1179">
        <f t="shared" si="0"/>
        <v>1</v>
      </c>
    </row>
    <row r="35" spans="1:5" ht="15" customHeight="1" thickBot="1">
      <c r="A35" s="444"/>
      <c r="B35" s="364" t="s">
        <v>527</v>
      </c>
      <c r="C35" s="874">
        <f>SUM(C34+C31+C27+C28)</f>
        <v>543627</v>
      </c>
      <c r="D35" s="874">
        <f>SUM(D34+D31+D27+D28)</f>
        <v>596491</v>
      </c>
      <c r="E35" s="1179">
        <f t="shared" si="0"/>
        <v>1.0972431464956671</v>
      </c>
    </row>
    <row r="36" spans="1:5" ht="15" customHeight="1">
      <c r="A36" s="439"/>
      <c r="B36" s="366" t="s">
        <v>850</v>
      </c>
      <c r="C36" s="873">
        <v>286574</v>
      </c>
      <c r="D36" s="873">
        <v>290605</v>
      </c>
      <c r="E36" s="906">
        <f t="shared" si="0"/>
        <v>1.0140661748797868</v>
      </c>
    </row>
    <row r="37" spans="1:5" ht="15" customHeight="1">
      <c r="A37" s="439"/>
      <c r="B37" s="366" t="s">
        <v>851</v>
      </c>
      <c r="C37" s="873">
        <v>81948</v>
      </c>
      <c r="D37" s="873">
        <v>85080</v>
      </c>
      <c r="E37" s="906">
        <f t="shared" si="0"/>
        <v>1.03821935861766</v>
      </c>
    </row>
    <row r="38" spans="1:5" ht="15" customHeight="1">
      <c r="A38" s="439"/>
      <c r="B38" s="366" t="s">
        <v>852</v>
      </c>
      <c r="C38" s="873">
        <v>158405</v>
      </c>
      <c r="D38" s="873">
        <v>192106</v>
      </c>
      <c r="E38" s="906">
        <f t="shared" si="0"/>
        <v>1.2127521227233988</v>
      </c>
    </row>
    <row r="39" spans="1:5" ht="15" customHeight="1">
      <c r="A39" s="439"/>
      <c r="B39" s="367" t="s">
        <v>854</v>
      </c>
      <c r="C39" s="875"/>
      <c r="D39" s="875"/>
      <c r="E39" s="906"/>
    </row>
    <row r="40" spans="1:5" ht="15" customHeight="1" thickBot="1">
      <c r="A40" s="838"/>
      <c r="B40" s="368" t="s">
        <v>853</v>
      </c>
      <c r="C40" s="874"/>
      <c r="D40" s="871">
        <v>12000</v>
      </c>
      <c r="E40" s="905"/>
    </row>
    <row r="41" spans="1:5" ht="15" customHeight="1">
      <c r="A41" s="836"/>
      <c r="B41" s="840" t="s">
        <v>509</v>
      </c>
      <c r="C41" s="875">
        <f>SUM(C36:C40)</f>
        <v>526927</v>
      </c>
      <c r="D41" s="875">
        <f>SUM(D36:D40)</f>
        <v>579791</v>
      </c>
      <c r="E41" s="1176">
        <f t="shared" si="0"/>
        <v>1.1003250924701145</v>
      </c>
    </row>
    <row r="42" spans="1:5" ht="15" customHeight="1">
      <c r="A42" s="839"/>
      <c r="B42" s="837" t="s">
        <v>366</v>
      </c>
      <c r="C42" s="876">
        <v>126266</v>
      </c>
      <c r="D42" s="876">
        <v>138322</v>
      </c>
      <c r="E42" s="906">
        <f t="shared" si="0"/>
        <v>1.095480968748515</v>
      </c>
    </row>
    <row r="43" spans="1:5" ht="15" customHeight="1" thickBot="1">
      <c r="A43" s="447"/>
      <c r="B43" s="832" t="s">
        <v>1201</v>
      </c>
      <c r="C43" s="877">
        <v>100167</v>
      </c>
      <c r="D43" s="877">
        <v>100167</v>
      </c>
      <c r="E43" s="905">
        <f t="shared" si="0"/>
        <v>1</v>
      </c>
    </row>
    <row r="44" spans="1:5" ht="15.75" customHeight="1">
      <c r="A44" s="439"/>
      <c r="B44" s="366" t="s">
        <v>757</v>
      </c>
      <c r="C44" s="878">
        <v>16700</v>
      </c>
      <c r="D44" s="878">
        <v>16700</v>
      </c>
      <c r="E44" s="906">
        <f t="shared" si="0"/>
        <v>1</v>
      </c>
    </row>
    <row r="45" spans="1:5" ht="15" customHeight="1">
      <c r="A45" s="439"/>
      <c r="B45" s="366" t="s">
        <v>758</v>
      </c>
      <c r="C45" s="875"/>
      <c r="D45" s="875"/>
      <c r="E45" s="906"/>
    </row>
    <row r="46" spans="1:5" ht="15" customHeight="1" thickBot="1">
      <c r="A46" s="439"/>
      <c r="B46" s="368" t="s">
        <v>857</v>
      </c>
      <c r="C46" s="874"/>
      <c r="D46" s="874"/>
      <c r="E46" s="905"/>
    </row>
    <row r="47" spans="1:5" ht="15" customHeight="1" thickBot="1">
      <c r="A47" s="444"/>
      <c r="B47" s="370" t="s">
        <v>516</v>
      </c>
      <c r="C47" s="872">
        <f>SUM(C44:C46)</f>
        <v>16700</v>
      </c>
      <c r="D47" s="872">
        <f>SUM(D44:D46)</f>
        <v>16700</v>
      </c>
      <c r="E47" s="1179">
        <f t="shared" si="0"/>
        <v>1</v>
      </c>
    </row>
    <row r="48" spans="1:5" ht="15" customHeight="1" thickBot="1">
      <c r="A48" s="447"/>
      <c r="B48" s="371" t="s">
        <v>577</v>
      </c>
      <c r="C48" s="1027">
        <f>SUM(C47,C41)</f>
        <v>543627</v>
      </c>
      <c r="D48" s="1027">
        <f>SUM(D47,D41)</f>
        <v>596491</v>
      </c>
      <c r="E48" s="1177">
        <f t="shared" si="0"/>
        <v>1.0972431464956671</v>
      </c>
    </row>
    <row r="51" ht="16.5" customHeight="1">
      <c r="B51" s="634"/>
    </row>
    <row r="52" ht="15" customHeight="1">
      <c r="B52" s="634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41"/>
  <sheetViews>
    <sheetView showZeros="0" view="pageBreakPreview" zoomScaleSheetLayoutView="100" zoomScalePageLayoutView="0" workbookViewId="0" topLeftCell="A553">
      <selection activeCell="B769" sqref="B769"/>
    </sheetView>
  </sheetViews>
  <sheetFormatPr defaultColWidth="9.125" defaultRowHeight="12.75"/>
  <cols>
    <col min="1" max="1" width="6.125" style="451" customWidth="1"/>
    <col min="2" max="2" width="50.875" style="383" customWidth="1"/>
    <col min="3" max="4" width="14.50390625" style="548" customWidth="1"/>
    <col min="5" max="5" width="9.50390625" style="548" customWidth="1"/>
    <col min="6" max="6" width="39.875" style="548" customWidth="1"/>
    <col min="7" max="7" width="11.50390625" style="548" customWidth="1"/>
    <col min="8" max="8" width="12.50390625" style="548" customWidth="1"/>
    <col min="9" max="16384" width="9.125" style="383" customWidth="1"/>
  </cols>
  <sheetData>
    <row r="1" spans="1:8" ht="12">
      <c r="A1" s="1249" t="s">
        <v>839</v>
      </c>
      <c r="B1" s="1250"/>
      <c r="C1" s="1250"/>
      <c r="D1" s="1250"/>
      <c r="E1" s="1250"/>
      <c r="F1" s="1250"/>
      <c r="G1" s="1250"/>
      <c r="H1" s="449"/>
    </row>
    <row r="2" spans="1:8" ht="12">
      <c r="A2" s="1251" t="s">
        <v>1086</v>
      </c>
      <c r="B2" s="1252"/>
      <c r="C2" s="1252"/>
      <c r="D2" s="1252"/>
      <c r="E2" s="1252"/>
      <c r="F2" s="1252"/>
      <c r="G2" s="1252"/>
      <c r="H2" s="450"/>
    </row>
    <row r="3" spans="1:8" ht="12">
      <c r="A3" s="450"/>
      <c r="B3" s="450"/>
      <c r="C3" s="450"/>
      <c r="D3" s="450"/>
      <c r="E3" s="450"/>
      <c r="F3" s="450"/>
      <c r="G3" s="450"/>
      <c r="H3" s="450"/>
    </row>
    <row r="4" spans="3:11" ht="11.25">
      <c r="C4" s="452"/>
      <c r="D4" s="452"/>
      <c r="E4" s="452"/>
      <c r="F4" s="453" t="s">
        <v>673</v>
      </c>
      <c r="G4" s="454"/>
      <c r="H4" s="454"/>
      <c r="I4" s="455"/>
      <c r="J4" s="455"/>
      <c r="K4" s="455"/>
    </row>
    <row r="5" spans="1:6" s="390" customFormat="1" ht="12" customHeight="1">
      <c r="A5" s="388"/>
      <c r="B5" s="389"/>
      <c r="C5" s="1234" t="s">
        <v>1199</v>
      </c>
      <c r="D5" s="1234" t="s">
        <v>1202</v>
      </c>
      <c r="E5" s="1253" t="s">
        <v>1075</v>
      </c>
      <c r="F5" s="456" t="s">
        <v>627</v>
      </c>
    </row>
    <row r="6" spans="1:6" s="390" customFormat="1" ht="12" customHeight="1">
      <c r="A6" s="391" t="s">
        <v>790</v>
      </c>
      <c r="B6" s="392" t="s">
        <v>804</v>
      </c>
      <c r="C6" s="1235"/>
      <c r="D6" s="1235"/>
      <c r="E6" s="1248"/>
      <c r="F6" s="78" t="s">
        <v>628</v>
      </c>
    </row>
    <row r="7" spans="1:6" s="390" customFormat="1" ht="12.75" customHeight="1" thickBot="1">
      <c r="A7" s="391"/>
      <c r="B7" s="394"/>
      <c r="C7" s="1242"/>
      <c r="D7" s="1242"/>
      <c r="E7" s="1254"/>
      <c r="F7" s="414"/>
    </row>
    <row r="8" spans="1:6" s="390" customFormat="1" ht="11.25">
      <c r="A8" s="395" t="s">
        <v>649</v>
      </c>
      <c r="B8" s="457" t="s">
        <v>650</v>
      </c>
      <c r="C8" s="397" t="s">
        <v>651</v>
      </c>
      <c r="D8" s="397" t="s">
        <v>652</v>
      </c>
      <c r="E8" s="397" t="s">
        <v>653</v>
      </c>
      <c r="F8" s="397" t="s">
        <v>485</v>
      </c>
    </row>
    <row r="9" spans="1:7" s="390" customFormat="1" ht="12" customHeight="1">
      <c r="A9" s="391">
        <v>3050</v>
      </c>
      <c r="B9" s="458" t="s">
        <v>765</v>
      </c>
      <c r="C9" s="459">
        <f>SUM(C17+C25)</f>
        <v>8000</v>
      </c>
      <c r="D9" s="459">
        <f>SUM(D17+D25)</f>
        <v>9248</v>
      </c>
      <c r="E9" s="460">
        <f>SUM(D9/C9)</f>
        <v>1.156</v>
      </c>
      <c r="F9" s="461"/>
      <c r="G9" s="462"/>
    </row>
    <row r="10" spans="1:8" ht="12" customHeight="1">
      <c r="A10" s="463">
        <v>3052</v>
      </c>
      <c r="B10" s="464" t="s">
        <v>458</v>
      </c>
      <c r="C10" s="465"/>
      <c r="D10" s="465"/>
      <c r="E10" s="460"/>
      <c r="F10" s="466"/>
      <c r="G10" s="383"/>
      <c r="H10" s="383"/>
    </row>
    <row r="11" spans="1:8" ht="12" customHeight="1">
      <c r="A11" s="467"/>
      <c r="B11" s="468" t="s">
        <v>581</v>
      </c>
      <c r="C11" s="482"/>
      <c r="D11" s="482"/>
      <c r="E11" s="460"/>
      <c r="F11" s="469"/>
      <c r="G11" s="383"/>
      <c r="H11" s="383"/>
    </row>
    <row r="12" spans="1:8" ht="12" customHeight="1">
      <c r="A12" s="467"/>
      <c r="B12" s="470" t="s">
        <v>814</v>
      </c>
      <c r="C12" s="482"/>
      <c r="D12" s="482"/>
      <c r="E12" s="460"/>
      <c r="F12" s="469"/>
      <c r="G12" s="383"/>
      <c r="H12" s="383"/>
    </row>
    <row r="13" spans="1:8" ht="12" customHeight="1">
      <c r="A13" s="467"/>
      <c r="B13" s="471" t="s">
        <v>796</v>
      </c>
      <c r="C13" s="482">
        <v>5000</v>
      </c>
      <c r="D13" s="482">
        <v>6248</v>
      </c>
      <c r="E13" s="1180">
        <f>SUM(D13/C13)</f>
        <v>1.2496</v>
      </c>
      <c r="F13" s="469"/>
      <c r="G13" s="427"/>
      <c r="H13" s="383"/>
    </row>
    <row r="14" spans="1:8" ht="12" customHeight="1">
      <c r="A14" s="467"/>
      <c r="B14" s="472" t="s">
        <v>587</v>
      </c>
      <c r="C14" s="482"/>
      <c r="D14" s="482"/>
      <c r="E14" s="460"/>
      <c r="F14" s="469"/>
      <c r="G14" s="383"/>
      <c r="H14" s="383"/>
    </row>
    <row r="15" spans="1:8" ht="12" customHeight="1">
      <c r="A15" s="467"/>
      <c r="B15" s="472" t="s">
        <v>806</v>
      </c>
      <c r="C15" s="465"/>
      <c r="D15" s="465"/>
      <c r="E15" s="460"/>
      <c r="F15" s="469"/>
      <c r="G15" s="383"/>
      <c r="H15" s="383"/>
    </row>
    <row r="16" spans="1:8" ht="12" customHeight="1" thickBot="1">
      <c r="A16" s="467"/>
      <c r="B16" s="473" t="s">
        <v>546</v>
      </c>
      <c r="C16" s="474"/>
      <c r="D16" s="474"/>
      <c r="E16" s="1182"/>
      <c r="F16" s="475"/>
      <c r="G16" s="383"/>
      <c r="H16" s="383"/>
    </row>
    <row r="17" spans="1:8" ht="13.5" customHeight="1" thickBot="1">
      <c r="A17" s="476"/>
      <c r="B17" s="477" t="s">
        <v>616</v>
      </c>
      <c r="C17" s="1028">
        <f>SUM(C11:C14)</f>
        <v>5000</v>
      </c>
      <c r="D17" s="1028">
        <f>SUM(D11:D14)</f>
        <v>6248</v>
      </c>
      <c r="E17" s="1181">
        <f>SUM(D17/C17)</f>
        <v>1.2496</v>
      </c>
      <c r="F17" s="478"/>
      <c r="G17" s="383"/>
      <c r="H17" s="383"/>
    </row>
    <row r="18" spans="1:8" ht="13.5" customHeight="1">
      <c r="A18" s="463">
        <v>3053</v>
      </c>
      <c r="B18" s="464" t="s">
        <v>1100</v>
      </c>
      <c r="C18" s="1029"/>
      <c r="D18" s="1029"/>
      <c r="E18" s="460"/>
      <c r="F18" s="466"/>
      <c r="G18" s="383"/>
      <c r="H18" s="383"/>
    </row>
    <row r="19" spans="1:8" ht="13.5" customHeight="1">
      <c r="A19" s="467"/>
      <c r="B19" s="468" t="s">
        <v>581</v>
      </c>
      <c r="C19" s="1030"/>
      <c r="D19" s="1030"/>
      <c r="E19" s="460"/>
      <c r="F19" s="469"/>
      <c r="G19" s="383"/>
      <c r="H19" s="383"/>
    </row>
    <row r="20" spans="1:8" ht="13.5" customHeight="1">
      <c r="A20" s="467"/>
      <c r="B20" s="470" t="s">
        <v>814</v>
      </c>
      <c r="C20" s="1030"/>
      <c r="D20" s="1030"/>
      <c r="E20" s="460"/>
      <c r="F20" s="469"/>
      <c r="G20" s="383"/>
      <c r="H20" s="383"/>
    </row>
    <row r="21" spans="1:8" ht="13.5" customHeight="1">
      <c r="A21" s="467"/>
      <c r="B21" s="471" t="s">
        <v>796</v>
      </c>
      <c r="C21" s="1030">
        <v>3000</v>
      </c>
      <c r="D21" s="1030">
        <v>3000</v>
      </c>
      <c r="E21" s="1180">
        <f>SUM(D21/C21)</f>
        <v>1</v>
      </c>
      <c r="F21" s="469"/>
      <c r="G21" s="427"/>
      <c r="H21" s="383"/>
    </row>
    <row r="22" spans="1:8" ht="13.5" customHeight="1">
      <c r="A22" s="467"/>
      <c r="B22" s="472" t="s">
        <v>587</v>
      </c>
      <c r="C22" s="1030"/>
      <c r="D22" s="1030"/>
      <c r="E22" s="460"/>
      <c r="F22" s="469"/>
      <c r="G22" s="383"/>
      <c r="H22" s="383"/>
    </row>
    <row r="23" spans="1:8" ht="13.5" customHeight="1">
      <c r="A23" s="467"/>
      <c r="B23" s="472" t="s">
        <v>806</v>
      </c>
      <c r="C23" s="1029"/>
      <c r="D23" s="1029"/>
      <c r="E23" s="460"/>
      <c r="F23" s="469"/>
      <c r="G23" s="383"/>
      <c r="H23" s="383"/>
    </row>
    <row r="24" spans="1:8" ht="13.5" customHeight="1" thickBot="1">
      <c r="A24" s="467"/>
      <c r="B24" s="473" t="s">
        <v>546</v>
      </c>
      <c r="C24" s="1031"/>
      <c r="D24" s="1031"/>
      <c r="E24" s="1182"/>
      <c r="F24" s="475"/>
      <c r="G24" s="383"/>
      <c r="H24" s="383"/>
    </row>
    <row r="25" spans="1:8" ht="13.5" customHeight="1" thickBot="1">
      <c r="A25" s="476"/>
      <c r="B25" s="477" t="s">
        <v>616</v>
      </c>
      <c r="C25" s="1028">
        <f>SUM(C19:C22)</f>
        <v>3000</v>
      </c>
      <c r="D25" s="1028">
        <f>SUM(D19:D22)</f>
        <v>3000</v>
      </c>
      <c r="E25" s="1183">
        <f>SUM(D25/C25)</f>
        <v>1</v>
      </c>
      <c r="F25" s="478"/>
      <c r="G25" s="383"/>
      <c r="H25" s="383"/>
    </row>
    <row r="26" spans="1:8" ht="12">
      <c r="A26" s="463">
        <v>3060</v>
      </c>
      <c r="B26" s="479" t="s">
        <v>544</v>
      </c>
      <c r="C26" s="1032">
        <f>SUM(C34+C42)</f>
        <v>4000</v>
      </c>
      <c r="D26" s="1032">
        <f>SUM(D34+D42)</f>
        <v>5348</v>
      </c>
      <c r="E26" s="460">
        <f>SUM(D26/C26)</f>
        <v>1.337</v>
      </c>
      <c r="F26" s="466"/>
      <c r="G26" s="383"/>
      <c r="H26" s="383"/>
    </row>
    <row r="27" spans="1:8" ht="12" customHeight="1">
      <c r="A27" s="463">
        <v>3061</v>
      </c>
      <c r="B27" s="480" t="s">
        <v>588</v>
      </c>
      <c r="C27" s="1029"/>
      <c r="D27" s="1029"/>
      <c r="E27" s="460"/>
      <c r="F27" s="481"/>
      <c r="G27" s="383"/>
      <c r="H27" s="383"/>
    </row>
    <row r="28" spans="1:8" ht="12" customHeight="1">
      <c r="A28" s="467"/>
      <c r="B28" s="468" t="s">
        <v>581</v>
      </c>
      <c r="C28" s="1030"/>
      <c r="D28" s="1030"/>
      <c r="E28" s="460"/>
      <c r="F28" s="481"/>
      <c r="G28" s="383"/>
      <c r="H28" s="383"/>
    </row>
    <row r="29" spans="1:8" ht="12" customHeight="1">
      <c r="A29" s="467"/>
      <c r="B29" s="470" t="s">
        <v>814</v>
      </c>
      <c r="C29" s="1030"/>
      <c r="D29" s="1030"/>
      <c r="E29" s="460"/>
      <c r="F29" s="481"/>
      <c r="G29" s="383"/>
      <c r="H29" s="383"/>
    </row>
    <row r="30" spans="1:8" ht="12" customHeight="1">
      <c r="A30" s="483"/>
      <c r="B30" s="471" t="s">
        <v>796</v>
      </c>
      <c r="C30" s="1030">
        <v>1000</v>
      </c>
      <c r="D30" s="1030">
        <v>1395</v>
      </c>
      <c r="E30" s="1180">
        <f>SUM(D30/C30)</f>
        <v>1.395</v>
      </c>
      <c r="F30" s="481"/>
      <c r="G30" s="427"/>
      <c r="H30" s="383"/>
    </row>
    <row r="31" spans="1:8" ht="12" customHeight="1">
      <c r="A31" s="483"/>
      <c r="B31" s="472" t="s">
        <v>587</v>
      </c>
      <c r="C31" s="1030"/>
      <c r="D31" s="1030"/>
      <c r="E31" s="460"/>
      <c r="F31" s="481"/>
      <c r="G31" s="383"/>
      <c r="H31" s="383"/>
    </row>
    <row r="32" spans="1:8" ht="11.25">
      <c r="A32" s="483"/>
      <c r="B32" s="472" t="s">
        <v>806</v>
      </c>
      <c r="C32" s="1030"/>
      <c r="D32" s="1030"/>
      <c r="E32" s="460"/>
      <c r="F32" s="481"/>
      <c r="G32" s="383"/>
      <c r="H32" s="383"/>
    </row>
    <row r="33" spans="1:8" ht="12" thickBot="1">
      <c r="A33" s="483" t="s">
        <v>791</v>
      </c>
      <c r="B33" s="517" t="s">
        <v>759</v>
      </c>
      <c r="C33" s="1033"/>
      <c r="D33" s="1033"/>
      <c r="E33" s="1182"/>
      <c r="F33" s="484"/>
      <c r="G33" s="383"/>
      <c r="H33" s="383"/>
    </row>
    <row r="34" spans="1:8" ht="12" thickBot="1">
      <c r="A34" s="485"/>
      <c r="B34" s="477" t="s">
        <v>616</v>
      </c>
      <c r="C34" s="1034">
        <f>SUM(C28:C33)</f>
        <v>1000</v>
      </c>
      <c r="D34" s="1034">
        <f>SUM(D28:D33)</f>
        <v>1395</v>
      </c>
      <c r="E34" s="1183">
        <f>SUM(D34/C34)</f>
        <v>1.395</v>
      </c>
      <c r="F34" s="486"/>
      <c r="G34" s="383"/>
      <c r="H34" s="383"/>
    </row>
    <row r="35" spans="1:8" ht="11.25">
      <c r="A35" s="487">
        <v>3071</v>
      </c>
      <c r="B35" s="464" t="s">
        <v>620</v>
      </c>
      <c r="C35" s="1035"/>
      <c r="D35" s="1035"/>
      <c r="E35" s="460"/>
      <c r="F35" s="916" t="s">
        <v>644</v>
      </c>
      <c r="G35" s="383"/>
      <c r="H35" s="383"/>
    </row>
    <row r="36" spans="1:8" ht="12" customHeight="1">
      <c r="A36" s="483"/>
      <c r="B36" s="468" t="s">
        <v>581</v>
      </c>
      <c r="C36" s="1036"/>
      <c r="D36" s="1036"/>
      <c r="E36" s="460"/>
      <c r="F36" s="917" t="s">
        <v>645</v>
      </c>
      <c r="G36" s="383"/>
      <c r="H36" s="383"/>
    </row>
    <row r="37" spans="1:8" ht="12" customHeight="1">
      <c r="A37" s="467"/>
      <c r="B37" s="470" t="s">
        <v>814</v>
      </c>
      <c r="C37" s="1036"/>
      <c r="D37" s="1036"/>
      <c r="E37" s="460"/>
      <c r="F37" s="917"/>
      <c r="G37" s="383"/>
      <c r="H37" s="383"/>
    </row>
    <row r="38" spans="1:8" ht="12" customHeight="1">
      <c r="A38" s="467"/>
      <c r="B38" s="471" t="s">
        <v>796</v>
      </c>
      <c r="C38" s="1036">
        <v>3000</v>
      </c>
      <c r="D38" s="1036">
        <v>3953</v>
      </c>
      <c r="E38" s="1180">
        <f>SUM(D38/C38)</f>
        <v>1.3176666666666668</v>
      </c>
      <c r="F38" s="918"/>
      <c r="G38" s="427"/>
      <c r="H38" s="383"/>
    </row>
    <row r="39" spans="1:8" ht="12" customHeight="1">
      <c r="A39" s="467"/>
      <c r="B39" s="472" t="s">
        <v>587</v>
      </c>
      <c r="C39" s="1036"/>
      <c r="D39" s="1036"/>
      <c r="E39" s="460"/>
      <c r="F39" s="537"/>
      <c r="G39" s="383"/>
      <c r="H39" s="383"/>
    </row>
    <row r="40" spans="1:8" ht="12" customHeight="1">
      <c r="A40" s="467"/>
      <c r="B40" s="472" t="s">
        <v>806</v>
      </c>
      <c r="C40" s="1036"/>
      <c r="D40" s="1036"/>
      <c r="E40" s="460"/>
      <c r="F40" s="919"/>
      <c r="G40" s="383"/>
      <c r="H40" s="383"/>
    </row>
    <row r="41" spans="1:8" ht="12" customHeight="1" thickBot="1">
      <c r="A41" s="467"/>
      <c r="B41" s="473" t="s">
        <v>546</v>
      </c>
      <c r="C41" s="1037"/>
      <c r="D41" s="1037"/>
      <c r="E41" s="1182"/>
      <c r="F41" s="528"/>
      <c r="G41" s="383"/>
      <c r="H41" s="383"/>
    </row>
    <row r="42" spans="1:8" ht="12" customHeight="1" thickBot="1">
      <c r="A42" s="492"/>
      <c r="B42" s="477" t="s">
        <v>616</v>
      </c>
      <c r="C42" s="1038">
        <f>SUM(C36:C41)</f>
        <v>3000</v>
      </c>
      <c r="D42" s="1038">
        <f>SUM(D36:D41)</f>
        <v>3953</v>
      </c>
      <c r="E42" s="1183">
        <f>SUM(D42/C42)</f>
        <v>1.3176666666666668</v>
      </c>
      <c r="F42" s="920"/>
      <c r="G42" s="383"/>
      <c r="H42" s="383"/>
    </row>
    <row r="43" spans="1:8" ht="12" customHeight="1">
      <c r="A43" s="487">
        <v>3080</v>
      </c>
      <c r="B43" s="494" t="s">
        <v>547</v>
      </c>
      <c r="C43" s="1035">
        <f>SUM(C51)</f>
        <v>21500</v>
      </c>
      <c r="D43" s="1035">
        <f>SUM(D51)</f>
        <v>23348</v>
      </c>
      <c r="E43" s="460">
        <f>SUM(D43/C43)</f>
        <v>1.085953488372093</v>
      </c>
      <c r="F43" s="916"/>
      <c r="G43" s="383"/>
      <c r="H43" s="383"/>
    </row>
    <row r="44" spans="1:8" ht="12" customHeight="1">
      <c r="A44" s="487">
        <v>3081</v>
      </c>
      <c r="B44" s="480" t="s">
        <v>625</v>
      </c>
      <c r="C44" s="1035"/>
      <c r="D44" s="1035"/>
      <c r="E44" s="460"/>
      <c r="F44" s="917"/>
      <c r="G44" s="383"/>
      <c r="H44" s="383"/>
    </row>
    <row r="45" spans="1:8" ht="12" customHeight="1">
      <c r="A45" s="483"/>
      <c r="B45" s="468" t="s">
        <v>581</v>
      </c>
      <c r="C45" s="1036"/>
      <c r="D45" s="1036"/>
      <c r="E45" s="460"/>
      <c r="F45" s="917"/>
      <c r="G45" s="383"/>
      <c r="H45" s="383"/>
    </row>
    <row r="46" spans="1:8" ht="12" customHeight="1">
      <c r="A46" s="483"/>
      <c r="B46" s="470" t="s">
        <v>814</v>
      </c>
      <c r="C46" s="1036"/>
      <c r="D46" s="1036"/>
      <c r="E46" s="460"/>
      <c r="F46" s="917"/>
      <c r="G46" s="383"/>
      <c r="H46" s="383"/>
    </row>
    <row r="47" spans="1:8" ht="12" customHeight="1">
      <c r="A47" s="483"/>
      <c r="B47" s="471" t="s">
        <v>796</v>
      </c>
      <c r="C47" s="1036">
        <v>13700</v>
      </c>
      <c r="D47" s="1036">
        <v>15548</v>
      </c>
      <c r="E47" s="1180">
        <f>SUM(D47/C47)</f>
        <v>1.1348905109489051</v>
      </c>
      <c r="F47" s="921"/>
      <c r="G47" s="427"/>
      <c r="H47" s="383"/>
    </row>
    <row r="48" spans="1:8" ht="12" customHeight="1">
      <c r="A48" s="483"/>
      <c r="B48" s="471" t="s">
        <v>545</v>
      </c>
      <c r="C48" s="1036">
        <v>7800</v>
      </c>
      <c r="D48" s="1036">
        <v>7800</v>
      </c>
      <c r="E48" s="1180">
        <f>SUM(D48/C48)</f>
        <v>1</v>
      </c>
      <c r="F48" s="922"/>
      <c r="G48" s="383"/>
      <c r="H48" s="383"/>
    </row>
    <row r="49" spans="1:8" ht="12" customHeight="1">
      <c r="A49" s="483"/>
      <c r="B49" s="472" t="s">
        <v>806</v>
      </c>
      <c r="C49" s="1036"/>
      <c r="D49" s="1036"/>
      <c r="E49" s="460"/>
      <c r="F49" s="917"/>
      <c r="G49" s="383"/>
      <c r="H49" s="383"/>
    </row>
    <row r="50" spans="1:8" ht="12" customHeight="1" thickBot="1">
      <c r="A50" s="467"/>
      <c r="B50" s="473" t="s">
        <v>546</v>
      </c>
      <c r="C50" s="1037"/>
      <c r="D50" s="1037"/>
      <c r="E50" s="1182"/>
      <c r="F50" s="528"/>
      <c r="G50" s="383"/>
      <c r="H50" s="383"/>
    </row>
    <row r="51" spans="1:8" ht="12" customHeight="1" thickBot="1">
      <c r="A51" s="492"/>
      <c r="B51" s="477" t="s">
        <v>616</v>
      </c>
      <c r="C51" s="1034">
        <f>SUM(C45:C50)</f>
        <v>21500</v>
      </c>
      <c r="D51" s="1034">
        <f>SUM(D45:D50)</f>
        <v>23348</v>
      </c>
      <c r="E51" s="1183">
        <f>SUM(D51/C51)</f>
        <v>1.085953488372093</v>
      </c>
      <c r="F51" s="493"/>
      <c r="G51" s="383"/>
      <c r="H51" s="383"/>
    </row>
    <row r="52" spans="1:8" ht="12" customHeight="1" thickBot="1">
      <c r="A52" s="496">
        <v>3130</v>
      </c>
      <c r="B52" s="497" t="s">
        <v>904</v>
      </c>
      <c r="C52" s="1034">
        <f>SUM(C53+C79)</f>
        <v>830000</v>
      </c>
      <c r="D52" s="1034">
        <f>SUM(D53+D79)</f>
        <v>983215</v>
      </c>
      <c r="E52" s="1183">
        <f>SUM(D52/C52)</f>
        <v>1.1845963855421686</v>
      </c>
      <c r="F52" s="493"/>
      <c r="G52" s="383"/>
      <c r="H52" s="383"/>
    </row>
    <row r="53" spans="1:8" ht="12" customHeight="1" thickBot="1">
      <c r="A53" s="487">
        <v>3110</v>
      </c>
      <c r="B53" s="497" t="s">
        <v>895</v>
      </c>
      <c r="C53" s="1034">
        <f>SUM(C61+C69+C78)</f>
        <v>770000</v>
      </c>
      <c r="D53" s="1034">
        <f>SUM(D61+D69+D78)</f>
        <v>912059</v>
      </c>
      <c r="E53" s="1181">
        <f>SUM(D53/C53)</f>
        <v>1.1844922077922078</v>
      </c>
      <c r="F53" s="493"/>
      <c r="G53" s="383"/>
      <c r="H53" s="383"/>
    </row>
    <row r="54" spans="1:8" ht="12" customHeight="1">
      <c r="A54" s="498">
        <v>3111</v>
      </c>
      <c r="B54" s="499" t="s">
        <v>643</v>
      </c>
      <c r="C54" s="1029"/>
      <c r="D54" s="1029"/>
      <c r="E54" s="460"/>
      <c r="F54" s="397" t="s">
        <v>646</v>
      </c>
      <c r="G54" s="383"/>
      <c r="H54" s="383"/>
    </row>
    <row r="55" spans="1:8" ht="12" customHeight="1">
      <c r="A55" s="467"/>
      <c r="B55" s="468" t="s">
        <v>581</v>
      </c>
      <c r="C55" s="1030"/>
      <c r="D55" s="1030"/>
      <c r="E55" s="460"/>
      <c r="F55" s="489"/>
      <c r="G55" s="383"/>
      <c r="H55" s="383"/>
    </row>
    <row r="56" spans="1:8" ht="12" customHeight="1">
      <c r="A56" s="467"/>
      <c r="B56" s="470" t="s">
        <v>814</v>
      </c>
      <c r="C56" s="1030"/>
      <c r="D56" s="1030"/>
      <c r="E56" s="460"/>
      <c r="F56" s="489"/>
      <c r="G56" s="383"/>
      <c r="H56" s="383"/>
    </row>
    <row r="57" spans="1:8" ht="12" customHeight="1">
      <c r="A57" s="467"/>
      <c r="B57" s="471" t="s">
        <v>796</v>
      </c>
      <c r="C57" s="1030">
        <v>500</v>
      </c>
      <c r="D57" s="1030">
        <v>500</v>
      </c>
      <c r="E57" s="1180">
        <f>SUM(D57/C57)</f>
        <v>1</v>
      </c>
      <c r="F57" s="489"/>
      <c r="G57" s="383"/>
      <c r="H57" s="383"/>
    </row>
    <row r="58" spans="1:8" ht="12" customHeight="1">
      <c r="A58" s="467"/>
      <c r="B58" s="472" t="s">
        <v>587</v>
      </c>
      <c r="C58" s="1030"/>
      <c r="D58" s="1030"/>
      <c r="E58" s="460"/>
      <c r="F58" s="489"/>
      <c r="G58" s="383"/>
      <c r="H58" s="383"/>
    </row>
    <row r="59" spans="1:8" ht="12" customHeight="1">
      <c r="A59" s="467"/>
      <c r="B59" s="472" t="s">
        <v>806</v>
      </c>
      <c r="C59" s="1030"/>
      <c r="D59" s="1030"/>
      <c r="E59" s="460"/>
      <c r="F59" s="489"/>
      <c r="G59" s="383"/>
      <c r="H59" s="383"/>
    </row>
    <row r="60" spans="1:8" ht="12" customHeight="1" thickBot="1">
      <c r="A60" s="467"/>
      <c r="B60" s="473" t="s">
        <v>783</v>
      </c>
      <c r="C60" s="1033">
        <v>649500</v>
      </c>
      <c r="D60" s="1033">
        <v>772858</v>
      </c>
      <c r="E60" s="1184">
        <f>SUM(D60/C60)</f>
        <v>1.189927636643572</v>
      </c>
      <c r="F60" s="489"/>
      <c r="G60" s="383"/>
      <c r="H60" s="383"/>
    </row>
    <row r="61" spans="1:8" ht="12" customHeight="1" thickBot="1">
      <c r="A61" s="492"/>
      <c r="B61" s="477" t="s">
        <v>616</v>
      </c>
      <c r="C61" s="1034">
        <f>SUM(C55:C60)</f>
        <v>650000</v>
      </c>
      <c r="D61" s="1034">
        <f>SUM(D55:D60)</f>
        <v>773358</v>
      </c>
      <c r="E61" s="1183">
        <f>SUM(D61/C61)</f>
        <v>1.1897815384615384</v>
      </c>
      <c r="F61" s="493"/>
      <c r="G61" s="383"/>
      <c r="H61" s="383"/>
    </row>
    <row r="62" spans="1:8" ht="12" customHeight="1">
      <c r="A62" s="391">
        <v>3114</v>
      </c>
      <c r="B62" s="500" t="s">
        <v>590</v>
      </c>
      <c r="C62" s="1039"/>
      <c r="D62" s="1039"/>
      <c r="E62" s="460"/>
      <c r="F62" s="501"/>
      <c r="G62" s="383"/>
      <c r="H62" s="383"/>
    </row>
    <row r="63" spans="1:8" ht="12" customHeight="1">
      <c r="A63" s="313"/>
      <c r="B63" s="403" t="s">
        <v>581</v>
      </c>
      <c r="C63" s="1040">
        <v>300</v>
      </c>
      <c r="D63" s="1040">
        <v>300</v>
      </c>
      <c r="E63" s="1180">
        <f>SUM(D63/C63)</f>
        <v>1</v>
      </c>
      <c r="F63" s="489"/>
      <c r="G63" s="383"/>
      <c r="H63" s="383"/>
    </row>
    <row r="64" spans="1:8" ht="12" customHeight="1">
      <c r="A64" s="313"/>
      <c r="B64" s="194" t="s">
        <v>814</v>
      </c>
      <c r="C64" s="1040">
        <v>150</v>
      </c>
      <c r="D64" s="1040">
        <v>150</v>
      </c>
      <c r="E64" s="1180">
        <f>SUM(D64/C64)</f>
        <v>1</v>
      </c>
      <c r="F64" s="489"/>
      <c r="G64" s="383"/>
      <c r="H64" s="383"/>
    </row>
    <row r="65" spans="1:8" ht="12" customHeight="1">
      <c r="A65" s="313"/>
      <c r="B65" s="404" t="s">
        <v>796</v>
      </c>
      <c r="C65" s="1040">
        <v>99550</v>
      </c>
      <c r="D65" s="1040">
        <v>111174</v>
      </c>
      <c r="E65" s="1180">
        <f>SUM(D65/C65)</f>
        <v>1.116765444500251</v>
      </c>
      <c r="F65" s="481"/>
      <c r="G65" s="427"/>
      <c r="H65" s="383"/>
    </row>
    <row r="66" spans="1:8" ht="12" customHeight="1">
      <c r="A66" s="313"/>
      <c r="B66" s="320" t="s">
        <v>587</v>
      </c>
      <c r="C66" s="1040"/>
      <c r="D66" s="1040"/>
      <c r="E66" s="460"/>
      <c r="F66" s="481"/>
      <c r="G66" s="383"/>
      <c r="H66" s="383"/>
    </row>
    <row r="67" spans="1:8" ht="12" customHeight="1">
      <c r="A67" s="313"/>
      <c r="B67" s="320" t="s">
        <v>806</v>
      </c>
      <c r="C67" s="1040"/>
      <c r="D67" s="1040"/>
      <c r="E67" s="460"/>
      <c r="F67" s="489"/>
      <c r="G67" s="383"/>
      <c r="H67" s="383"/>
    </row>
    <row r="68" spans="1:8" ht="12" thickBot="1">
      <c r="A68" s="402"/>
      <c r="B68" s="517" t="s">
        <v>445</v>
      </c>
      <c r="C68" s="1041"/>
      <c r="D68" s="1041">
        <v>2880</v>
      </c>
      <c r="E68" s="1182"/>
      <c r="F68" s="502"/>
      <c r="G68" s="383"/>
      <c r="H68" s="383"/>
    </row>
    <row r="69" spans="1:8" ht="12" customHeight="1" thickBot="1">
      <c r="A69" s="414"/>
      <c r="B69" s="477" t="s">
        <v>616</v>
      </c>
      <c r="C69" s="1043">
        <f>SUM(C63:C68)</f>
        <v>100000</v>
      </c>
      <c r="D69" s="1043">
        <f>SUM(D63:D68)</f>
        <v>114504</v>
      </c>
      <c r="E69" s="1183">
        <f>SUM(D69/C69)</f>
        <v>1.14504</v>
      </c>
      <c r="F69" s="493"/>
      <c r="G69" s="383"/>
      <c r="H69" s="383"/>
    </row>
    <row r="70" spans="1:8" ht="12" customHeight="1">
      <c r="A70" s="391">
        <v>3115</v>
      </c>
      <c r="B70" s="500" t="s">
        <v>1112</v>
      </c>
      <c r="C70" s="1039"/>
      <c r="D70" s="1039"/>
      <c r="E70" s="460"/>
      <c r="F70" s="501"/>
      <c r="G70" s="383"/>
      <c r="H70" s="383"/>
    </row>
    <row r="71" spans="1:8" ht="12" customHeight="1">
      <c r="A71" s="313"/>
      <c r="B71" s="403" t="s">
        <v>581</v>
      </c>
      <c r="C71" s="1040"/>
      <c r="D71" s="1040"/>
      <c r="E71" s="460"/>
      <c r="F71" s="489"/>
      <c r="G71" s="383"/>
      <c r="H71" s="383"/>
    </row>
    <row r="72" spans="1:8" ht="12" customHeight="1">
      <c r="A72" s="313"/>
      <c r="B72" s="194" t="s">
        <v>814</v>
      </c>
      <c r="C72" s="1040"/>
      <c r="D72" s="1040"/>
      <c r="E72" s="460"/>
      <c r="F72" s="489"/>
      <c r="G72" s="383"/>
      <c r="H72" s="383"/>
    </row>
    <row r="73" spans="1:8" ht="12" customHeight="1">
      <c r="A73" s="313"/>
      <c r="B73" s="404" t="s">
        <v>796</v>
      </c>
      <c r="C73" s="1040">
        <v>14000</v>
      </c>
      <c r="D73" s="1040">
        <v>15698</v>
      </c>
      <c r="E73" s="1185">
        <f>SUM(D73/C73)</f>
        <v>1.1212857142857142</v>
      </c>
      <c r="F73" s="481"/>
      <c r="G73" s="383"/>
      <c r="H73" s="383"/>
    </row>
    <row r="74" spans="1:8" ht="12" customHeight="1">
      <c r="A74" s="313"/>
      <c r="B74" s="320" t="s">
        <v>587</v>
      </c>
      <c r="C74" s="1040"/>
      <c r="D74" s="1040"/>
      <c r="E74" s="1180"/>
      <c r="F74" s="481"/>
      <c r="G74" s="383"/>
      <c r="H74" s="383"/>
    </row>
    <row r="75" spans="1:8" ht="12" customHeight="1">
      <c r="A75" s="313"/>
      <c r="B75" s="320" t="s">
        <v>806</v>
      </c>
      <c r="C75" s="1040"/>
      <c r="D75" s="1040"/>
      <c r="E75" s="1180"/>
      <c r="F75" s="489"/>
      <c r="G75" s="383"/>
      <c r="H75" s="383"/>
    </row>
    <row r="76" spans="1:8" ht="12" customHeight="1">
      <c r="A76" s="402"/>
      <c r="B76" s="517" t="s">
        <v>1113</v>
      </c>
      <c r="C76" s="1044">
        <v>2000</v>
      </c>
      <c r="D76" s="1044">
        <v>2000</v>
      </c>
      <c r="E76" s="1180">
        <f>SUM(D76/C76)</f>
        <v>1</v>
      </c>
      <c r="F76" s="490"/>
      <c r="G76" s="383"/>
      <c r="H76" s="383"/>
    </row>
    <row r="77" spans="1:8" ht="12" customHeight="1" thickBot="1">
      <c r="A77" s="402"/>
      <c r="B77" s="936" t="s">
        <v>445</v>
      </c>
      <c r="C77" s="1045">
        <v>4000</v>
      </c>
      <c r="D77" s="1045">
        <v>6499</v>
      </c>
      <c r="E77" s="1186">
        <f>SUM(D77/C77)</f>
        <v>1.62475</v>
      </c>
      <c r="F77" s="502"/>
      <c r="G77" s="383"/>
      <c r="H77" s="383"/>
    </row>
    <row r="78" spans="1:8" ht="12" customHeight="1" thickBot="1">
      <c r="A78" s="414"/>
      <c r="B78" s="477" t="s">
        <v>616</v>
      </c>
      <c r="C78" s="1043">
        <f>SUM(C72:C77)</f>
        <v>20000</v>
      </c>
      <c r="D78" s="1043">
        <f>SUM(D72:D77)</f>
        <v>24197</v>
      </c>
      <c r="E78" s="1183">
        <f>SUM(D78/C78)</f>
        <v>1.20985</v>
      </c>
      <c r="F78" s="493"/>
      <c r="G78" s="383"/>
      <c r="H78" s="383"/>
    </row>
    <row r="79" spans="1:8" ht="12" customHeight="1" thickBot="1">
      <c r="A79" s="503">
        <v>3120</v>
      </c>
      <c r="B79" s="497" t="s">
        <v>905</v>
      </c>
      <c r="C79" s="1043">
        <f>SUM(C87+C95+C103+C111+C119)</f>
        <v>60000</v>
      </c>
      <c r="D79" s="1043">
        <f>SUM(D87+D95+D103+D111+D119)</f>
        <v>71156</v>
      </c>
      <c r="E79" s="1183">
        <f>SUM(D79/C79)</f>
        <v>1.1859333333333333</v>
      </c>
      <c r="F79" s="493"/>
      <c r="G79" s="383"/>
      <c r="H79" s="383"/>
    </row>
    <row r="80" spans="1:8" ht="12" customHeight="1">
      <c r="A80" s="78">
        <v>3121</v>
      </c>
      <c r="B80" s="504" t="s">
        <v>677</v>
      </c>
      <c r="C80" s="1039"/>
      <c r="D80" s="1039"/>
      <c r="E80" s="460"/>
      <c r="F80" s="488"/>
      <c r="G80" s="383"/>
      <c r="H80" s="383"/>
    </row>
    <row r="81" spans="1:8" ht="12" customHeight="1">
      <c r="A81" s="78"/>
      <c r="B81" s="403" t="s">
        <v>581</v>
      </c>
      <c r="C81" s="1039"/>
      <c r="D81" s="1039"/>
      <c r="E81" s="460"/>
      <c r="F81" s="461"/>
      <c r="G81" s="383"/>
      <c r="H81" s="383"/>
    </row>
    <row r="82" spans="1:8" ht="12" customHeight="1">
      <c r="A82" s="78"/>
      <c r="B82" s="194" t="s">
        <v>814</v>
      </c>
      <c r="C82" s="1039"/>
      <c r="D82" s="1039"/>
      <c r="E82" s="460"/>
      <c r="F82" s="461"/>
      <c r="G82" s="383"/>
      <c r="H82" s="383"/>
    </row>
    <row r="83" spans="1:8" ht="12" customHeight="1">
      <c r="A83" s="391"/>
      <c r="B83" s="404" t="s">
        <v>796</v>
      </c>
      <c r="C83" s="1046">
        <v>5000</v>
      </c>
      <c r="D83" s="1046">
        <v>10899</v>
      </c>
      <c r="E83" s="1180">
        <f>SUM(D83/C83)</f>
        <v>2.1798</v>
      </c>
      <c r="F83" s="481"/>
      <c r="G83" s="427"/>
      <c r="H83" s="383"/>
    </row>
    <row r="84" spans="1:8" ht="12" customHeight="1">
      <c r="A84" s="391"/>
      <c r="B84" s="320" t="s">
        <v>806</v>
      </c>
      <c r="C84" s="1046"/>
      <c r="D84" s="1046"/>
      <c r="E84" s="460"/>
      <c r="F84" s="505"/>
      <c r="G84" s="383"/>
      <c r="H84" s="383"/>
    </row>
    <row r="85" spans="1:8" ht="12" customHeight="1">
      <c r="A85" s="78"/>
      <c r="B85" s="320" t="s">
        <v>806</v>
      </c>
      <c r="C85" s="1039"/>
      <c r="D85" s="1039"/>
      <c r="E85" s="460"/>
      <c r="F85" s="461"/>
      <c r="G85" s="383"/>
      <c r="H85" s="383"/>
    </row>
    <row r="86" spans="1:8" ht="12" customHeight="1" thickBot="1">
      <c r="A86" s="78"/>
      <c r="B86" s="473" t="s">
        <v>546</v>
      </c>
      <c r="C86" s="1047"/>
      <c r="D86" s="1047"/>
      <c r="E86" s="1182"/>
      <c r="F86" s="456"/>
      <c r="G86" s="383"/>
      <c r="H86" s="383"/>
    </row>
    <row r="87" spans="1:8" ht="12" customHeight="1" thickBot="1">
      <c r="A87" s="414"/>
      <c r="B87" s="477" t="s">
        <v>616</v>
      </c>
      <c r="C87" s="1043">
        <f>SUM(C83:C86)</f>
        <v>5000</v>
      </c>
      <c r="D87" s="1043">
        <f>SUM(D83:D86)</f>
        <v>10899</v>
      </c>
      <c r="E87" s="1183">
        <f>SUM(D87/C87)</f>
        <v>2.1798</v>
      </c>
      <c r="F87" s="493"/>
      <c r="G87" s="383"/>
      <c r="H87" s="383"/>
    </row>
    <row r="88" spans="1:8" ht="12" customHeight="1">
      <c r="A88" s="391">
        <v>3122</v>
      </c>
      <c r="B88" s="500" t="s">
        <v>670</v>
      </c>
      <c r="C88" s="1039"/>
      <c r="D88" s="1039"/>
      <c r="E88" s="460"/>
      <c r="F88" s="506"/>
      <c r="G88" s="383"/>
      <c r="H88" s="383"/>
    </row>
    <row r="89" spans="1:8" ht="12" customHeight="1">
      <c r="A89" s="313"/>
      <c r="B89" s="403" t="s">
        <v>581</v>
      </c>
      <c r="C89" s="1040"/>
      <c r="D89" s="1040"/>
      <c r="E89" s="460"/>
      <c r="F89" s="489"/>
      <c r="G89" s="383"/>
      <c r="H89" s="383"/>
    </row>
    <row r="90" spans="1:8" ht="12" customHeight="1">
      <c r="A90" s="313"/>
      <c r="B90" s="194" t="s">
        <v>814</v>
      </c>
      <c r="C90" s="1040"/>
      <c r="D90" s="1040"/>
      <c r="E90" s="460"/>
      <c r="F90" s="489"/>
      <c r="G90" s="383"/>
      <c r="H90" s="383"/>
    </row>
    <row r="91" spans="1:8" ht="12" customHeight="1">
      <c r="A91" s="313"/>
      <c r="B91" s="404" t="s">
        <v>796</v>
      </c>
      <c r="C91" s="1040">
        <v>25000</v>
      </c>
      <c r="D91" s="1040">
        <v>25456</v>
      </c>
      <c r="E91" s="1180">
        <f>SUM(D91/C91)</f>
        <v>1.01824</v>
      </c>
      <c r="F91" s="481"/>
      <c r="G91" s="427"/>
      <c r="H91" s="383"/>
    </row>
    <row r="92" spans="1:8" ht="12" customHeight="1">
      <c r="A92" s="313"/>
      <c r="B92" s="320" t="s">
        <v>587</v>
      </c>
      <c r="C92" s="1040"/>
      <c r="D92" s="1040"/>
      <c r="E92" s="460"/>
      <c r="F92" s="489"/>
      <c r="G92" s="383"/>
      <c r="H92" s="383"/>
    </row>
    <row r="93" spans="1:8" ht="12" customHeight="1">
      <c r="A93" s="313"/>
      <c r="B93" s="320" t="s">
        <v>806</v>
      </c>
      <c r="C93" s="1040"/>
      <c r="D93" s="1040"/>
      <c r="E93" s="460"/>
      <c r="F93" s="489"/>
      <c r="G93" s="383"/>
      <c r="H93" s="383"/>
    </row>
    <row r="94" spans="1:8" ht="12" customHeight="1" thickBot="1">
      <c r="A94" s="313"/>
      <c r="B94" s="473" t="s">
        <v>546</v>
      </c>
      <c r="C94" s="1041"/>
      <c r="D94" s="1041"/>
      <c r="E94" s="1182"/>
      <c r="F94" s="489"/>
      <c r="G94" s="383"/>
      <c r="H94" s="383"/>
    </row>
    <row r="95" spans="1:8" ht="12" customHeight="1" thickBot="1">
      <c r="A95" s="393"/>
      <c r="B95" s="477" t="s">
        <v>616</v>
      </c>
      <c r="C95" s="1043">
        <f>SUM(C89:C94)</f>
        <v>25000</v>
      </c>
      <c r="D95" s="1043">
        <f>SUM(D89:D94)</f>
        <v>25456</v>
      </c>
      <c r="E95" s="1183">
        <f>SUM(D95/C95)</f>
        <v>1.01824</v>
      </c>
      <c r="F95" s="493"/>
      <c r="G95" s="383"/>
      <c r="H95" s="383"/>
    </row>
    <row r="96" spans="1:8" ht="12" customHeight="1">
      <c r="A96" s="391">
        <v>3123</v>
      </c>
      <c r="B96" s="227" t="s">
        <v>589</v>
      </c>
      <c r="C96" s="1039"/>
      <c r="D96" s="1039"/>
      <c r="E96" s="460"/>
      <c r="F96" s="397"/>
      <c r="G96" s="383"/>
      <c r="H96" s="383"/>
    </row>
    <row r="97" spans="1:8" ht="12" customHeight="1">
      <c r="A97" s="313"/>
      <c r="B97" s="403" t="s">
        <v>581</v>
      </c>
      <c r="C97" s="1040">
        <v>400</v>
      </c>
      <c r="D97" s="1040">
        <v>400</v>
      </c>
      <c r="E97" s="1180">
        <f>SUM(D97/C97)</f>
        <v>1</v>
      </c>
      <c r="F97" s="489"/>
      <c r="G97" s="383"/>
      <c r="H97" s="383"/>
    </row>
    <row r="98" spans="1:8" ht="12" customHeight="1">
      <c r="A98" s="313"/>
      <c r="B98" s="194" t="s">
        <v>814</v>
      </c>
      <c r="C98" s="1040">
        <v>100</v>
      </c>
      <c r="D98" s="1040">
        <v>100</v>
      </c>
      <c r="E98" s="1180">
        <f>SUM(D98/C98)</f>
        <v>1</v>
      </c>
      <c r="F98" s="489"/>
      <c r="G98" s="383"/>
      <c r="H98" s="383"/>
    </row>
    <row r="99" spans="1:8" ht="12" customHeight="1">
      <c r="A99" s="313"/>
      <c r="B99" s="404" t="s">
        <v>796</v>
      </c>
      <c r="C99" s="1040">
        <v>14500</v>
      </c>
      <c r="D99" s="1040">
        <v>17144</v>
      </c>
      <c r="E99" s="1180">
        <f>SUM(D99/C99)</f>
        <v>1.182344827586207</v>
      </c>
      <c r="F99" s="481"/>
      <c r="G99" s="427"/>
      <c r="H99" s="383"/>
    </row>
    <row r="100" spans="1:8" ht="12" customHeight="1">
      <c r="A100" s="313"/>
      <c r="B100" s="320" t="s">
        <v>587</v>
      </c>
      <c r="C100" s="1040"/>
      <c r="D100" s="1040"/>
      <c r="E100" s="460"/>
      <c r="F100" s="489"/>
      <c r="G100" s="383"/>
      <c r="H100" s="383"/>
    </row>
    <row r="101" spans="1:8" ht="12" customHeight="1">
      <c r="A101" s="313"/>
      <c r="B101" s="320" t="s">
        <v>806</v>
      </c>
      <c r="C101" s="1040"/>
      <c r="D101" s="1040"/>
      <c r="E101" s="460"/>
      <c r="F101" s="489"/>
      <c r="G101" s="383"/>
      <c r="H101" s="383"/>
    </row>
    <row r="102" spans="1:8" ht="12" customHeight="1" thickBot="1">
      <c r="A102" s="313"/>
      <c r="B102" s="473" t="s">
        <v>546</v>
      </c>
      <c r="C102" s="1041"/>
      <c r="D102" s="1041"/>
      <c r="E102" s="1182"/>
      <c r="F102" s="489"/>
      <c r="G102" s="383"/>
      <c r="H102" s="383"/>
    </row>
    <row r="103" spans="1:8" ht="12" customHeight="1" thickBot="1">
      <c r="A103" s="393"/>
      <c r="B103" s="477" t="s">
        <v>616</v>
      </c>
      <c r="C103" s="1043">
        <f>SUM(C97:C102)</f>
        <v>15000</v>
      </c>
      <c r="D103" s="1043">
        <f>SUM(D97:D102)</f>
        <v>17644</v>
      </c>
      <c r="E103" s="1183">
        <f>SUM(D103/C103)</f>
        <v>1.1762666666666666</v>
      </c>
      <c r="F103" s="493"/>
      <c r="G103" s="383"/>
      <c r="H103" s="383"/>
    </row>
    <row r="104" spans="1:8" ht="12" customHeight="1">
      <c r="A104" s="391">
        <v>3124</v>
      </c>
      <c r="B104" s="227" t="s">
        <v>592</v>
      </c>
      <c r="C104" s="1039"/>
      <c r="D104" s="1039"/>
      <c r="E104" s="460"/>
      <c r="F104" s="397" t="s">
        <v>646</v>
      </c>
      <c r="G104" s="383"/>
      <c r="H104" s="383"/>
    </row>
    <row r="105" spans="1:8" ht="12" customHeight="1">
      <c r="A105" s="313"/>
      <c r="B105" s="403" t="s">
        <v>581</v>
      </c>
      <c r="C105" s="1040"/>
      <c r="D105" s="1040"/>
      <c r="E105" s="460"/>
      <c r="F105" s="489"/>
      <c r="G105" s="383"/>
      <c r="H105" s="383"/>
    </row>
    <row r="106" spans="1:8" ht="12" customHeight="1">
      <c r="A106" s="313"/>
      <c r="B106" s="194" t="s">
        <v>814</v>
      </c>
      <c r="C106" s="1040"/>
      <c r="D106" s="1040"/>
      <c r="E106" s="460"/>
      <c r="F106" s="489"/>
      <c r="G106" s="383"/>
      <c r="H106" s="383"/>
    </row>
    <row r="107" spans="1:8" ht="12" customHeight="1">
      <c r="A107" s="313"/>
      <c r="B107" s="404" t="s">
        <v>796</v>
      </c>
      <c r="C107" s="1040">
        <v>5000</v>
      </c>
      <c r="D107" s="1040">
        <v>7057</v>
      </c>
      <c r="E107" s="1180">
        <f>SUM(D107/C107)</f>
        <v>1.4114</v>
      </c>
      <c r="F107" s="481"/>
      <c r="G107" s="427"/>
      <c r="H107" s="383"/>
    </row>
    <row r="108" spans="1:8" ht="12" customHeight="1">
      <c r="A108" s="313"/>
      <c r="B108" s="320" t="s">
        <v>806</v>
      </c>
      <c r="C108" s="1040"/>
      <c r="D108" s="1040"/>
      <c r="E108" s="460"/>
      <c r="F108" s="489"/>
      <c r="G108" s="383"/>
      <c r="H108" s="383"/>
    </row>
    <row r="109" spans="1:8" ht="12" customHeight="1">
      <c r="A109" s="313"/>
      <c r="B109" s="320" t="s">
        <v>806</v>
      </c>
      <c r="C109" s="1040"/>
      <c r="D109" s="1040"/>
      <c r="E109" s="460"/>
      <c r="F109" s="489"/>
      <c r="G109" s="383"/>
      <c r="H109" s="383"/>
    </row>
    <row r="110" spans="1:8" ht="12" customHeight="1" thickBot="1">
      <c r="A110" s="313"/>
      <c r="B110" s="473" t="s">
        <v>546</v>
      </c>
      <c r="C110" s="1041"/>
      <c r="D110" s="1041"/>
      <c r="E110" s="1182"/>
      <c r="F110" s="489"/>
      <c r="G110" s="383"/>
      <c r="H110" s="383"/>
    </row>
    <row r="111" spans="1:8" ht="12" customHeight="1" thickBot="1">
      <c r="A111" s="393"/>
      <c r="B111" s="477" t="s">
        <v>616</v>
      </c>
      <c r="C111" s="1043">
        <f>SUM(C105:C110)</f>
        <v>5000</v>
      </c>
      <c r="D111" s="1043">
        <f>SUM(D105:D110)</f>
        <v>7057</v>
      </c>
      <c r="E111" s="1181">
        <f>SUM(D111/C111)</f>
        <v>1.4114</v>
      </c>
      <c r="F111" s="493"/>
      <c r="G111" s="383"/>
      <c r="H111" s="383"/>
    </row>
    <row r="112" spans="1:8" ht="12" customHeight="1">
      <c r="A112" s="391">
        <v>3125</v>
      </c>
      <c r="B112" s="227" t="s">
        <v>475</v>
      </c>
      <c r="C112" s="1039"/>
      <c r="D112" s="1039"/>
      <c r="E112" s="460"/>
      <c r="F112" s="397"/>
      <c r="G112" s="383"/>
      <c r="H112" s="383"/>
    </row>
    <row r="113" spans="1:8" ht="12" customHeight="1">
      <c r="A113" s="313"/>
      <c r="B113" s="403" t="s">
        <v>581</v>
      </c>
      <c r="C113" s="1040"/>
      <c r="D113" s="1040"/>
      <c r="E113" s="460"/>
      <c r="F113" s="489"/>
      <c r="G113" s="383"/>
      <c r="H113" s="383"/>
    </row>
    <row r="114" spans="1:8" ht="12" customHeight="1">
      <c r="A114" s="313"/>
      <c r="B114" s="194" t="s">
        <v>814</v>
      </c>
      <c r="C114" s="1040"/>
      <c r="D114" s="1040"/>
      <c r="E114" s="460"/>
      <c r="F114" s="489"/>
      <c r="G114" s="383"/>
      <c r="H114" s="383"/>
    </row>
    <row r="115" spans="1:8" ht="12" customHeight="1">
      <c r="A115" s="313"/>
      <c r="B115" s="404" t="s">
        <v>796</v>
      </c>
      <c r="C115" s="1040">
        <v>10000</v>
      </c>
      <c r="D115" s="1040">
        <v>10100</v>
      </c>
      <c r="E115" s="1180">
        <f>SUM(D115/C115)</f>
        <v>1.01</v>
      </c>
      <c r="F115" s="635"/>
      <c r="G115" s="427"/>
      <c r="H115" s="383"/>
    </row>
    <row r="116" spans="1:8" ht="12" customHeight="1">
      <c r="A116" s="313"/>
      <c r="B116" s="320" t="s">
        <v>587</v>
      </c>
      <c r="C116" s="1040"/>
      <c r="D116" s="1040"/>
      <c r="E116" s="460"/>
      <c r="F116" s="635"/>
      <c r="G116" s="383"/>
      <c r="H116" s="383"/>
    </row>
    <row r="117" spans="1:8" ht="12" customHeight="1">
      <c r="A117" s="313"/>
      <c r="B117" s="320" t="s">
        <v>806</v>
      </c>
      <c r="C117" s="1040"/>
      <c r="D117" s="1040"/>
      <c r="E117" s="460"/>
      <c r="F117" s="489"/>
      <c r="G117" s="383"/>
      <c r="H117" s="383"/>
    </row>
    <row r="118" spans="1:8" ht="12" customHeight="1" thickBot="1">
      <c r="A118" s="313"/>
      <c r="B118" s="473" t="s">
        <v>546</v>
      </c>
      <c r="C118" s="1041"/>
      <c r="D118" s="1041"/>
      <c r="E118" s="1182"/>
      <c r="F118" s="489"/>
      <c r="G118" s="383"/>
      <c r="H118" s="383"/>
    </row>
    <row r="119" spans="1:8" ht="12" customHeight="1" thickBot="1">
      <c r="A119" s="393"/>
      <c r="B119" s="477" t="s">
        <v>616</v>
      </c>
      <c r="C119" s="1043">
        <f>SUM(C113:C118)</f>
        <v>10000</v>
      </c>
      <c r="D119" s="1043">
        <f>SUM(D113:D118)</f>
        <v>10100</v>
      </c>
      <c r="E119" s="1183">
        <f>SUM(D119/C119)</f>
        <v>1.01</v>
      </c>
      <c r="F119" s="493"/>
      <c r="G119" s="383"/>
      <c r="H119" s="383"/>
    </row>
    <row r="120" spans="1:8" ht="12" customHeight="1" thickBot="1">
      <c r="A120" s="503">
        <v>3140</v>
      </c>
      <c r="B120" s="507" t="s">
        <v>593</v>
      </c>
      <c r="C120" s="1043">
        <f>SUM(C128+C136+C144+C152+C160+C168)</f>
        <v>44000</v>
      </c>
      <c r="D120" s="1043">
        <f>SUM(D128+D136+D144+D152+D160+D168)</f>
        <v>62062</v>
      </c>
      <c r="E120" s="1183">
        <f>SUM(D120/C120)</f>
        <v>1.4105</v>
      </c>
      <c r="F120" s="493"/>
      <c r="G120" s="383"/>
      <c r="H120" s="383"/>
    </row>
    <row r="121" spans="1:8" ht="12" customHeight="1">
      <c r="A121" s="391">
        <v>3141</v>
      </c>
      <c r="B121" s="227" t="s">
        <v>614</v>
      </c>
      <c r="C121" s="1039"/>
      <c r="D121" s="1039"/>
      <c r="E121" s="460"/>
      <c r="F121" s="489"/>
      <c r="G121" s="383"/>
      <c r="H121" s="383"/>
    </row>
    <row r="122" spans="1:8" ht="12" customHeight="1">
      <c r="A122" s="313"/>
      <c r="B122" s="403" t="s">
        <v>581</v>
      </c>
      <c r="C122" s="1040"/>
      <c r="D122" s="1040"/>
      <c r="E122" s="460"/>
      <c r="F122" s="636"/>
      <c r="G122" s="383"/>
      <c r="H122" s="383"/>
    </row>
    <row r="123" spans="1:8" ht="12" customHeight="1">
      <c r="A123" s="313"/>
      <c r="B123" s="194" t="s">
        <v>814</v>
      </c>
      <c r="C123" s="1040"/>
      <c r="D123" s="1040"/>
      <c r="E123" s="460"/>
      <c r="F123" s="635"/>
      <c r="G123" s="383"/>
      <c r="H123" s="383"/>
    </row>
    <row r="124" spans="1:8" ht="12" customHeight="1">
      <c r="A124" s="313"/>
      <c r="B124" s="404" t="s">
        <v>796</v>
      </c>
      <c r="C124" s="1040"/>
      <c r="D124" s="1040"/>
      <c r="E124" s="460"/>
      <c r="F124" s="635"/>
      <c r="G124" s="383"/>
      <c r="H124" s="383"/>
    </row>
    <row r="125" spans="1:8" ht="12" customHeight="1">
      <c r="A125" s="313"/>
      <c r="B125" s="320" t="s">
        <v>587</v>
      </c>
      <c r="C125" s="1040">
        <v>5700</v>
      </c>
      <c r="D125" s="1040">
        <v>5700</v>
      </c>
      <c r="E125" s="1180">
        <f>SUM(D125/C125)</f>
        <v>1</v>
      </c>
      <c r="F125" s="635"/>
      <c r="G125" s="383"/>
      <c r="H125" s="383"/>
    </row>
    <row r="126" spans="1:8" ht="12" customHeight="1">
      <c r="A126" s="313"/>
      <c r="B126" s="320" t="s">
        <v>806</v>
      </c>
      <c r="C126" s="1046">
        <v>11800</v>
      </c>
      <c r="D126" s="1046">
        <v>23000</v>
      </c>
      <c r="E126" s="1180">
        <f>SUM(D126/C126)</f>
        <v>1.9491525423728813</v>
      </c>
      <c r="F126" s="635"/>
      <c r="G126" s="383"/>
      <c r="H126" s="383"/>
    </row>
    <row r="127" spans="1:8" ht="12" customHeight="1" thickBot="1">
      <c r="A127" s="313"/>
      <c r="B127" s="473" t="s">
        <v>546</v>
      </c>
      <c r="C127" s="1041"/>
      <c r="D127" s="1041"/>
      <c r="E127" s="1182"/>
      <c r="F127" s="637"/>
      <c r="G127" s="383"/>
      <c r="H127" s="383"/>
    </row>
    <row r="128" spans="1:8" ht="12" customHeight="1" thickBot="1">
      <c r="A128" s="393"/>
      <c r="B128" s="477" t="s">
        <v>616</v>
      </c>
      <c r="C128" s="1043">
        <f>SUM(C122:C127)</f>
        <v>17500</v>
      </c>
      <c r="D128" s="1043">
        <f>SUM(D122:D127)</f>
        <v>28700</v>
      </c>
      <c r="E128" s="1183">
        <f>SUM(D128/C128)</f>
        <v>1.64</v>
      </c>
      <c r="F128" s="493"/>
      <c r="G128" s="383"/>
      <c r="H128" s="383"/>
    </row>
    <row r="129" spans="1:8" ht="12" customHeight="1">
      <c r="A129" s="391">
        <v>3142</v>
      </c>
      <c r="B129" s="413" t="s">
        <v>466</v>
      </c>
      <c r="C129" s="1039"/>
      <c r="D129" s="1039"/>
      <c r="E129" s="460"/>
      <c r="F129" s="488"/>
      <c r="G129" s="383"/>
      <c r="H129" s="383"/>
    </row>
    <row r="130" spans="1:8" ht="12" customHeight="1">
      <c r="A130" s="391"/>
      <c r="B130" s="403" t="s">
        <v>581</v>
      </c>
      <c r="C130" s="1040">
        <v>2000</v>
      </c>
      <c r="D130" s="1040">
        <v>2473</v>
      </c>
      <c r="E130" s="460">
        <f>SUM(D130/C130)</f>
        <v>1.2365</v>
      </c>
      <c r="F130" s="636"/>
      <c r="G130" s="383"/>
      <c r="H130" s="383"/>
    </row>
    <row r="131" spans="1:8" ht="12" customHeight="1">
      <c r="A131" s="391"/>
      <c r="B131" s="194" t="s">
        <v>814</v>
      </c>
      <c r="C131" s="1040">
        <v>1000</v>
      </c>
      <c r="D131" s="1040">
        <v>1599</v>
      </c>
      <c r="E131" s="460">
        <f>SUM(D131/C131)</f>
        <v>1.599</v>
      </c>
      <c r="F131" s="505"/>
      <c r="G131" s="383"/>
      <c r="H131" s="383"/>
    </row>
    <row r="132" spans="1:8" ht="12" customHeight="1">
      <c r="A132" s="391"/>
      <c r="B132" s="404" t="s">
        <v>796</v>
      </c>
      <c r="C132" s="1046">
        <v>4000</v>
      </c>
      <c r="D132" s="1046">
        <v>4194</v>
      </c>
      <c r="E132" s="460">
        <f>SUM(D132/C132)</f>
        <v>1.0485</v>
      </c>
      <c r="F132" s="638"/>
      <c r="G132" s="427"/>
      <c r="H132" s="383"/>
    </row>
    <row r="133" spans="1:8" ht="12" customHeight="1">
      <c r="A133" s="391"/>
      <c r="B133" s="320" t="s">
        <v>587</v>
      </c>
      <c r="C133" s="1046"/>
      <c r="D133" s="1046"/>
      <c r="E133" s="460"/>
      <c r="F133" s="489"/>
      <c r="G133" s="383"/>
      <c r="H133" s="383"/>
    </row>
    <row r="134" spans="1:8" ht="12" customHeight="1">
      <c r="A134" s="391"/>
      <c r="B134" s="320" t="s">
        <v>806</v>
      </c>
      <c r="C134" s="1046"/>
      <c r="D134" s="1046">
        <v>2638</v>
      </c>
      <c r="E134" s="460"/>
      <c r="F134" s="505"/>
      <c r="G134" s="383"/>
      <c r="H134" s="383"/>
    </row>
    <row r="135" spans="1:8" ht="12" thickBot="1">
      <c r="A135" s="391"/>
      <c r="B135" s="473" t="s">
        <v>433</v>
      </c>
      <c r="C135" s="1048"/>
      <c r="D135" s="1048"/>
      <c r="E135" s="1182"/>
      <c r="F135" s="508"/>
      <c r="G135" s="383"/>
      <c r="H135" s="383"/>
    </row>
    <row r="136" spans="1:8" ht="12" customHeight="1" thickBot="1">
      <c r="A136" s="393"/>
      <c r="B136" s="477" t="s">
        <v>616</v>
      </c>
      <c r="C136" s="1043">
        <f>SUM(C130:C135)</f>
        <v>7000</v>
      </c>
      <c r="D136" s="1043">
        <f>SUM(D130:D135)</f>
        <v>10904</v>
      </c>
      <c r="E136" s="1181">
        <f>SUM(D136/C136)</f>
        <v>1.5577142857142856</v>
      </c>
      <c r="F136" s="493"/>
      <c r="G136" s="383"/>
      <c r="H136" s="383"/>
    </row>
    <row r="137" spans="1:8" ht="12" customHeight="1">
      <c r="A137" s="410">
        <v>3143</v>
      </c>
      <c r="B137" s="227" t="s">
        <v>477</v>
      </c>
      <c r="C137" s="1039"/>
      <c r="D137" s="1039"/>
      <c r="E137" s="460"/>
      <c r="F137" s="457" t="s">
        <v>460</v>
      </c>
      <c r="G137" s="383"/>
      <c r="H137" s="383"/>
    </row>
    <row r="138" spans="1:8" ht="12" customHeight="1">
      <c r="A138" s="313"/>
      <c r="B138" s="403" t="s">
        <v>581</v>
      </c>
      <c r="C138" s="1040"/>
      <c r="D138" s="1040"/>
      <c r="E138" s="460"/>
      <c r="F138" s="489"/>
      <c r="G138" s="383"/>
      <c r="H138" s="383"/>
    </row>
    <row r="139" spans="1:8" ht="12" customHeight="1">
      <c r="A139" s="313"/>
      <c r="B139" s="194" t="s">
        <v>814</v>
      </c>
      <c r="C139" s="1040"/>
      <c r="D139" s="1040"/>
      <c r="E139" s="460"/>
      <c r="F139" s="636"/>
      <c r="G139" s="383"/>
      <c r="H139" s="383"/>
    </row>
    <row r="140" spans="1:8" ht="12" customHeight="1">
      <c r="A140" s="313"/>
      <c r="B140" s="404" t="s">
        <v>796</v>
      </c>
      <c r="C140" s="1046"/>
      <c r="D140" s="1046">
        <v>468</v>
      </c>
      <c r="E140" s="460"/>
      <c r="F140" s="636"/>
      <c r="G140" s="427"/>
      <c r="H140" s="383"/>
    </row>
    <row r="141" spans="1:8" ht="12" customHeight="1">
      <c r="A141" s="313"/>
      <c r="B141" s="320" t="s">
        <v>587</v>
      </c>
      <c r="C141" s="1046"/>
      <c r="D141" s="1046"/>
      <c r="E141" s="460"/>
      <c r="F141" s="635"/>
      <c r="G141" s="383"/>
      <c r="H141" s="383"/>
    </row>
    <row r="142" spans="1:8" ht="12" customHeight="1">
      <c r="A142" s="313"/>
      <c r="B142" s="320" t="s">
        <v>806</v>
      </c>
      <c r="C142" s="1040">
        <v>8000</v>
      </c>
      <c r="D142" s="1040">
        <v>8000</v>
      </c>
      <c r="E142" s="1180">
        <f aca="true" t="shared" si="0" ref="E142:E200">SUM(D142/C142)</f>
        <v>1</v>
      </c>
      <c r="F142" s="489"/>
      <c r="G142" s="383"/>
      <c r="H142" s="383"/>
    </row>
    <row r="143" spans="1:8" ht="12" customHeight="1" thickBot="1">
      <c r="A143" s="313"/>
      <c r="B143" s="473" t="s">
        <v>453</v>
      </c>
      <c r="C143" s="1041"/>
      <c r="D143" s="1041"/>
      <c r="E143" s="1182"/>
      <c r="F143" s="461"/>
      <c r="G143" s="383"/>
      <c r="H143" s="383"/>
    </row>
    <row r="144" spans="1:8" ht="12" customHeight="1" thickBot="1">
      <c r="A144" s="393"/>
      <c r="B144" s="477" t="s">
        <v>616</v>
      </c>
      <c r="C144" s="1043">
        <f>SUM(C138:C143)</f>
        <v>8000</v>
      </c>
      <c r="D144" s="1043">
        <f>SUM(D138:D143)</f>
        <v>8468</v>
      </c>
      <c r="E144" s="1183">
        <f t="shared" si="0"/>
        <v>1.0585</v>
      </c>
      <c r="F144" s="493"/>
      <c r="G144" s="383"/>
      <c r="H144" s="383"/>
    </row>
    <row r="145" spans="1:8" ht="12" customHeight="1">
      <c r="A145" s="391">
        <v>3144</v>
      </c>
      <c r="B145" s="227" t="s">
        <v>1101</v>
      </c>
      <c r="C145" s="1039"/>
      <c r="D145" s="1039"/>
      <c r="E145" s="460"/>
      <c r="F145" s="489"/>
      <c r="G145" s="383"/>
      <c r="H145" s="383"/>
    </row>
    <row r="146" spans="1:8" ht="12" customHeight="1">
      <c r="A146" s="313"/>
      <c r="B146" s="403" t="s">
        <v>581</v>
      </c>
      <c r="C146" s="1040"/>
      <c r="D146" s="1040"/>
      <c r="E146" s="460"/>
      <c r="F146" s="489"/>
      <c r="G146" s="383"/>
      <c r="H146" s="383"/>
    </row>
    <row r="147" spans="1:8" ht="12" customHeight="1">
      <c r="A147" s="313"/>
      <c r="B147" s="194" t="s">
        <v>814</v>
      </c>
      <c r="C147" s="1040"/>
      <c r="D147" s="1040"/>
      <c r="E147" s="460"/>
      <c r="F147" s="505"/>
      <c r="G147" s="383"/>
      <c r="H147" s="383"/>
    </row>
    <row r="148" spans="1:8" ht="12" customHeight="1">
      <c r="A148" s="313"/>
      <c r="B148" s="404" t="s">
        <v>796</v>
      </c>
      <c r="C148" s="1040">
        <v>10</v>
      </c>
      <c r="D148" s="1040">
        <v>10</v>
      </c>
      <c r="E148" s="1180">
        <f t="shared" si="0"/>
        <v>1</v>
      </c>
      <c r="F148" s="636"/>
      <c r="G148" s="427"/>
      <c r="H148" s="383"/>
    </row>
    <row r="149" spans="1:8" ht="12" customHeight="1">
      <c r="A149" s="313"/>
      <c r="B149" s="320" t="s">
        <v>587</v>
      </c>
      <c r="C149" s="1040">
        <v>1490</v>
      </c>
      <c r="D149" s="1040">
        <v>1490</v>
      </c>
      <c r="E149" s="1180">
        <f t="shared" si="0"/>
        <v>1</v>
      </c>
      <c r="F149" s="509"/>
      <c r="G149" s="383"/>
      <c r="H149" s="383"/>
    </row>
    <row r="150" spans="1:8" ht="12" customHeight="1">
      <c r="A150" s="313"/>
      <c r="B150" s="320" t="s">
        <v>806</v>
      </c>
      <c r="C150" s="1040"/>
      <c r="D150" s="1040"/>
      <c r="E150" s="460"/>
      <c r="F150" s="489"/>
      <c r="G150" s="383"/>
      <c r="H150" s="383"/>
    </row>
    <row r="151" spans="1:8" ht="12" customHeight="1" thickBot="1">
      <c r="A151" s="313"/>
      <c r="B151" s="473" t="s">
        <v>546</v>
      </c>
      <c r="C151" s="1041"/>
      <c r="D151" s="1041"/>
      <c r="E151" s="1182"/>
      <c r="F151" s="508"/>
      <c r="G151" s="383"/>
      <c r="H151" s="383"/>
    </row>
    <row r="152" spans="1:8" ht="12" customHeight="1" thickBot="1">
      <c r="A152" s="393"/>
      <c r="B152" s="477" t="s">
        <v>616</v>
      </c>
      <c r="C152" s="1043">
        <f>SUM(C146:C151)</f>
        <v>1500</v>
      </c>
      <c r="D152" s="1043">
        <f>SUM(D146:D151)</f>
        <v>1500</v>
      </c>
      <c r="E152" s="1183">
        <f t="shared" si="0"/>
        <v>1</v>
      </c>
      <c r="F152" s="493"/>
      <c r="G152" s="383"/>
      <c r="H152" s="383"/>
    </row>
    <row r="153" spans="1:8" ht="12" customHeight="1">
      <c r="A153" s="487">
        <v>3145</v>
      </c>
      <c r="B153" s="464" t="s">
        <v>1102</v>
      </c>
      <c r="C153" s="1029"/>
      <c r="D153" s="1029"/>
      <c r="E153" s="460"/>
      <c r="F153" s="510"/>
      <c r="G153" s="383"/>
      <c r="H153" s="383"/>
    </row>
    <row r="154" spans="1:8" ht="12" customHeight="1">
      <c r="A154" s="483"/>
      <c r="B154" s="468" t="s">
        <v>581</v>
      </c>
      <c r="C154" s="1030">
        <v>800</v>
      </c>
      <c r="D154" s="1030">
        <v>800</v>
      </c>
      <c r="E154" s="1180">
        <f t="shared" si="0"/>
        <v>1</v>
      </c>
      <c r="F154" s="510"/>
      <c r="G154" s="383"/>
      <c r="H154" s="383"/>
    </row>
    <row r="155" spans="1:8" ht="12" customHeight="1">
      <c r="A155" s="483"/>
      <c r="B155" s="470" t="s">
        <v>814</v>
      </c>
      <c r="C155" s="1030">
        <v>400</v>
      </c>
      <c r="D155" s="1030">
        <v>540</v>
      </c>
      <c r="E155" s="1180">
        <f t="shared" si="0"/>
        <v>1.35</v>
      </c>
      <c r="F155" s="636"/>
      <c r="G155" s="383"/>
      <c r="H155" s="383"/>
    </row>
    <row r="156" spans="1:8" ht="12" customHeight="1">
      <c r="A156" s="483"/>
      <c r="B156" s="471" t="s">
        <v>796</v>
      </c>
      <c r="C156" s="1030">
        <v>2800</v>
      </c>
      <c r="D156" s="1030">
        <v>2941</v>
      </c>
      <c r="E156" s="1180">
        <f t="shared" si="0"/>
        <v>1.0503571428571428</v>
      </c>
      <c r="F156" s="511"/>
      <c r="G156" s="427"/>
      <c r="H156" s="383"/>
    </row>
    <row r="157" spans="1:8" ht="12" customHeight="1">
      <c r="A157" s="483"/>
      <c r="B157" s="472" t="s">
        <v>587</v>
      </c>
      <c r="C157" s="1030"/>
      <c r="D157" s="1030"/>
      <c r="E157" s="460"/>
      <c r="F157" s="511"/>
      <c r="G157" s="383"/>
      <c r="H157" s="383"/>
    </row>
    <row r="158" spans="1:8" ht="12" customHeight="1">
      <c r="A158" s="483"/>
      <c r="B158" s="472" t="s">
        <v>806</v>
      </c>
      <c r="C158" s="1030"/>
      <c r="D158" s="1030"/>
      <c r="E158" s="460"/>
      <c r="F158" s="510"/>
      <c r="G158" s="383"/>
      <c r="H158" s="383"/>
    </row>
    <row r="159" spans="1:8" ht="12" customHeight="1" thickBot="1">
      <c r="A159" s="483"/>
      <c r="B159" s="473" t="s">
        <v>546</v>
      </c>
      <c r="C159" s="1033"/>
      <c r="D159" s="1033"/>
      <c r="E159" s="1182"/>
      <c r="F159" s="512"/>
      <c r="G159" s="383"/>
      <c r="H159" s="383"/>
    </row>
    <row r="160" spans="1:8" ht="12" customHeight="1" thickBot="1">
      <c r="A160" s="485"/>
      <c r="B160" s="477" t="s">
        <v>616</v>
      </c>
      <c r="C160" s="1034">
        <f>SUM(C154:C159)</f>
        <v>4000</v>
      </c>
      <c r="D160" s="1034">
        <f>SUM(D154:D159)</f>
        <v>4281</v>
      </c>
      <c r="E160" s="1183">
        <f t="shared" si="0"/>
        <v>1.07025</v>
      </c>
      <c r="F160" s="513"/>
      <c r="G160" s="383"/>
      <c r="H160" s="383"/>
    </row>
    <row r="161" spans="1:8" ht="12" customHeight="1">
      <c r="A161" s="487">
        <v>3146</v>
      </c>
      <c r="B161" s="464" t="s">
        <v>158</v>
      </c>
      <c r="C161" s="1029"/>
      <c r="D161" s="1029"/>
      <c r="E161" s="460"/>
      <c r="F161" s="633" t="s">
        <v>461</v>
      </c>
      <c r="G161" s="383"/>
      <c r="H161" s="383"/>
    </row>
    <row r="162" spans="1:8" ht="12" customHeight="1">
      <c r="A162" s="483"/>
      <c r="B162" s="468" t="s">
        <v>581</v>
      </c>
      <c r="C162" s="1030">
        <v>1500</v>
      </c>
      <c r="D162" s="1030">
        <v>2135</v>
      </c>
      <c r="E162" s="1180">
        <f t="shared" si="0"/>
        <v>1.4233333333333333</v>
      </c>
      <c r="F162" s="510"/>
      <c r="G162" s="383"/>
      <c r="H162" s="383"/>
    </row>
    <row r="163" spans="1:8" ht="12" customHeight="1">
      <c r="A163" s="483"/>
      <c r="B163" s="470" t="s">
        <v>814</v>
      </c>
      <c r="C163" s="1030">
        <v>400</v>
      </c>
      <c r="D163" s="1030">
        <v>623</v>
      </c>
      <c r="E163" s="1180">
        <f t="shared" si="0"/>
        <v>1.5575</v>
      </c>
      <c r="F163" s="510"/>
      <c r="G163" s="383"/>
      <c r="H163" s="383"/>
    </row>
    <row r="164" spans="1:8" ht="12" customHeight="1">
      <c r="A164" s="483"/>
      <c r="B164" s="471" t="s">
        <v>796</v>
      </c>
      <c r="C164" s="1030">
        <v>1000</v>
      </c>
      <c r="D164" s="1030">
        <v>1164</v>
      </c>
      <c r="E164" s="1180">
        <f t="shared" si="0"/>
        <v>1.164</v>
      </c>
      <c r="F164" s="636"/>
      <c r="G164" s="427"/>
      <c r="H164" s="383"/>
    </row>
    <row r="165" spans="1:8" ht="12" customHeight="1">
      <c r="A165" s="483"/>
      <c r="B165" s="472" t="s">
        <v>587</v>
      </c>
      <c r="C165" s="1030"/>
      <c r="D165" s="1030"/>
      <c r="E165" s="1180"/>
      <c r="F165" s="510"/>
      <c r="G165" s="383"/>
      <c r="H165" s="383"/>
    </row>
    <row r="166" spans="1:8" ht="12" customHeight="1">
      <c r="A166" s="483"/>
      <c r="B166" s="472" t="s">
        <v>806</v>
      </c>
      <c r="C166" s="1030">
        <v>3100</v>
      </c>
      <c r="D166" s="1030">
        <v>4100</v>
      </c>
      <c r="E166" s="1180">
        <f t="shared" si="0"/>
        <v>1.3225806451612903</v>
      </c>
      <c r="F166" s="510"/>
      <c r="G166" s="383"/>
      <c r="H166" s="383"/>
    </row>
    <row r="167" spans="1:8" ht="12" customHeight="1" thickBot="1">
      <c r="A167" s="483"/>
      <c r="B167" s="473" t="s">
        <v>433</v>
      </c>
      <c r="C167" s="1033"/>
      <c r="D167" s="1033">
        <v>187</v>
      </c>
      <c r="E167" s="1182"/>
      <c r="F167" s="512"/>
      <c r="G167" s="383"/>
      <c r="H167" s="383"/>
    </row>
    <row r="168" spans="1:8" ht="12" customHeight="1" thickBot="1">
      <c r="A168" s="485"/>
      <c r="B168" s="477" t="s">
        <v>616</v>
      </c>
      <c r="C168" s="1034">
        <f>SUM(C162:C167)</f>
        <v>6000</v>
      </c>
      <c r="D168" s="1034">
        <f>SUM(D162:D167)</f>
        <v>8209</v>
      </c>
      <c r="E168" s="1183">
        <f t="shared" si="0"/>
        <v>1.3681666666666668</v>
      </c>
      <c r="F168" s="513"/>
      <c r="G168" s="383"/>
      <c r="H168" s="383"/>
    </row>
    <row r="169" spans="1:8" ht="12" thickBot="1">
      <c r="A169" s="503"/>
      <c r="B169" s="514" t="s">
        <v>498</v>
      </c>
      <c r="C169" s="1043">
        <f>SUM(C193+C202+C219+C227+C235+C268+C243+C251+C276+C185+C284+C295+C259+C177+C210+C303)</f>
        <v>2629278</v>
      </c>
      <c r="D169" s="1043">
        <f>SUM(D193+D202+D219+D227+D235+D268+D243+D251+D276+D185+D284+D295+D259+D177+D210+D303)</f>
        <v>2754223</v>
      </c>
      <c r="E169" s="1183">
        <f t="shared" si="0"/>
        <v>1.0475206501556702</v>
      </c>
      <c r="F169" s="493"/>
      <c r="G169" s="383"/>
      <c r="H169" s="383"/>
    </row>
    <row r="170" spans="1:8" ht="11.25">
      <c r="A170" s="391">
        <v>3200</v>
      </c>
      <c r="B170" s="515" t="s">
        <v>582</v>
      </c>
      <c r="C170" s="1039"/>
      <c r="D170" s="1039"/>
      <c r="E170" s="460"/>
      <c r="F170" s="457"/>
      <c r="G170" s="383"/>
      <c r="H170" s="383"/>
    </row>
    <row r="171" spans="1:8" ht="11.25">
      <c r="A171" s="402"/>
      <c r="B171" s="403" t="s">
        <v>581</v>
      </c>
      <c r="C171" s="1040">
        <v>65094</v>
      </c>
      <c r="D171" s="1040">
        <v>89383</v>
      </c>
      <c r="E171" s="1180">
        <f t="shared" si="0"/>
        <v>1.3731373091221926</v>
      </c>
      <c r="F171" s="77"/>
      <c r="G171" s="383"/>
      <c r="H171" s="383"/>
    </row>
    <row r="172" spans="1:8" ht="12">
      <c r="A172" s="402"/>
      <c r="B172" s="194" t="s">
        <v>814</v>
      </c>
      <c r="C172" s="1040">
        <v>17575</v>
      </c>
      <c r="D172" s="1040">
        <v>24238</v>
      </c>
      <c r="E172" s="1180">
        <f t="shared" si="0"/>
        <v>1.3791180654338548</v>
      </c>
      <c r="F172" s="636"/>
      <c r="G172" s="383"/>
      <c r="H172" s="383"/>
    </row>
    <row r="173" spans="1:8" ht="12">
      <c r="A173" s="313"/>
      <c r="B173" s="404" t="s">
        <v>796</v>
      </c>
      <c r="C173" s="1040">
        <v>1709</v>
      </c>
      <c r="D173" s="1040">
        <v>1709</v>
      </c>
      <c r="E173" s="1180">
        <f t="shared" si="0"/>
        <v>1</v>
      </c>
      <c r="F173" s="636"/>
      <c r="G173" s="383"/>
      <c r="H173" s="383"/>
    </row>
    <row r="174" spans="1:8" ht="12">
      <c r="A174" s="313"/>
      <c r="B174" s="320" t="s">
        <v>587</v>
      </c>
      <c r="C174" s="1040"/>
      <c r="D174" s="1040"/>
      <c r="E174" s="460"/>
      <c r="F174" s="636"/>
      <c r="G174" s="383"/>
      <c r="H174" s="383"/>
    </row>
    <row r="175" spans="1:8" ht="12">
      <c r="A175" s="402"/>
      <c r="B175" s="320" t="s">
        <v>806</v>
      </c>
      <c r="C175" s="1040"/>
      <c r="D175" s="1040"/>
      <c r="E175" s="460"/>
      <c r="F175" s="639"/>
      <c r="G175" s="383"/>
      <c r="H175" s="383"/>
    </row>
    <row r="176" spans="1:8" ht="12" thickBot="1">
      <c r="A176" s="313"/>
      <c r="B176" s="473" t="s">
        <v>546</v>
      </c>
      <c r="C176" s="1041"/>
      <c r="D176" s="1041"/>
      <c r="E176" s="1182"/>
      <c r="F176" s="491"/>
      <c r="G176" s="383"/>
      <c r="H176" s="383"/>
    </row>
    <row r="177" spans="1:8" ht="12" thickBot="1">
      <c r="A177" s="393"/>
      <c r="B177" s="477" t="s">
        <v>616</v>
      </c>
      <c r="C177" s="1043">
        <f>SUM(C171:C176)</f>
        <v>84378</v>
      </c>
      <c r="D177" s="1043">
        <f>SUM(D171:D176)</f>
        <v>115330</v>
      </c>
      <c r="E177" s="1183">
        <f t="shared" si="0"/>
        <v>1.3668254758349332</v>
      </c>
      <c r="F177" s="493"/>
      <c r="G177" s="383"/>
      <c r="H177" s="383"/>
    </row>
    <row r="178" spans="1:8" ht="11.25">
      <c r="A178" s="391">
        <v>3201</v>
      </c>
      <c r="B178" s="497" t="s">
        <v>884</v>
      </c>
      <c r="C178" s="1039"/>
      <c r="D178" s="1039"/>
      <c r="E178" s="460"/>
      <c r="F178" s="457"/>
      <c r="G178" s="383"/>
      <c r="H178" s="383"/>
    </row>
    <row r="179" spans="1:8" ht="12">
      <c r="A179" s="391"/>
      <c r="B179" s="404" t="s">
        <v>581</v>
      </c>
      <c r="C179" s="1046">
        <v>20000</v>
      </c>
      <c r="D179" s="1046">
        <v>20084</v>
      </c>
      <c r="E179" s="1180">
        <f t="shared" si="0"/>
        <v>1.0042</v>
      </c>
      <c r="F179" s="636"/>
      <c r="G179" s="383"/>
      <c r="H179" s="383"/>
    </row>
    <row r="180" spans="1:8" ht="12">
      <c r="A180" s="391"/>
      <c r="B180" s="194" t="s">
        <v>814</v>
      </c>
      <c r="C180" s="1046">
        <v>5000</v>
      </c>
      <c r="D180" s="1046">
        <v>5000</v>
      </c>
      <c r="E180" s="1180">
        <f t="shared" si="0"/>
        <v>1</v>
      </c>
      <c r="F180" s="636"/>
      <c r="G180" s="383"/>
      <c r="H180" s="383"/>
    </row>
    <row r="181" spans="1:8" ht="12">
      <c r="A181" s="391"/>
      <c r="B181" s="404" t="s">
        <v>796</v>
      </c>
      <c r="C181" s="1046">
        <v>83000</v>
      </c>
      <c r="D181" s="1046">
        <v>87558</v>
      </c>
      <c r="E181" s="1180">
        <f t="shared" si="0"/>
        <v>1.0549156626506024</v>
      </c>
      <c r="F181" s="636"/>
      <c r="G181" s="427"/>
      <c r="H181" s="383"/>
    </row>
    <row r="182" spans="1:8" ht="11.25">
      <c r="A182" s="391"/>
      <c r="B182" s="516" t="s">
        <v>587</v>
      </c>
      <c r="C182" s="1046">
        <v>300</v>
      </c>
      <c r="D182" s="1046">
        <v>300</v>
      </c>
      <c r="E182" s="1180">
        <f t="shared" si="0"/>
        <v>1</v>
      </c>
      <c r="F182" s="505"/>
      <c r="G182" s="383"/>
      <c r="H182" s="383"/>
    </row>
    <row r="183" spans="1:8" ht="11.25">
      <c r="A183" s="391"/>
      <c r="B183" s="516" t="s">
        <v>806</v>
      </c>
      <c r="C183" s="1046"/>
      <c r="D183" s="1046"/>
      <c r="E183" s="460"/>
      <c r="F183" s="461"/>
      <c r="G183" s="383"/>
      <c r="H183" s="383"/>
    </row>
    <row r="184" spans="1:8" ht="12" thickBot="1">
      <c r="A184" s="391"/>
      <c r="B184" s="517" t="s">
        <v>759</v>
      </c>
      <c r="C184" s="1048"/>
      <c r="D184" s="1048"/>
      <c r="E184" s="1182"/>
      <c r="F184" s="461"/>
      <c r="G184" s="383"/>
      <c r="H184" s="383"/>
    </row>
    <row r="185" spans="1:8" ht="12" thickBot="1">
      <c r="A185" s="414"/>
      <c r="B185" s="477" t="s">
        <v>616</v>
      </c>
      <c r="C185" s="1043">
        <f>SUM(C179:C184)</f>
        <v>108300</v>
      </c>
      <c r="D185" s="1043">
        <f>SUM(D179:D184)</f>
        <v>112942</v>
      </c>
      <c r="E185" s="1183">
        <f t="shared" si="0"/>
        <v>1.0428624192059095</v>
      </c>
      <c r="F185" s="493"/>
      <c r="G185" s="383"/>
      <c r="H185" s="383"/>
    </row>
    <row r="186" spans="1:8" ht="11.25">
      <c r="A186" s="78">
        <v>3202</v>
      </c>
      <c r="B186" s="413" t="s">
        <v>797</v>
      </c>
      <c r="C186" s="1039"/>
      <c r="D186" s="1039"/>
      <c r="E186" s="460"/>
      <c r="F186" s="633" t="s">
        <v>461</v>
      </c>
      <c r="G186" s="383"/>
      <c r="H186" s="383"/>
    </row>
    <row r="187" spans="1:8" ht="11.25">
      <c r="A187" s="78"/>
      <c r="B187" s="403" t="s">
        <v>581</v>
      </c>
      <c r="C187" s="1046">
        <v>1500</v>
      </c>
      <c r="D187" s="1046">
        <v>2191</v>
      </c>
      <c r="E187" s="1185">
        <f t="shared" si="0"/>
        <v>1.4606666666666666</v>
      </c>
      <c r="F187" s="461"/>
      <c r="G187" s="383"/>
      <c r="H187" s="383"/>
    </row>
    <row r="188" spans="1:8" ht="11.25">
      <c r="A188" s="78"/>
      <c r="B188" s="194" t="s">
        <v>814</v>
      </c>
      <c r="C188" s="1046">
        <v>650</v>
      </c>
      <c r="D188" s="1046">
        <v>1005</v>
      </c>
      <c r="E188" s="1180">
        <f t="shared" si="0"/>
        <v>1.5461538461538462</v>
      </c>
      <c r="F188" s="505"/>
      <c r="G188" s="383"/>
      <c r="H188" s="383"/>
    </row>
    <row r="189" spans="1:8" ht="11.25">
      <c r="A189" s="78"/>
      <c r="B189" s="404" t="s">
        <v>796</v>
      </c>
      <c r="C189" s="1046">
        <v>2850</v>
      </c>
      <c r="D189" s="1046">
        <v>4281</v>
      </c>
      <c r="E189" s="1180">
        <f t="shared" si="0"/>
        <v>1.5021052631578948</v>
      </c>
      <c r="F189" s="505"/>
      <c r="G189" s="427"/>
      <c r="H189" s="383"/>
    </row>
    <row r="190" spans="1:8" ht="11.25">
      <c r="A190" s="78"/>
      <c r="B190" s="320" t="s">
        <v>587</v>
      </c>
      <c r="C190" s="1046"/>
      <c r="D190" s="1046"/>
      <c r="E190" s="1180"/>
      <c r="F190" s="505"/>
      <c r="G190" s="383"/>
      <c r="H190" s="383"/>
    </row>
    <row r="191" spans="1:8" ht="11.25">
      <c r="A191" s="78"/>
      <c r="B191" s="320" t="s">
        <v>806</v>
      </c>
      <c r="C191" s="1046">
        <v>3000</v>
      </c>
      <c r="D191" s="1046">
        <v>3000</v>
      </c>
      <c r="E191" s="1180">
        <f t="shared" si="0"/>
        <v>1</v>
      </c>
      <c r="F191" s="505"/>
      <c r="G191" s="383"/>
      <c r="H191" s="383"/>
    </row>
    <row r="192" spans="1:8" ht="12" thickBot="1">
      <c r="A192" s="78"/>
      <c r="B192" s="473" t="s">
        <v>783</v>
      </c>
      <c r="C192" s="1049">
        <v>2000</v>
      </c>
      <c r="D192" s="1049">
        <v>2000</v>
      </c>
      <c r="E192" s="1186">
        <f t="shared" si="0"/>
        <v>1</v>
      </c>
      <c r="F192" s="491"/>
      <c r="G192" s="383"/>
      <c r="H192" s="383"/>
    </row>
    <row r="193" spans="1:8" ht="12" thickBot="1">
      <c r="A193" s="414"/>
      <c r="B193" s="477" t="s">
        <v>616</v>
      </c>
      <c r="C193" s="1043">
        <f>SUM(C187:C192)</f>
        <v>10000</v>
      </c>
      <c r="D193" s="1043">
        <f>SUM(D187:D192)</f>
        <v>12477</v>
      </c>
      <c r="E193" s="1183">
        <f t="shared" si="0"/>
        <v>1.2477</v>
      </c>
      <c r="F193" s="493"/>
      <c r="G193" s="383"/>
      <c r="H193" s="383"/>
    </row>
    <row r="194" spans="1:8" ht="11.25">
      <c r="A194" s="78">
        <v>3203</v>
      </c>
      <c r="B194" s="500" t="s">
        <v>656</v>
      </c>
      <c r="C194" s="1039"/>
      <c r="D194" s="1039"/>
      <c r="E194" s="460"/>
      <c r="F194" s="488" t="s">
        <v>644</v>
      </c>
      <c r="G194" s="383"/>
      <c r="H194" s="383"/>
    </row>
    <row r="195" spans="1:8" ht="12" customHeight="1">
      <c r="A195" s="402"/>
      <c r="B195" s="403" t="s">
        <v>581</v>
      </c>
      <c r="C195" s="1040"/>
      <c r="D195" s="1040"/>
      <c r="E195" s="460"/>
      <c r="F195" s="461" t="s">
        <v>645</v>
      </c>
      <c r="G195" s="383"/>
      <c r="H195" s="383"/>
    </row>
    <row r="196" spans="1:8" ht="12" customHeight="1">
      <c r="A196" s="402"/>
      <c r="B196" s="194" t="s">
        <v>814</v>
      </c>
      <c r="C196" s="1040"/>
      <c r="D196" s="1040"/>
      <c r="E196" s="460"/>
      <c r="F196" s="488"/>
      <c r="G196" s="383"/>
      <c r="H196" s="383"/>
    </row>
    <row r="197" spans="1:8" ht="12" customHeight="1">
      <c r="A197" s="402"/>
      <c r="B197" s="404" t="s">
        <v>796</v>
      </c>
      <c r="C197" s="1040">
        <v>1500</v>
      </c>
      <c r="D197" s="1040">
        <v>2819</v>
      </c>
      <c r="E197" s="1180">
        <f t="shared" si="0"/>
        <v>1.8793333333333333</v>
      </c>
      <c r="F197" s="635"/>
      <c r="G197" s="427"/>
      <c r="H197" s="383"/>
    </row>
    <row r="198" spans="1:8" ht="12" customHeight="1">
      <c r="A198" s="402"/>
      <c r="B198" s="320" t="s">
        <v>587</v>
      </c>
      <c r="C198" s="1040"/>
      <c r="D198" s="1040"/>
      <c r="E198" s="1180"/>
      <c r="F198" s="635"/>
      <c r="G198" s="383"/>
      <c r="H198" s="383"/>
    </row>
    <row r="199" spans="1:8" ht="12" customHeight="1">
      <c r="A199" s="402"/>
      <c r="B199" s="320" t="s">
        <v>806</v>
      </c>
      <c r="C199" s="1040">
        <v>3500</v>
      </c>
      <c r="D199" s="1040">
        <v>3500</v>
      </c>
      <c r="E199" s="1180">
        <f t="shared" si="0"/>
        <v>1</v>
      </c>
      <c r="F199" s="509"/>
      <c r="G199" s="383"/>
      <c r="H199" s="383"/>
    </row>
    <row r="200" spans="1:8" ht="11.25">
      <c r="A200" s="402"/>
      <c r="B200" s="517" t="s">
        <v>759</v>
      </c>
      <c r="C200" s="1040">
        <v>3000</v>
      </c>
      <c r="D200" s="1040">
        <v>3000</v>
      </c>
      <c r="E200" s="1180">
        <f t="shared" si="0"/>
        <v>1</v>
      </c>
      <c r="F200" s="505"/>
      <c r="G200" s="383"/>
      <c r="H200" s="383"/>
    </row>
    <row r="201" spans="1:8" ht="12" thickBot="1">
      <c r="A201" s="402"/>
      <c r="B201" s="473" t="s">
        <v>783</v>
      </c>
      <c r="C201" s="1041"/>
      <c r="D201" s="1041"/>
      <c r="E201" s="1182"/>
      <c r="F201" s="456"/>
      <c r="G201" s="383"/>
      <c r="H201" s="383"/>
    </row>
    <row r="202" spans="1:8" ht="12" customHeight="1" thickBot="1">
      <c r="A202" s="414"/>
      <c r="B202" s="477" t="s">
        <v>616</v>
      </c>
      <c r="C202" s="1043">
        <f>SUM(C195:C201)</f>
        <v>8000</v>
      </c>
      <c r="D202" s="1043">
        <f>SUM(D195:D201)</f>
        <v>9319</v>
      </c>
      <c r="E202" s="1183">
        <f>SUM(D202/C202)</f>
        <v>1.164875</v>
      </c>
      <c r="F202" s="493"/>
      <c r="G202" s="383"/>
      <c r="H202" s="383"/>
    </row>
    <row r="203" spans="1:8" ht="12" customHeight="1">
      <c r="A203" s="78">
        <v>3204</v>
      </c>
      <c r="B203" s="500" t="s">
        <v>1111</v>
      </c>
      <c r="C203" s="1039"/>
      <c r="D203" s="1039"/>
      <c r="E203" s="460"/>
      <c r="F203" s="488"/>
      <c r="G203" s="383"/>
      <c r="H203" s="383"/>
    </row>
    <row r="204" spans="1:8" ht="12" customHeight="1">
      <c r="A204" s="402"/>
      <c r="B204" s="403" t="s">
        <v>581</v>
      </c>
      <c r="C204" s="1040"/>
      <c r="D204" s="1040"/>
      <c r="E204" s="460"/>
      <c r="F204" s="461"/>
      <c r="G204" s="383"/>
      <c r="H204" s="383"/>
    </row>
    <row r="205" spans="1:8" ht="12" customHeight="1">
      <c r="A205" s="402"/>
      <c r="B205" s="194" t="s">
        <v>814</v>
      </c>
      <c r="C205" s="1040"/>
      <c r="D205" s="1040"/>
      <c r="E205" s="460"/>
      <c r="F205" s="635"/>
      <c r="G205" s="383"/>
      <c r="H205" s="383"/>
    </row>
    <row r="206" spans="1:8" ht="12" customHeight="1">
      <c r="A206" s="402"/>
      <c r="B206" s="404" t="s">
        <v>796</v>
      </c>
      <c r="C206" s="1040">
        <v>4625</v>
      </c>
      <c r="D206" s="1040">
        <v>4909</v>
      </c>
      <c r="E206" s="1180">
        <f>SUM(D206/C206)</f>
        <v>1.0614054054054054</v>
      </c>
      <c r="F206" s="635"/>
      <c r="G206" s="427"/>
      <c r="H206" s="383"/>
    </row>
    <row r="207" spans="1:8" ht="12" customHeight="1">
      <c r="A207" s="402"/>
      <c r="B207" s="320" t="s">
        <v>806</v>
      </c>
      <c r="C207" s="1040"/>
      <c r="D207" s="1040"/>
      <c r="E207" s="460"/>
      <c r="F207" s="509"/>
      <c r="G207" s="383"/>
      <c r="H207" s="383"/>
    </row>
    <row r="208" spans="1:8" ht="12" customHeight="1">
      <c r="A208" s="402"/>
      <c r="B208" s="320" t="s">
        <v>587</v>
      </c>
      <c r="C208" s="1040"/>
      <c r="D208" s="1040"/>
      <c r="E208" s="460"/>
      <c r="F208" s="461"/>
      <c r="G208" s="383"/>
      <c r="H208" s="383"/>
    </row>
    <row r="209" spans="1:8" ht="12" customHeight="1" thickBot="1">
      <c r="A209" s="402"/>
      <c r="B209" s="473" t="s">
        <v>546</v>
      </c>
      <c r="C209" s="1041"/>
      <c r="D209" s="1041"/>
      <c r="E209" s="1182"/>
      <c r="F209" s="456"/>
      <c r="G209" s="383"/>
      <c r="H209" s="383"/>
    </row>
    <row r="210" spans="1:8" ht="12" customHeight="1" thickBot="1">
      <c r="A210" s="414"/>
      <c r="B210" s="477" t="s">
        <v>616</v>
      </c>
      <c r="C210" s="1043">
        <f>SUM(C204:C209)</f>
        <v>4625</v>
      </c>
      <c r="D210" s="1043">
        <f>SUM(D204:D209)</f>
        <v>4909</v>
      </c>
      <c r="E210" s="1183">
        <f>SUM(D210/C210)</f>
        <v>1.0614054054054054</v>
      </c>
      <c r="F210" s="493"/>
      <c r="G210" s="383"/>
      <c r="H210" s="383"/>
    </row>
    <row r="211" spans="1:8" ht="12" customHeight="1">
      <c r="A211" s="78">
        <v>3205</v>
      </c>
      <c r="B211" s="500" t="s">
        <v>887</v>
      </c>
      <c r="C211" s="1039"/>
      <c r="D211" s="1039"/>
      <c r="E211" s="460"/>
      <c r="F211" s="488" t="s">
        <v>644</v>
      </c>
      <c r="G211" s="383"/>
      <c r="H211" s="383"/>
    </row>
    <row r="212" spans="1:8" ht="12" customHeight="1">
      <c r="A212" s="402"/>
      <c r="B212" s="403" t="s">
        <v>581</v>
      </c>
      <c r="C212" s="1040">
        <v>2000</v>
      </c>
      <c r="D212" s="1040">
        <v>2600</v>
      </c>
      <c r="E212" s="1180">
        <f>SUM(D212/C212)</f>
        <v>1.3</v>
      </c>
      <c r="F212" s="461" t="s">
        <v>645</v>
      </c>
      <c r="G212" s="383"/>
      <c r="H212" s="383"/>
    </row>
    <row r="213" spans="1:8" ht="12" customHeight="1">
      <c r="A213" s="402"/>
      <c r="B213" s="194" t="s">
        <v>814</v>
      </c>
      <c r="C213" s="1040">
        <v>700</v>
      </c>
      <c r="D213" s="1040">
        <v>700</v>
      </c>
      <c r="E213" s="1180">
        <f>SUM(D213/C213)</f>
        <v>1</v>
      </c>
      <c r="F213" s="489"/>
      <c r="G213" s="383"/>
      <c r="H213" s="383"/>
    </row>
    <row r="214" spans="1:8" ht="12" customHeight="1">
      <c r="A214" s="313"/>
      <c r="B214" s="404" t="s">
        <v>796</v>
      </c>
      <c r="C214" s="1040">
        <v>13300</v>
      </c>
      <c r="D214" s="1040">
        <v>17133</v>
      </c>
      <c r="E214" s="1180">
        <f>SUM(D214/C214)</f>
        <v>1.2881954887218046</v>
      </c>
      <c r="F214" s="635"/>
      <c r="G214" s="427"/>
      <c r="H214" s="383"/>
    </row>
    <row r="215" spans="1:8" ht="12" customHeight="1">
      <c r="A215" s="313"/>
      <c r="B215" s="320" t="s">
        <v>587</v>
      </c>
      <c r="C215" s="1040"/>
      <c r="D215" s="1040"/>
      <c r="E215" s="1180"/>
      <c r="F215" s="635"/>
      <c r="G215" s="383"/>
      <c r="H215" s="383"/>
    </row>
    <row r="216" spans="1:8" ht="12" customHeight="1">
      <c r="A216" s="313"/>
      <c r="B216" s="320" t="s">
        <v>806</v>
      </c>
      <c r="C216" s="1040">
        <v>15000</v>
      </c>
      <c r="D216" s="1040">
        <v>17929</v>
      </c>
      <c r="E216" s="1180">
        <f>SUM(D216/C216)</f>
        <v>1.1952666666666667</v>
      </c>
      <c r="F216" s="490"/>
      <c r="G216" s="383"/>
      <c r="H216" s="383"/>
    </row>
    <row r="217" spans="1:8" ht="12" customHeight="1">
      <c r="A217" s="313"/>
      <c r="B217" s="320" t="s">
        <v>587</v>
      </c>
      <c r="C217" s="1040"/>
      <c r="D217" s="1040"/>
      <c r="E217" s="460"/>
      <c r="F217" s="490"/>
      <c r="G217" s="383"/>
      <c r="H217" s="383"/>
    </row>
    <row r="218" spans="1:8" ht="12" customHeight="1" thickBot="1">
      <c r="A218" s="313"/>
      <c r="B218" s="473" t="s">
        <v>546</v>
      </c>
      <c r="C218" s="1041"/>
      <c r="D218" s="1041">
        <v>3669</v>
      </c>
      <c r="E218" s="1182"/>
      <c r="F218" s="518"/>
      <c r="G218" s="383"/>
      <c r="H218" s="383"/>
    </row>
    <row r="219" spans="1:8" ht="12" customHeight="1" thickBot="1">
      <c r="A219" s="414"/>
      <c r="B219" s="477" t="s">
        <v>616</v>
      </c>
      <c r="C219" s="1043">
        <f>SUM(C212:C218)</f>
        <v>31000</v>
      </c>
      <c r="D219" s="1043">
        <f>SUM(D212:D218)</f>
        <v>42031</v>
      </c>
      <c r="E219" s="1183">
        <f>SUM(D219/C219)</f>
        <v>1.3558387096774194</v>
      </c>
      <c r="F219" s="519"/>
      <c r="G219" s="383"/>
      <c r="H219" s="383"/>
    </row>
    <row r="220" spans="1:8" ht="12" customHeight="1">
      <c r="A220" s="391">
        <v>3206</v>
      </c>
      <c r="B220" s="500" t="s">
        <v>1108</v>
      </c>
      <c r="C220" s="1039"/>
      <c r="D220" s="1039"/>
      <c r="E220" s="460"/>
      <c r="F220" s="488"/>
      <c r="G220" s="383"/>
      <c r="H220" s="383"/>
    </row>
    <row r="221" spans="1:8" ht="12" customHeight="1">
      <c r="A221" s="313"/>
      <c r="B221" s="403" t="s">
        <v>581</v>
      </c>
      <c r="C221" s="1040"/>
      <c r="D221" s="1040"/>
      <c r="E221" s="460"/>
      <c r="F221" s="461"/>
      <c r="G221" s="383"/>
      <c r="H221" s="383"/>
    </row>
    <row r="222" spans="1:8" ht="12" customHeight="1">
      <c r="A222" s="313"/>
      <c r="B222" s="194" t="s">
        <v>814</v>
      </c>
      <c r="C222" s="1040"/>
      <c r="D222" s="1040"/>
      <c r="E222" s="460"/>
      <c r="F222" s="635"/>
      <c r="G222" s="383"/>
      <c r="H222" s="383"/>
    </row>
    <row r="223" spans="1:8" ht="12" customHeight="1">
      <c r="A223" s="313"/>
      <c r="B223" s="404" t="s">
        <v>796</v>
      </c>
      <c r="C223" s="1040">
        <v>5000</v>
      </c>
      <c r="D223" s="1040">
        <v>5000</v>
      </c>
      <c r="E223" s="1180">
        <f>SUM(D223/C223)</f>
        <v>1</v>
      </c>
      <c r="F223" s="635"/>
      <c r="G223" s="383"/>
      <c r="H223" s="383"/>
    </row>
    <row r="224" spans="1:8" ht="12" customHeight="1">
      <c r="A224" s="313"/>
      <c r="B224" s="320" t="s">
        <v>587</v>
      </c>
      <c r="C224" s="1040"/>
      <c r="D224" s="1040"/>
      <c r="E224" s="460"/>
      <c r="F224" s="635"/>
      <c r="G224" s="383"/>
      <c r="H224" s="383"/>
    </row>
    <row r="225" spans="1:8" ht="12" customHeight="1">
      <c r="A225" s="402"/>
      <c r="B225" s="320" t="s">
        <v>806</v>
      </c>
      <c r="C225" s="1040"/>
      <c r="D225" s="1040"/>
      <c r="E225" s="460"/>
      <c r="F225" s="636"/>
      <c r="G225" s="383"/>
      <c r="H225" s="383"/>
    </row>
    <row r="226" spans="1:8" ht="12" customHeight="1" thickBot="1">
      <c r="A226" s="402"/>
      <c r="B226" s="473" t="s">
        <v>546</v>
      </c>
      <c r="C226" s="1041"/>
      <c r="D226" s="1041"/>
      <c r="E226" s="1182"/>
      <c r="F226" s="508"/>
      <c r="G226" s="383"/>
      <c r="H226" s="383"/>
    </row>
    <row r="227" spans="1:8" ht="12" customHeight="1" thickBot="1">
      <c r="A227" s="414"/>
      <c r="B227" s="477" t="s">
        <v>616</v>
      </c>
      <c r="C227" s="1043">
        <f>SUM(C221:C226)</f>
        <v>5000</v>
      </c>
      <c r="D227" s="1043">
        <f>SUM(D221:D226)</f>
        <v>5000</v>
      </c>
      <c r="E227" s="1183">
        <f>SUM(D227/C227)</f>
        <v>1</v>
      </c>
      <c r="F227" s="520"/>
      <c r="G227" s="383"/>
      <c r="H227" s="383"/>
    </row>
    <row r="228" spans="1:8" ht="12" customHeight="1">
      <c r="A228" s="391">
        <v>3207</v>
      </c>
      <c r="B228" s="500" t="s">
        <v>803</v>
      </c>
      <c r="C228" s="1039"/>
      <c r="D228" s="1039"/>
      <c r="E228" s="460"/>
      <c r="F228" s="489"/>
      <c r="G228" s="383"/>
      <c r="H228" s="383"/>
    </row>
    <row r="229" spans="1:8" ht="12" customHeight="1">
      <c r="A229" s="313"/>
      <c r="B229" s="403" t="s">
        <v>581</v>
      </c>
      <c r="C229" s="1040"/>
      <c r="D229" s="1040"/>
      <c r="E229" s="460"/>
      <c r="F229" s="489"/>
      <c r="G229" s="383"/>
      <c r="H229" s="383"/>
    </row>
    <row r="230" spans="1:8" ht="12" customHeight="1">
      <c r="A230" s="313"/>
      <c r="B230" s="194" t="s">
        <v>814</v>
      </c>
      <c r="C230" s="1040"/>
      <c r="D230" s="1040"/>
      <c r="E230" s="460"/>
      <c r="F230" s="481"/>
      <c r="G230" s="383"/>
      <c r="H230" s="383"/>
    </row>
    <row r="231" spans="1:8" ht="12" customHeight="1">
      <c r="A231" s="313"/>
      <c r="B231" s="404" t="s">
        <v>796</v>
      </c>
      <c r="C231" s="1040">
        <v>26500</v>
      </c>
      <c r="D231" s="1040">
        <v>26500</v>
      </c>
      <c r="E231" s="1180">
        <f>SUM(D231/C231)</f>
        <v>1</v>
      </c>
      <c r="F231" s="635"/>
      <c r="G231" s="427"/>
      <c r="H231" s="383"/>
    </row>
    <row r="232" spans="1:8" ht="12" customHeight="1">
      <c r="A232" s="313"/>
      <c r="B232" s="320" t="s">
        <v>587</v>
      </c>
      <c r="C232" s="1040"/>
      <c r="D232" s="1040"/>
      <c r="E232" s="460"/>
      <c r="F232" s="635"/>
      <c r="G232" s="383"/>
      <c r="H232" s="383"/>
    </row>
    <row r="233" spans="1:8" ht="12" customHeight="1">
      <c r="A233" s="313"/>
      <c r="B233" s="320" t="s">
        <v>806</v>
      </c>
      <c r="C233" s="1040"/>
      <c r="D233" s="1040"/>
      <c r="E233" s="460"/>
      <c r="F233" s="489"/>
      <c r="G233" s="383"/>
      <c r="H233" s="383"/>
    </row>
    <row r="234" spans="1:8" ht="12" customHeight="1" thickBot="1">
      <c r="A234" s="313"/>
      <c r="B234" s="473" t="s">
        <v>546</v>
      </c>
      <c r="C234" s="1041"/>
      <c r="D234" s="1041"/>
      <c r="E234" s="1182"/>
      <c r="F234" s="456"/>
      <c r="G234" s="383"/>
      <c r="H234" s="383"/>
    </row>
    <row r="235" spans="1:8" ht="12" thickBot="1">
      <c r="A235" s="393"/>
      <c r="B235" s="477" t="s">
        <v>616</v>
      </c>
      <c r="C235" s="1043">
        <f>SUM(C229:C234)</f>
        <v>26500</v>
      </c>
      <c r="D235" s="1043">
        <f>SUM(D229:D234)</f>
        <v>26500</v>
      </c>
      <c r="E235" s="1183">
        <f>SUM(D235/C235)</f>
        <v>1</v>
      </c>
      <c r="F235" s="493"/>
      <c r="G235" s="383"/>
      <c r="H235" s="383"/>
    </row>
    <row r="236" spans="1:8" ht="11.25">
      <c r="A236" s="391">
        <v>3208</v>
      </c>
      <c r="B236" s="500" t="s">
        <v>682</v>
      </c>
      <c r="C236" s="1039"/>
      <c r="D236" s="1039"/>
      <c r="E236" s="460"/>
      <c r="F236" s="489"/>
      <c r="G236" s="383"/>
      <c r="H236" s="383"/>
    </row>
    <row r="237" spans="1:8" ht="11.25">
      <c r="A237" s="313"/>
      <c r="B237" s="403" t="s">
        <v>581</v>
      </c>
      <c r="C237" s="1040"/>
      <c r="D237" s="1040"/>
      <c r="E237" s="460"/>
      <c r="F237" s="489"/>
      <c r="G237" s="383"/>
      <c r="H237" s="383"/>
    </row>
    <row r="238" spans="1:8" ht="12">
      <c r="A238" s="313"/>
      <c r="B238" s="194" t="s">
        <v>814</v>
      </c>
      <c r="C238" s="1040"/>
      <c r="D238" s="1040"/>
      <c r="E238" s="460"/>
      <c r="F238" s="635"/>
      <c r="G238" s="383"/>
      <c r="H238" s="383"/>
    </row>
    <row r="239" spans="1:8" ht="12">
      <c r="A239" s="313"/>
      <c r="B239" s="404" t="s">
        <v>796</v>
      </c>
      <c r="C239" s="1040">
        <v>40000</v>
      </c>
      <c r="D239" s="1040">
        <v>51016</v>
      </c>
      <c r="E239" s="1180">
        <f>SUM(D239/C239)</f>
        <v>1.2754</v>
      </c>
      <c r="F239" s="635"/>
      <c r="G239" s="427"/>
      <c r="H239" s="383"/>
    </row>
    <row r="240" spans="1:8" ht="11.25">
      <c r="A240" s="313"/>
      <c r="B240" s="320" t="s">
        <v>587</v>
      </c>
      <c r="C240" s="1040"/>
      <c r="D240" s="1040"/>
      <c r="E240" s="460"/>
      <c r="F240" s="489"/>
      <c r="G240" s="383"/>
      <c r="H240" s="383"/>
    </row>
    <row r="241" spans="1:8" ht="11.25">
      <c r="A241" s="313"/>
      <c r="B241" s="320" t="s">
        <v>806</v>
      </c>
      <c r="C241" s="1040"/>
      <c r="D241" s="1040"/>
      <c r="E241" s="460"/>
      <c r="F241" s="489"/>
      <c r="G241" s="383"/>
      <c r="H241" s="383"/>
    </row>
    <row r="242" spans="1:8" ht="12" thickBot="1">
      <c r="A242" s="313"/>
      <c r="B242" s="473" t="s">
        <v>546</v>
      </c>
      <c r="C242" s="1041"/>
      <c r="D242" s="1041"/>
      <c r="E242" s="1182"/>
      <c r="F242" s="456"/>
      <c r="G242" s="383"/>
      <c r="H242" s="383"/>
    </row>
    <row r="243" spans="1:8" ht="12" thickBot="1">
      <c r="A243" s="393"/>
      <c r="B243" s="477" t="s">
        <v>616</v>
      </c>
      <c r="C243" s="1043">
        <f>SUM(C237:C242)</f>
        <v>40000</v>
      </c>
      <c r="D243" s="1043">
        <f>SUM(D237:D242)</f>
        <v>51016</v>
      </c>
      <c r="E243" s="1183">
        <f>SUM(D243/C243)</f>
        <v>1.2754</v>
      </c>
      <c r="F243" s="493"/>
      <c r="G243" s="383"/>
      <c r="H243" s="383"/>
    </row>
    <row r="244" spans="1:8" ht="11.25">
      <c r="A244" s="78">
        <v>3209</v>
      </c>
      <c r="B244" s="416" t="s">
        <v>530</v>
      </c>
      <c r="C244" s="1039"/>
      <c r="D244" s="1039"/>
      <c r="E244" s="460"/>
      <c r="F244" s="488"/>
      <c r="G244" s="383"/>
      <c r="H244" s="383"/>
    </row>
    <row r="245" spans="1:8" ht="11.25">
      <c r="A245" s="78"/>
      <c r="B245" s="404" t="s">
        <v>581</v>
      </c>
      <c r="C245" s="1046">
        <v>1400</v>
      </c>
      <c r="D245" s="1046">
        <v>1580</v>
      </c>
      <c r="E245" s="1180">
        <f>SUM(D245/C245)</f>
        <v>1.1285714285714286</v>
      </c>
      <c r="F245" s="461"/>
      <c r="G245" s="383"/>
      <c r="H245" s="383"/>
    </row>
    <row r="246" spans="1:8" ht="12">
      <c r="A246" s="78"/>
      <c r="B246" s="194" t="s">
        <v>814</v>
      </c>
      <c r="C246" s="1046">
        <v>700</v>
      </c>
      <c r="D246" s="1046">
        <v>824</v>
      </c>
      <c r="E246" s="1180">
        <f>SUM(D246/C246)</f>
        <v>1.177142857142857</v>
      </c>
      <c r="F246" s="635"/>
      <c r="G246" s="383"/>
      <c r="H246" s="383"/>
    </row>
    <row r="247" spans="1:8" ht="12">
      <c r="A247" s="78"/>
      <c r="B247" s="404" t="s">
        <v>796</v>
      </c>
      <c r="C247" s="1046">
        <v>850</v>
      </c>
      <c r="D247" s="1046">
        <v>1604</v>
      </c>
      <c r="E247" s="1180">
        <f>SUM(D247/C247)</f>
        <v>1.8870588235294117</v>
      </c>
      <c r="F247" s="635"/>
      <c r="G247" s="427"/>
      <c r="H247" s="383"/>
    </row>
    <row r="248" spans="1:8" ht="11.25">
      <c r="A248" s="78"/>
      <c r="B248" s="516" t="s">
        <v>587</v>
      </c>
      <c r="C248" s="1046"/>
      <c r="D248" s="1046"/>
      <c r="E248" s="1180"/>
      <c r="F248" s="505"/>
      <c r="G248" s="383"/>
      <c r="H248" s="383"/>
    </row>
    <row r="249" spans="1:8" ht="11.25">
      <c r="A249" s="78"/>
      <c r="B249" s="516" t="s">
        <v>806</v>
      </c>
      <c r="C249" s="1046">
        <v>7050</v>
      </c>
      <c r="D249" s="1046">
        <v>7050</v>
      </c>
      <c r="E249" s="1180">
        <f>SUM(D249/C249)</f>
        <v>1</v>
      </c>
      <c r="F249" s="461"/>
      <c r="G249" s="383"/>
      <c r="H249" s="383"/>
    </row>
    <row r="250" spans="1:8" ht="12" thickBot="1">
      <c r="A250" s="78"/>
      <c r="B250" s="473" t="s">
        <v>783</v>
      </c>
      <c r="C250" s="1048"/>
      <c r="D250" s="1048"/>
      <c r="E250" s="1182"/>
      <c r="F250" s="491"/>
      <c r="G250" s="383"/>
      <c r="H250" s="383"/>
    </row>
    <row r="251" spans="1:8" ht="12" thickBot="1">
      <c r="A251" s="414"/>
      <c r="B251" s="477" t="s">
        <v>616</v>
      </c>
      <c r="C251" s="1043">
        <f>SUM(C245:C250)</f>
        <v>10000</v>
      </c>
      <c r="D251" s="1043">
        <f>SUM(D245:D250)</f>
        <v>11058</v>
      </c>
      <c r="E251" s="1183">
        <f>SUM(D251/C251)</f>
        <v>1.1058</v>
      </c>
      <c r="F251" s="493"/>
      <c r="G251" s="383"/>
      <c r="H251" s="383"/>
    </row>
    <row r="252" spans="1:8" ht="11.25">
      <c r="A252" s="78">
        <v>3210</v>
      </c>
      <c r="B252" s="416" t="s">
        <v>480</v>
      </c>
      <c r="C252" s="1039"/>
      <c r="D252" s="1039"/>
      <c r="E252" s="460"/>
      <c r="F252" s="488"/>
      <c r="G252" s="383"/>
      <c r="H252" s="383"/>
    </row>
    <row r="253" spans="1:8" ht="11.25">
      <c r="A253" s="78"/>
      <c r="B253" s="404" t="s">
        <v>581</v>
      </c>
      <c r="C253" s="1039"/>
      <c r="D253" s="1039"/>
      <c r="E253" s="460"/>
      <c r="F253" s="461"/>
      <c r="G253" s="383"/>
      <c r="H253" s="383"/>
    </row>
    <row r="254" spans="1:8" ht="12">
      <c r="A254" s="78"/>
      <c r="B254" s="194" t="s">
        <v>814</v>
      </c>
      <c r="C254" s="1039"/>
      <c r="D254" s="1039"/>
      <c r="E254" s="460"/>
      <c r="F254" s="635"/>
      <c r="G254" s="383"/>
      <c r="H254" s="383"/>
    </row>
    <row r="255" spans="1:8" ht="12">
      <c r="A255" s="78"/>
      <c r="B255" s="404" t="s">
        <v>796</v>
      </c>
      <c r="C255" s="1046">
        <v>3000</v>
      </c>
      <c r="D255" s="1046">
        <v>2722</v>
      </c>
      <c r="E255" s="1180">
        <f>SUM(D255/C255)</f>
        <v>0.9073333333333333</v>
      </c>
      <c r="F255" s="635"/>
      <c r="G255" s="427"/>
      <c r="H255" s="383"/>
    </row>
    <row r="256" spans="1:8" ht="12">
      <c r="A256" s="78"/>
      <c r="B256" s="516" t="s">
        <v>587</v>
      </c>
      <c r="C256" s="1046"/>
      <c r="D256" s="1046"/>
      <c r="E256" s="460"/>
      <c r="F256" s="636"/>
      <c r="G256" s="383"/>
      <c r="H256" s="383"/>
    </row>
    <row r="257" spans="1:8" ht="11.25">
      <c r="A257" s="78"/>
      <c r="B257" s="516" t="s">
        <v>806</v>
      </c>
      <c r="C257" s="1046"/>
      <c r="D257" s="1046">
        <v>400</v>
      </c>
      <c r="E257" s="460"/>
      <c r="F257" s="461"/>
      <c r="G257" s="383"/>
      <c r="H257" s="383"/>
    </row>
    <row r="258" spans="1:8" ht="12" thickBot="1">
      <c r="A258" s="78"/>
      <c r="B258" s="473" t="s">
        <v>783</v>
      </c>
      <c r="C258" s="1048"/>
      <c r="D258" s="1048">
        <v>278</v>
      </c>
      <c r="E258" s="1182"/>
      <c r="F258" s="491"/>
      <c r="G258" s="383"/>
      <c r="H258" s="383"/>
    </row>
    <row r="259" spans="1:8" ht="12" thickBot="1">
      <c r="A259" s="414"/>
      <c r="B259" s="477" t="s">
        <v>616</v>
      </c>
      <c r="C259" s="1043">
        <f>SUM(C255:C258)</f>
        <v>3000</v>
      </c>
      <c r="D259" s="1043">
        <f>SUM(D255:D258)</f>
        <v>3400</v>
      </c>
      <c r="E259" s="1183">
        <f>SUM(D259/C259)</f>
        <v>1.1333333333333333</v>
      </c>
      <c r="F259" s="493"/>
      <c r="G259" s="383"/>
      <c r="H259" s="383"/>
    </row>
    <row r="260" spans="1:8" ht="11.25">
      <c r="A260" s="391"/>
      <c r="B260" s="413" t="s">
        <v>550</v>
      </c>
      <c r="C260" s="1050">
        <f>SUM(C268+C276+C284+C295+C303)</f>
        <v>2298475</v>
      </c>
      <c r="D260" s="1050">
        <f>SUM(D268+D276+D284+D295+D303)</f>
        <v>2360241</v>
      </c>
      <c r="E260" s="460">
        <f>SUM(D260/C260)</f>
        <v>1.0268726003110757</v>
      </c>
      <c r="F260" s="457"/>
      <c r="G260" s="383"/>
      <c r="H260" s="383"/>
    </row>
    <row r="261" spans="1:8" ht="11.25">
      <c r="A261" s="391">
        <v>3211</v>
      </c>
      <c r="B261" s="501" t="s">
        <v>463</v>
      </c>
      <c r="C261" s="1039"/>
      <c r="D261" s="1039"/>
      <c r="E261" s="460"/>
      <c r="F261" s="488"/>
      <c r="G261" s="383"/>
      <c r="H261" s="383"/>
    </row>
    <row r="262" spans="1:8" ht="11.25">
      <c r="A262" s="391"/>
      <c r="B262" s="404" t="s">
        <v>581</v>
      </c>
      <c r="C262" s="1039"/>
      <c r="D262" s="1039"/>
      <c r="E262" s="460"/>
      <c r="F262" s="461"/>
      <c r="G262" s="383"/>
      <c r="H262" s="383"/>
    </row>
    <row r="263" spans="1:8" ht="11.25">
      <c r="A263" s="391"/>
      <c r="B263" s="194" t="s">
        <v>814</v>
      </c>
      <c r="C263" s="1039"/>
      <c r="D263" s="1039"/>
      <c r="E263" s="460"/>
      <c r="F263" s="461"/>
      <c r="G263" s="383"/>
      <c r="H263" s="383"/>
    </row>
    <row r="264" spans="1:8" ht="12">
      <c r="A264" s="391"/>
      <c r="B264" s="404" t="s">
        <v>796</v>
      </c>
      <c r="C264" s="1046">
        <v>243396</v>
      </c>
      <c r="D264" s="1046">
        <v>248921</v>
      </c>
      <c r="E264" s="1180">
        <f>SUM(D264/C264)</f>
        <v>1.022699633519039</v>
      </c>
      <c r="F264" s="636"/>
      <c r="G264" s="383"/>
      <c r="H264" s="383"/>
    </row>
    <row r="265" spans="1:8" ht="12">
      <c r="A265" s="391"/>
      <c r="B265" s="516" t="s">
        <v>587</v>
      </c>
      <c r="C265" s="1046"/>
      <c r="D265" s="1046"/>
      <c r="E265" s="460"/>
      <c r="F265" s="636"/>
      <c r="G265" s="383"/>
      <c r="H265" s="383"/>
    </row>
    <row r="266" spans="1:8" ht="12">
      <c r="A266" s="391"/>
      <c r="B266" s="516" t="s">
        <v>806</v>
      </c>
      <c r="C266" s="1039"/>
      <c r="D266" s="1039"/>
      <c r="E266" s="460"/>
      <c r="F266" s="636"/>
      <c r="G266" s="383"/>
      <c r="H266" s="383"/>
    </row>
    <row r="267" spans="1:8" ht="12" thickBot="1">
      <c r="A267" s="391"/>
      <c r="B267" s="473" t="s">
        <v>546</v>
      </c>
      <c r="C267" s="1047"/>
      <c r="D267" s="1047"/>
      <c r="E267" s="1182"/>
      <c r="F267" s="636"/>
      <c r="G267" s="383"/>
      <c r="H267" s="383"/>
    </row>
    <row r="268" spans="1:8" ht="12" thickBot="1">
      <c r="A268" s="414"/>
      <c r="B268" s="477" t="s">
        <v>616</v>
      </c>
      <c r="C268" s="1043">
        <f>SUM(C264:C267)</f>
        <v>243396</v>
      </c>
      <c r="D268" s="1043">
        <f>SUM(D264:D267)</f>
        <v>248921</v>
      </c>
      <c r="E268" s="1183">
        <f>SUM(D268/C268)</f>
        <v>1.022699633519039</v>
      </c>
      <c r="F268" s="493"/>
      <c r="G268" s="383"/>
      <c r="H268" s="383"/>
    </row>
    <row r="269" spans="1:8" ht="11.25">
      <c r="A269" s="391">
        <v>3212</v>
      </c>
      <c r="B269" s="501" t="s">
        <v>1119</v>
      </c>
      <c r="C269" s="1039"/>
      <c r="D269" s="1039"/>
      <c r="E269" s="460"/>
      <c r="F269" s="488"/>
      <c r="G269" s="383"/>
      <c r="H269" s="383"/>
    </row>
    <row r="270" spans="1:8" ht="11.25">
      <c r="A270" s="391"/>
      <c r="B270" s="404" t="s">
        <v>581</v>
      </c>
      <c r="C270" s="1046"/>
      <c r="D270" s="1046"/>
      <c r="E270" s="460"/>
      <c r="F270" s="461"/>
      <c r="G270" s="383"/>
      <c r="H270" s="383"/>
    </row>
    <row r="271" spans="1:8" ht="11.25">
      <c r="A271" s="391"/>
      <c r="B271" s="194" t="s">
        <v>814</v>
      </c>
      <c r="C271" s="1046"/>
      <c r="D271" s="1046"/>
      <c r="E271" s="460"/>
      <c r="F271" s="505"/>
      <c r="G271" s="383"/>
      <c r="H271" s="383"/>
    </row>
    <row r="272" spans="1:8" ht="12">
      <c r="A272" s="391"/>
      <c r="B272" s="404" t="s">
        <v>796</v>
      </c>
      <c r="C272" s="1046">
        <v>847445</v>
      </c>
      <c r="D272" s="1046">
        <v>887054</v>
      </c>
      <c r="E272" s="1180">
        <f>SUM(D272/C272)</f>
        <v>1.0467393164158145</v>
      </c>
      <c r="F272" s="636"/>
      <c r="G272" s="427"/>
      <c r="H272" s="383"/>
    </row>
    <row r="273" spans="1:8" ht="11.25">
      <c r="A273" s="391"/>
      <c r="B273" s="516" t="s">
        <v>587</v>
      </c>
      <c r="C273" s="1046"/>
      <c r="D273" s="1046"/>
      <c r="E273" s="460"/>
      <c r="F273" s="505"/>
      <c r="G273" s="383"/>
      <c r="H273" s="383"/>
    </row>
    <row r="274" spans="1:8" ht="11.25">
      <c r="A274" s="391"/>
      <c r="B274" s="516" t="s">
        <v>806</v>
      </c>
      <c r="C274" s="1039"/>
      <c r="D274" s="1039"/>
      <c r="E274" s="460"/>
      <c r="F274" s="505"/>
      <c r="G274" s="383"/>
      <c r="H274" s="383"/>
    </row>
    <row r="275" spans="1:8" ht="12" thickBot="1">
      <c r="A275" s="391"/>
      <c r="B275" s="473" t="s">
        <v>546</v>
      </c>
      <c r="C275" s="1047"/>
      <c r="D275" s="1047"/>
      <c r="E275" s="1182"/>
      <c r="F275" s="491"/>
      <c r="G275" s="383"/>
      <c r="H275" s="383"/>
    </row>
    <row r="276" spans="1:8" ht="12" thickBot="1">
      <c r="A276" s="414"/>
      <c r="B276" s="477" t="s">
        <v>616</v>
      </c>
      <c r="C276" s="1043">
        <f>SUM(C270:C275)</f>
        <v>847445</v>
      </c>
      <c r="D276" s="1043">
        <f>SUM(D270:D275)</f>
        <v>887054</v>
      </c>
      <c r="E276" s="1183">
        <f>SUM(D276/C276)</f>
        <v>1.0467393164158145</v>
      </c>
      <c r="F276" s="493"/>
      <c r="G276" s="383"/>
      <c r="H276" s="383"/>
    </row>
    <row r="277" spans="1:8" ht="11.25">
      <c r="A277" s="391">
        <v>3213</v>
      </c>
      <c r="B277" s="416" t="s">
        <v>873</v>
      </c>
      <c r="C277" s="1039"/>
      <c r="D277" s="1039"/>
      <c r="E277" s="460"/>
      <c r="F277" s="457"/>
      <c r="G277" s="383"/>
      <c r="H277" s="383"/>
    </row>
    <row r="278" spans="1:8" ht="11.25">
      <c r="A278" s="391"/>
      <c r="B278" s="404" t="s">
        <v>581</v>
      </c>
      <c r="C278" s="1039"/>
      <c r="D278" s="1039"/>
      <c r="E278" s="460"/>
      <c r="F278" s="461"/>
      <c r="G278" s="383"/>
      <c r="H278" s="383"/>
    </row>
    <row r="279" spans="1:8" ht="12">
      <c r="A279" s="391"/>
      <c r="B279" s="194" t="s">
        <v>814</v>
      </c>
      <c r="C279" s="1039"/>
      <c r="D279" s="1039"/>
      <c r="E279" s="460"/>
      <c r="F279" s="636"/>
      <c r="G279" s="383"/>
      <c r="H279" s="383"/>
    </row>
    <row r="280" spans="1:8" ht="11.25">
      <c r="A280" s="391"/>
      <c r="B280" s="404" t="s">
        <v>796</v>
      </c>
      <c r="C280" s="1046">
        <v>601700</v>
      </c>
      <c r="D280" s="1046">
        <v>601700</v>
      </c>
      <c r="E280" s="1185">
        <f>SUM(D280/C280)</f>
        <v>1</v>
      </c>
      <c r="F280" s="505"/>
      <c r="G280" s="383"/>
      <c r="H280" s="383"/>
    </row>
    <row r="281" spans="1:8" ht="11.25">
      <c r="A281" s="391"/>
      <c r="B281" s="516" t="s">
        <v>587</v>
      </c>
      <c r="C281" s="1046"/>
      <c r="D281" s="1046"/>
      <c r="E281" s="460"/>
      <c r="F281" s="505"/>
      <c r="G281" s="383"/>
      <c r="H281" s="383"/>
    </row>
    <row r="282" spans="1:8" ht="11.25">
      <c r="A282" s="391"/>
      <c r="B282" s="516" t="s">
        <v>806</v>
      </c>
      <c r="C282" s="1039"/>
      <c r="D282" s="1039"/>
      <c r="E282" s="460"/>
      <c r="F282" s="461"/>
      <c r="G282" s="383"/>
      <c r="H282" s="383"/>
    </row>
    <row r="283" spans="1:8" ht="12" thickBot="1">
      <c r="A283" s="391"/>
      <c r="B283" s="473" t="s">
        <v>546</v>
      </c>
      <c r="C283" s="1047"/>
      <c r="D283" s="1047"/>
      <c r="E283" s="1182"/>
      <c r="F283" s="491"/>
      <c r="G283" s="383"/>
      <c r="H283" s="383"/>
    </row>
    <row r="284" spans="1:8" ht="12" thickBot="1">
      <c r="A284" s="414"/>
      <c r="B284" s="477" t="s">
        <v>616</v>
      </c>
      <c r="C284" s="1043">
        <f>SUM(C280:C283)</f>
        <v>601700</v>
      </c>
      <c r="D284" s="1043">
        <f>SUM(D280:D283)</f>
        <v>601700</v>
      </c>
      <c r="E284" s="1183">
        <f>SUM(D284/C284)</f>
        <v>1</v>
      </c>
      <c r="F284" s="488"/>
      <c r="G284" s="383"/>
      <c r="H284" s="383"/>
    </row>
    <row r="285" spans="1:8" ht="11.25">
      <c r="A285" s="391">
        <v>3214</v>
      </c>
      <c r="B285" s="416" t="s">
        <v>894</v>
      </c>
      <c r="C285" s="1039"/>
      <c r="D285" s="1039"/>
      <c r="E285" s="460"/>
      <c r="F285" s="457"/>
      <c r="G285" s="383"/>
      <c r="H285" s="383"/>
    </row>
    <row r="286" spans="1:8" ht="11.25">
      <c r="A286" s="391"/>
      <c r="B286" s="404" t="s">
        <v>581</v>
      </c>
      <c r="C286" s="1039"/>
      <c r="D286" s="1039"/>
      <c r="E286" s="460"/>
      <c r="F286" s="461"/>
      <c r="G286" s="383"/>
      <c r="H286" s="383"/>
    </row>
    <row r="287" spans="1:8" ht="11.25">
      <c r="A287" s="391"/>
      <c r="B287" s="194" t="s">
        <v>814</v>
      </c>
      <c r="C287" s="1039"/>
      <c r="D287" s="1039"/>
      <c r="E287" s="460"/>
      <c r="F287" s="461"/>
      <c r="G287" s="383"/>
      <c r="H287" s="383"/>
    </row>
    <row r="288" spans="1:8" ht="12">
      <c r="A288" s="391"/>
      <c r="B288" s="404" t="s">
        <v>796</v>
      </c>
      <c r="C288" s="1046"/>
      <c r="D288" s="1046">
        <v>3493</v>
      </c>
      <c r="E288" s="460"/>
      <c r="F288" s="636"/>
      <c r="G288" s="427"/>
      <c r="H288" s="383"/>
    </row>
    <row r="289" spans="1:8" ht="11.25">
      <c r="A289" s="391"/>
      <c r="B289" s="516" t="s">
        <v>587</v>
      </c>
      <c r="C289" s="1046"/>
      <c r="D289" s="1046"/>
      <c r="E289" s="460"/>
      <c r="F289" s="505"/>
      <c r="G289" s="383"/>
      <c r="H289" s="383"/>
    </row>
    <row r="290" spans="1:8" ht="11.25">
      <c r="A290" s="391"/>
      <c r="B290" s="516" t="s">
        <v>445</v>
      </c>
      <c r="C290" s="1046"/>
      <c r="D290" s="1046"/>
      <c r="E290" s="460"/>
      <c r="F290" s="461"/>
      <c r="G290" s="383"/>
      <c r="H290" s="383"/>
    </row>
    <row r="291" spans="1:8" ht="11.25">
      <c r="A291" s="391"/>
      <c r="B291" s="517" t="s">
        <v>759</v>
      </c>
      <c r="C291" s="1089">
        <v>270764</v>
      </c>
      <c r="D291" s="1089">
        <v>271725</v>
      </c>
      <c r="E291" s="1180">
        <f>SUM(D291/C291)</f>
        <v>1.0035492162916784</v>
      </c>
      <c r="F291" s="461"/>
      <c r="G291" s="383"/>
      <c r="H291" s="383"/>
    </row>
    <row r="292" spans="1:8" ht="12">
      <c r="A292" s="391"/>
      <c r="B292" s="1093" t="s">
        <v>1178</v>
      </c>
      <c r="C292" s="1090">
        <v>127000</v>
      </c>
      <c r="D292" s="1090">
        <v>127000</v>
      </c>
      <c r="E292" s="1188">
        <f>SUM(D292/C292)</f>
        <v>1</v>
      </c>
      <c r="F292" s="488"/>
      <c r="G292" s="383"/>
      <c r="H292" s="383"/>
    </row>
    <row r="293" spans="1:8" ht="12">
      <c r="A293" s="391"/>
      <c r="B293" s="1094" t="s">
        <v>1179</v>
      </c>
      <c r="C293" s="1091">
        <v>112014</v>
      </c>
      <c r="D293" s="1091">
        <v>112014</v>
      </c>
      <c r="E293" s="1187">
        <f>SUM(D293/C293)</f>
        <v>1</v>
      </c>
      <c r="F293" s="461"/>
      <c r="G293" s="383"/>
      <c r="H293" s="383"/>
    </row>
    <row r="294" spans="1:8" ht="12" thickBot="1">
      <c r="A294" s="391"/>
      <c r="B294" s="1095" t="s">
        <v>1180</v>
      </c>
      <c r="C294" s="1092">
        <v>31750</v>
      </c>
      <c r="D294" s="1092">
        <v>31750</v>
      </c>
      <c r="E294" s="1189">
        <f>SUM(D294/C294)</f>
        <v>1</v>
      </c>
      <c r="F294" s="508"/>
      <c r="G294" s="383"/>
      <c r="H294" s="383"/>
    </row>
    <row r="295" spans="1:8" ht="12" thickBot="1">
      <c r="A295" s="414"/>
      <c r="B295" s="477" t="s">
        <v>616</v>
      </c>
      <c r="C295" s="1043">
        <f>SUM(C288:C291)</f>
        <v>270764</v>
      </c>
      <c r="D295" s="1043">
        <f>SUM(D288:D291)</f>
        <v>275218</v>
      </c>
      <c r="E295" s="1183">
        <f>SUM(D295/C295)</f>
        <v>1.0164497495974354</v>
      </c>
      <c r="F295" s="488"/>
      <c r="G295" s="383"/>
      <c r="H295" s="383"/>
    </row>
    <row r="296" spans="1:8" ht="11.25">
      <c r="A296" s="463">
        <v>3216</v>
      </c>
      <c r="B296" s="497" t="s">
        <v>476</v>
      </c>
      <c r="C296" s="1029"/>
      <c r="D296" s="1029"/>
      <c r="E296" s="460"/>
      <c r="F296" s="521"/>
      <c r="G296" s="383"/>
      <c r="H296" s="383"/>
    </row>
    <row r="297" spans="1:8" ht="11.25">
      <c r="A297" s="463"/>
      <c r="B297" s="471" t="s">
        <v>581</v>
      </c>
      <c r="C297" s="1029"/>
      <c r="D297" s="1029"/>
      <c r="E297" s="460"/>
      <c r="F297" s="522"/>
      <c r="G297" s="383"/>
      <c r="H297" s="383"/>
    </row>
    <row r="298" spans="1:8" ht="11.25">
      <c r="A298" s="463"/>
      <c r="B298" s="470" t="s">
        <v>814</v>
      </c>
      <c r="C298" s="1029"/>
      <c r="D298" s="1029"/>
      <c r="E298" s="460"/>
      <c r="F298" s="522"/>
      <c r="G298" s="383"/>
      <c r="H298" s="383"/>
    </row>
    <row r="299" spans="1:8" ht="12">
      <c r="A299" s="463"/>
      <c r="B299" s="471" t="s">
        <v>796</v>
      </c>
      <c r="C299" s="1030">
        <v>335170</v>
      </c>
      <c r="D299" s="1030">
        <v>347348</v>
      </c>
      <c r="E299" s="1180">
        <f>SUM(D299/C299)</f>
        <v>1.0363338007578244</v>
      </c>
      <c r="F299" s="640"/>
      <c r="G299" s="427"/>
      <c r="H299" s="383"/>
    </row>
    <row r="300" spans="1:8" ht="12">
      <c r="A300" s="463"/>
      <c r="B300" s="524" t="s">
        <v>587</v>
      </c>
      <c r="C300" s="1030"/>
      <c r="D300" s="1030"/>
      <c r="E300" s="460"/>
      <c r="F300" s="640"/>
      <c r="G300" s="383"/>
      <c r="H300" s="383"/>
    </row>
    <row r="301" spans="1:8" ht="12">
      <c r="A301" s="463"/>
      <c r="B301" s="524" t="s">
        <v>445</v>
      </c>
      <c r="C301" s="1030"/>
      <c r="D301" s="1030"/>
      <c r="E301" s="460"/>
      <c r="F301" s="640"/>
      <c r="G301" s="383"/>
      <c r="H301" s="383"/>
    </row>
    <row r="302" spans="1:8" ht="12" thickBot="1">
      <c r="A302" s="463"/>
      <c r="B302" s="473" t="s">
        <v>759</v>
      </c>
      <c r="C302" s="1051"/>
      <c r="D302" s="1051"/>
      <c r="E302" s="1182"/>
      <c r="F302" s="525"/>
      <c r="G302" s="383"/>
      <c r="H302" s="383"/>
    </row>
    <row r="303" spans="1:8" ht="12" thickBot="1">
      <c r="A303" s="485"/>
      <c r="B303" s="477" t="s">
        <v>616</v>
      </c>
      <c r="C303" s="1034">
        <f>SUM(C299:C302)</f>
        <v>335170</v>
      </c>
      <c r="D303" s="1034">
        <f>SUM(D299:D302)</f>
        <v>347348</v>
      </c>
      <c r="E303" s="1183">
        <f>SUM(D303/C303)</f>
        <v>1.0363338007578244</v>
      </c>
      <c r="F303" s="526"/>
      <c r="G303" s="383"/>
      <c r="H303" s="383"/>
    </row>
    <row r="304" spans="1:8" ht="12" thickBot="1">
      <c r="A304" s="391">
        <v>3220</v>
      </c>
      <c r="B304" s="408" t="s">
        <v>910</v>
      </c>
      <c r="C304" s="1043">
        <f>SUM(C308)</f>
        <v>13389</v>
      </c>
      <c r="D304" s="1043">
        <f>SUM(D308)</f>
        <v>14015</v>
      </c>
      <c r="E304" s="1183">
        <f>SUM(D304/C304)</f>
        <v>1.0467547987153634</v>
      </c>
      <c r="F304" s="493"/>
      <c r="G304" s="383"/>
      <c r="H304" s="383"/>
    </row>
    <row r="305" spans="1:8" ht="11.25">
      <c r="A305" s="391">
        <v>3223</v>
      </c>
      <c r="B305" s="416" t="s">
        <v>536</v>
      </c>
      <c r="C305" s="1039"/>
      <c r="D305" s="1039"/>
      <c r="E305" s="460"/>
      <c r="F305" s="457"/>
      <c r="G305" s="383"/>
      <c r="H305" s="383"/>
    </row>
    <row r="306" spans="1:8" ht="11.25">
      <c r="A306" s="391"/>
      <c r="B306" s="403" t="s">
        <v>581</v>
      </c>
      <c r="C306" s="1046">
        <v>5624</v>
      </c>
      <c r="D306" s="1046">
        <v>5624</v>
      </c>
      <c r="E306" s="1180">
        <f>SUM(D306/C306)</f>
        <v>1</v>
      </c>
      <c r="F306" s="488"/>
      <c r="G306" s="383"/>
      <c r="H306" s="383"/>
    </row>
    <row r="307" spans="1:8" ht="12">
      <c r="A307" s="391"/>
      <c r="B307" s="194" t="s">
        <v>814</v>
      </c>
      <c r="C307" s="1046">
        <v>987</v>
      </c>
      <c r="D307" s="1046">
        <v>987</v>
      </c>
      <c r="E307" s="1180">
        <f>SUM(D307/C307)</f>
        <v>1</v>
      </c>
      <c r="F307" s="635"/>
      <c r="G307" s="383"/>
      <c r="H307" s="383"/>
    </row>
    <row r="308" spans="1:8" ht="11.25">
      <c r="A308" s="391"/>
      <c r="B308" s="404" t="s">
        <v>796</v>
      </c>
      <c r="C308" s="1046">
        <v>13389</v>
      </c>
      <c r="D308" s="1046">
        <v>14015</v>
      </c>
      <c r="E308" s="1180">
        <f>SUM(D308/C308)</f>
        <v>1.0467547987153634</v>
      </c>
      <c r="F308" s="505"/>
      <c r="G308" s="427"/>
      <c r="H308" s="383"/>
    </row>
    <row r="309" spans="1:8" ht="11.25">
      <c r="A309" s="391"/>
      <c r="B309" s="320" t="s">
        <v>587</v>
      </c>
      <c r="C309" s="1046"/>
      <c r="D309" s="1046"/>
      <c r="E309" s="1180"/>
      <c r="F309" s="505"/>
      <c r="G309" s="383"/>
      <c r="H309" s="383"/>
    </row>
    <row r="310" spans="1:8" ht="11.25">
      <c r="A310" s="391"/>
      <c r="B310" s="320" t="s">
        <v>806</v>
      </c>
      <c r="C310" s="1039"/>
      <c r="D310" s="1039"/>
      <c r="E310" s="460"/>
      <c r="F310" s="461"/>
      <c r="G310" s="383"/>
      <c r="H310" s="383"/>
    </row>
    <row r="311" spans="1:8" ht="12" thickBot="1">
      <c r="A311" s="391"/>
      <c r="B311" s="473" t="s">
        <v>433</v>
      </c>
      <c r="C311" s="1048"/>
      <c r="D311" s="1048">
        <v>4482</v>
      </c>
      <c r="E311" s="1182"/>
      <c r="F311" s="491"/>
      <c r="G311" s="383"/>
      <c r="H311" s="383"/>
    </row>
    <row r="312" spans="1:8" ht="12" thickBot="1">
      <c r="A312" s="414"/>
      <c r="B312" s="477" t="s">
        <v>616</v>
      </c>
      <c r="C312" s="1043">
        <f>SUM(C306:C311)</f>
        <v>20000</v>
      </c>
      <c r="D312" s="1043">
        <f>SUM(D306:D311)</f>
        <v>25108</v>
      </c>
      <c r="E312" s="1183">
        <f>SUM(D312/C312)</f>
        <v>1.2554</v>
      </c>
      <c r="F312" s="493"/>
      <c r="G312" s="383"/>
      <c r="H312" s="383"/>
    </row>
    <row r="313" spans="1:8" ht="12" customHeight="1" thickBot="1">
      <c r="A313" s="391">
        <v>3300</v>
      </c>
      <c r="B313" s="514" t="s">
        <v>499</v>
      </c>
      <c r="C313" s="1043">
        <f>SUM(C321+C329+C338+C347+C356+C364+C372+C380+C388+C404+C429+C447+C455+C463+C471+C479+C488+C496+C504+C512+C520+C528+C536+C544+C552+C560+C569+C577+C585+C593+C601+C609+C617+C396+C412+C420+C438)</f>
        <v>486970</v>
      </c>
      <c r="D313" s="1043">
        <f>SUM(D321+D329+D338+D347+D356+D364+D372+D380+D388+D404+D429+D447+D455+D463+D471+D479+D488+D496+D504+D512+D520+D528+D536+D544+D552+D560+D569+D577+D585+D593+D601+D609+D617+D396+D412+D420+D438)</f>
        <v>554831</v>
      </c>
      <c r="E313" s="1183">
        <f>SUM(D313/C313)</f>
        <v>1.1393535536069983</v>
      </c>
      <c r="F313" s="527"/>
      <c r="G313" s="383"/>
      <c r="H313" s="383"/>
    </row>
    <row r="314" spans="1:8" ht="12" customHeight="1">
      <c r="A314" s="391">
        <v>3301</v>
      </c>
      <c r="B314" s="421" t="s">
        <v>633</v>
      </c>
      <c r="C314" s="1039"/>
      <c r="D314" s="1039"/>
      <c r="E314" s="460"/>
      <c r="F314" s="457" t="s">
        <v>460</v>
      </c>
      <c r="G314" s="383"/>
      <c r="H314" s="383"/>
    </row>
    <row r="315" spans="1:8" ht="12" customHeight="1">
      <c r="A315" s="78"/>
      <c r="B315" s="403" t="s">
        <v>581</v>
      </c>
      <c r="C315" s="1046">
        <v>100</v>
      </c>
      <c r="D315" s="1046">
        <v>265</v>
      </c>
      <c r="E315" s="1180">
        <f>SUM(D315/C315)</f>
        <v>2.65</v>
      </c>
      <c r="F315" s="489"/>
      <c r="G315" s="383"/>
      <c r="H315" s="383"/>
    </row>
    <row r="316" spans="1:8" ht="12" customHeight="1">
      <c r="A316" s="78"/>
      <c r="B316" s="194" t="s">
        <v>814</v>
      </c>
      <c r="C316" s="1046">
        <v>40</v>
      </c>
      <c r="D316" s="1046">
        <v>89</v>
      </c>
      <c r="E316" s="1180">
        <f>SUM(D316/C316)</f>
        <v>2.225</v>
      </c>
      <c r="F316" s="505"/>
      <c r="G316" s="383"/>
      <c r="H316" s="383"/>
    </row>
    <row r="317" spans="1:8" ht="12" customHeight="1">
      <c r="A317" s="391"/>
      <c r="B317" s="404" t="s">
        <v>796</v>
      </c>
      <c r="C317" s="1040">
        <v>7860</v>
      </c>
      <c r="D317" s="1040">
        <v>8660</v>
      </c>
      <c r="E317" s="1180">
        <f>SUM(D317/C317)</f>
        <v>1.1017811704834606</v>
      </c>
      <c r="F317" s="505"/>
      <c r="G317" s="427"/>
      <c r="H317" s="383"/>
    </row>
    <row r="318" spans="1:8" ht="12" customHeight="1">
      <c r="A318" s="391"/>
      <c r="B318" s="320" t="s">
        <v>587</v>
      </c>
      <c r="C318" s="1040"/>
      <c r="D318" s="1040"/>
      <c r="E318" s="460"/>
      <c r="F318" s="505"/>
      <c r="G318" s="383"/>
      <c r="H318" s="383"/>
    </row>
    <row r="319" spans="1:8" ht="12" customHeight="1">
      <c r="A319" s="78"/>
      <c r="B319" s="320" t="s">
        <v>806</v>
      </c>
      <c r="C319" s="1046"/>
      <c r="D319" s="1046">
        <v>360</v>
      </c>
      <c r="E319" s="460"/>
      <c r="F319" s="490"/>
      <c r="G319" s="383"/>
      <c r="H319" s="383"/>
    </row>
    <row r="320" spans="1:8" ht="12" customHeight="1" thickBot="1">
      <c r="A320" s="78"/>
      <c r="B320" s="473" t="s">
        <v>783</v>
      </c>
      <c r="C320" s="1048"/>
      <c r="D320" s="1048"/>
      <c r="E320" s="1182"/>
      <c r="F320" s="528"/>
      <c r="G320" s="383"/>
      <c r="H320" s="383"/>
    </row>
    <row r="321" spans="1:8" ht="13.5" customHeight="1" thickBot="1">
      <c r="A321" s="414"/>
      <c r="B321" s="477" t="s">
        <v>616</v>
      </c>
      <c r="C321" s="1043">
        <f>SUM(C315:C320)</f>
        <v>8000</v>
      </c>
      <c r="D321" s="1043">
        <f>SUM(D315:D320)</f>
        <v>9374</v>
      </c>
      <c r="E321" s="1183">
        <f>SUM(D321/C321)</f>
        <v>1.17175</v>
      </c>
      <c r="F321" s="493"/>
      <c r="G321" s="383"/>
      <c r="H321" s="383"/>
    </row>
    <row r="322" spans="1:8" ht="11.25">
      <c r="A322" s="391">
        <v>3302</v>
      </c>
      <c r="B322" s="421" t="s">
        <v>1072</v>
      </c>
      <c r="C322" s="1039"/>
      <c r="D322" s="1039"/>
      <c r="E322" s="460"/>
      <c r="F322" s="488"/>
      <c r="G322" s="383"/>
      <c r="H322" s="383"/>
    </row>
    <row r="323" spans="1:8" ht="11.25">
      <c r="A323" s="78"/>
      <c r="B323" s="403" t="s">
        <v>581</v>
      </c>
      <c r="C323" s="1039"/>
      <c r="D323" s="1039"/>
      <c r="E323" s="460"/>
      <c r="F323" s="489"/>
      <c r="G323" s="383"/>
      <c r="H323" s="383"/>
    </row>
    <row r="324" spans="1:8" ht="12">
      <c r="A324" s="78"/>
      <c r="B324" s="194" t="s">
        <v>814</v>
      </c>
      <c r="C324" s="1046"/>
      <c r="D324" s="1046"/>
      <c r="E324" s="460"/>
      <c r="F324" s="636"/>
      <c r="G324" s="383"/>
      <c r="H324" s="383"/>
    </row>
    <row r="325" spans="1:8" ht="12">
      <c r="A325" s="391"/>
      <c r="B325" s="404" t="s">
        <v>796</v>
      </c>
      <c r="C325" s="1040">
        <v>198800</v>
      </c>
      <c r="D325" s="1040">
        <v>199000</v>
      </c>
      <c r="E325" s="1180">
        <f>SUM(D325/C325)</f>
        <v>1.0010060362173039</v>
      </c>
      <c r="F325" s="636"/>
      <c r="G325" s="427"/>
      <c r="H325" s="383"/>
    </row>
    <row r="326" spans="1:8" ht="11.25">
      <c r="A326" s="391"/>
      <c r="B326" s="320" t="s">
        <v>587</v>
      </c>
      <c r="C326" s="1040"/>
      <c r="D326" s="1040"/>
      <c r="E326" s="460"/>
      <c r="F326" s="505"/>
      <c r="G326" s="383"/>
      <c r="H326" s="383"/>
    </row>
    <row r="327" spans="1:8" ht="11.25">
      <c r="A327" s="78"/>
      <c r="B327" s="320" t="s">
        <v>806</v>
      </c>
      <c r="C327" s="1046"/>
      <c r="D327" s="1046"/>
      <c r="E327" s="460"/>
      <c r="F327" s="490"/>
      <c r="G327" s="383"/>
      <c r="H327" s="383"/>
    </row>
    <row r="328" spans="1:8" ht="12" thickBot="1">
      <c r="A328" s="78"/>
      <c r="B328" s="473" t="s">
        <v>546</v>
      </c>
      <c r="C328" s="1047"/>
      <c r="D328" s="1047"/>
      <c r="E328" s="1182"/>
      <c r="F328" s="528"/>
      <c r="G328" s="383"/>
      <c r="H328" s="383"/>
    </row>
    <row r="329" spans="1:8" ht="12" thickBot="1">
      <c r="A329" s="414"/>
      <c r="B329" s="477" t="s">
        <v>616</v>
      </c>
      <c r="C329" s="1043">
        <f>SUM(C323:C328)</f>
        <v>198800</v>
      </c>
      <c r="D329" s="1043">
        <f>SUM(D323:D328)</f>
        <v>199000</v>
      </c>
      <c r="E329" s="1183">
        <f>SUM(D329/C329)</f>
        <v>1.0010060362173039</v>
      </c>
      <c r="F329" s="493"/>
      <c r="G329" s="383"/>
      <c r="H329" s="383"/>
    </row>
    <row r="330" spans="1:8" ht="12" customHeight="1">
      <c r="A330" s="78">
        <v>3305</v>
      </c>
      <c r="B330" s="500" t="s">
        <v>695</v>
      </c>
      <c r="C330" s="1039"/>
      <c r="D330" s="1039"/>
      <c r="E330" s="460"/>
      <c r="F330" s="529"/>
      <c r="G330" s="383"/>
      <c r="H330" s="383"/>
    </row>
    <row r="331" spans="1:8" ht="12" customHeight="1">
      <c r="A331" s="402"/>
      <c r="B331" s="403" t="s">
        <v>581</v>
      </c>
      <c r="C331" s="1040"/>
      <c r="D331" s="1040"/>
      <c r="E331" s="460"/>
      <c r="F331" s="530"/>
      <c r="G331" s="383"/>
      <c r="H331" s="383"/>
    </row>
    <row r="332" spans="1:8" ht="12" customHeight="1">
      <c r="A332" s="402"/>
      <c r="B332" s="194" t="s">
        <v>814</v>
      </c>
      <c r="C332" s="1040"/>
      <c r="D332" s="1040"/>
      <c r="E332" s="460"/>
      <c r="F332" s="533"/>
      <c r="G332" s="383"/>
      <c r="H332" s="383"/>
    </row>
    <row r="333" spans="1:8" ht="12" customHeight="1">
      <c r="A333" s="402"/>
      <c r="B333" s="404" t="s">
        <v>796</v>
      </c>
      <c r="C333" s="1040"/>
      <c r="D333" s="1040"/>
      <c r="E333" s="460"/>
      <c r="F333" s="636"/>
      <c r="G333" s="383"/>
      <c r="H333" s="383"/>
    </row>
    <row r="334" spans="1:8" ht="12" customHeight="1">
      <c r="A334" s="402"/>
      <c r="B334" s="320" t="s">
        <v>587</v>
      </c>
      <c r="C334" s="1040">
        <v>17000</v>
      </c>
      <c r="D334" s="1040">
        <v>17000</v>
      </c>
      <c r="E334" s="1180">
        <f>SUM(D334/C334)</f>
        <v>1</v>
      </c>
      <c r="F334" s="898"/>
      <c r="G334" s="383"/>
      <c r="H334" s="383"/>
    </row>
    <row r="335" spans="1:8" ht="12" customHeight="1">
      <c r="A335" s="402"/>
      <c r="B335" s="320" t="s">
        <v>806</v>
      </c>
      <c r="C335" s="1046"/>
      <c r="D335" s="1046"/>
      <c r="E335" s="460"/>
      <c r="F335" s="530"/>
      <c r="G335" s="383"/>
      <c r="H335" s="383"/>
    </row>
    <row r="336" spans="1:8" ht="12" customHeight="1">
      <c r="A336" s="402"/>
      <c r="B336" s="320" t="s">
        <v>587</v>
      </c>
      <c r="C336" s="1040"/>
      <c r="D336" s="1040"/>
      <c r="E336" s="460"/>
      <c r="F336" s="534"/>
      <c r="G336" s="383"/>
      <c r="H336" s="383"/>
    </row>
    <row r="337" spans="1:8" ht="12" customHeight="1" thickBot="1">
      <c r="A337" s="402"/>
      <c r="B337" s="473" t="s">
        <v>546</v>
      </c>
      <c r="C337" s="1041"/>
      <c r="D337" s="1041"/>
      <c r="E337" s="1182"/>
      <c r="F337" s="508"/>
      <c r="G337" s="383"/>
      <c r="H337" s="383"/>
    </row>
    <row r="338" spans="1:8" ht="12" customHeight="1" thickBot="1">
      <c r="A338" s="414"/>
      <c r="B338" s="477" t="s">
        <v>616</v>
      </c>
      <c r="C338" s="1043">
        <f>SUM(C331:C337)</f>
        <v>17000</v>
      </c>
      <c r="D338" s="1043">
        <f>SUM(D331:D337)</f>
        <v>17000</v>
      </c>
      <c r="E338" s="1183">
        <f>SUM(D338/C338)</f>
        <v>1</v>
      </c>
      <c r="F338" s="532"/>
      <c r="G338" s="383"/>
      <c r="H338" s="383"/>
    </row>
    <row r="339" spans="1:8" ht="12" customHeight="1">
      <c r="A339" s="78">
        <v>3306</v>
      </c>
      <c r="B339" s="500" t="s">
        <v>696</v>
      </c>
      <c r="C339" s="1039"/>
      <c r="D339" s="1039"/>
      <c r="E339" s="460"/>
      <c r="F339" s="529"/>
      <c r="G339" s="383"/>
      <c r="H339" s="383"/>
    </row>
    <row r="340" spans="1:8" ht="12" customHeight="1">
      <c r="A340" s="402"/>
      <c r="B340" s="403" t="s">
        <v>581</v>
      </c>
      <c r="C340" s="1040"/>
      <c r="D340" s="1040"/>
      <c r="E340" s="460"/>
      <c r="F340" s="530"/>
      <c r="G340" s="383"/>
      <c r="H340" s="383"/>
    </row>
    <row r="341" spans="1:8" ht="12" customHeight="1">
      <c r="A341" s="402"/>
      <c r="B341" s="194" t="s">
        <v>814</v>
      </c>
      <c r="C341" s="1040"/>
      <c r="D341" s="1040"/>
      <c r="E341" s="460"/>
      <c r="F341" s="533"/>
      <c r="G341" s="383"/>
      <c r="H341" s="383"/>
    </row>
    <row r="342" spans="1:8" ht="12" customHeight="1">
      <c r="A342" s="402"/>
      <c r="B342" s="404" t="s">
        <v>796</v>
      </c>
      <c r="C342" s="1040">
        <v>150</v>
      </c>
      <c r="D342" s="1040">
        <v>150</v>
      </c>
      <c r="E342" s="1180">
        <f>SUM(D342/C342)</f>
        <v>1</v>
      </c>
      <c r="F342" s="531"/>
      <c r="G342" s="383"/>
      <c r="H342" s="383"/>
    </row>
    <row r="343" spans="1:8" ht="12" customHeight="1">
      <c r="A343" s="402"/>
      <c r="B343" s="320" t="s">
        <v>587</v>
      </c>
      <c r="C343" s="1040">
        <v>4850</v>
      </c>
      <c r="D343" s="1040">
        <v>4850</v>
      </c>
      <c r="E343" s="1180">
        <f>SUM(D343/C343)</f>
        <v>1</v>
      </c>
      <c r="F343" s="636"/>
      <c r="G343" s="383"/>
      <c r="H343" s="383"/>
    </row>
    <row r="344" spans="1:8" ht="12" customHeight="1">
      <c r="A344" s="402"/>
      <c r="B344" s="320" t="s">
        <v>806</v>
      </c>
      <c r="C344" s="1046"/>
      <c r="D344" s="1046"/>
      <c r="E344" s="460"/>
      <c r="F344" s="530"/>
      <c r="G344" s="383"/>
      <c r="H344" s="383"/>
    </row>
    <row r="345" spans="1:8" ht="12" customHeight="1">
      <c r="A345" s="402"/>
      <c r="B345" s="320" t="s">
        <v>587</v>
      </c>
      <c r="C345" s="1040"/>
      <c r="D345" s="1040"/>
      <c r="E345" s="460"/>
      <c r="F345" s="534"/>
      <c r="G345" s="383"/>
      <c r="H345" s="383"/>
    </row>
    <row r="346" spans="1:8" ht="12" customHeight="1" thickBot="1">
      <c r="A346" s="402"/>
      <c r="B346" s="473" t="s">
        <v>546</v>
      </c>
      <c r="C346" s="1041"/>
      <c r="D346" s="1041"/>
      <c r="E346" s="1182"/>
      <c r="F346" s="508"/>
      <c r="G346" s="383"/>
      <c r="H346" s="383"/>
    </row>
    <row r="347" spans="1:8" ht="12" customHeight="1" thickBot="1">
      <c r="A347" s="414"/>
      <c r="B347" s="477" t="s">
        <v>616</v>
      </c>
      <c r="C347" s="1043">
        <f>SUM(C340:C346)</f>
        <v>5000</v>
      </c>
      <c r="D347" s="1043">
        <f>SUM(D340:D346)</f>
        <v>5000</v>
      </c>
      <c r="E347" s="1183">
        <f>SUM(D347/C347)</f>
        <v>1</v>
      </c>
      <c r="F347" s="532"/>
      <c r="G347" s="383"/>
      <c r="H347" s="383"/>
    </row>
    <row r="348" spans="1:8" ht="12" customHeight="1">
      <c r="A348" s="78">
        <v>3307</v>
      </c>
      <c r="B348" s="500" t="s">
        <v>697</v>
      </c>
      <c r="C348" s="1039"/>
      <c r="D348" s="1039"/>
      <c r="E348" s="460"/>
      <c r="F348" s="529"/>
      <c r="G348" s="383"/>
      <c r="H348" s="383"/>
    </row>
    <row r="349" spans="1:8" ht="12" customHeight="1">
      <c r="A349" s="402"/>
      <c r="B349" s="403" t="s">
        <v>581</v>
      </c>
      <c r="C349" s="1040"/>
      <c r="D349" s="1040"/>
      <c r="E349" s="460"/>
      <c r="F349" s="530"/>
      <c r="G349" s="383"/>
      <c r="H349" s="383"/>
    </row>
    <row r="350" spans="1:8" ht="12" customHeight="1">
      <c r="A350" s="402"/>
      <c r="B350" s="194" t="s">
        <v>814</v>
      </c>
      <c r="C350" s="1040"/>
      <c r="D350" s="1040"/>
      <c r="E350" s="460"/>
      <c r="F350" s="533"/>
      <c r="G350" s="383"/>
      <c r="H350" s="383"/>
    </row>
    <row r="351" spans="1:8" ht="12" customHeight="1">
      <c r="A351" s="402"/>
      <c r="B351" s="404" t="s">
        <v>796</v>
      </c>
      <c r="C351" s="1040"/>
      <c r="D351" s="1040"/>
      <c r="E351" s="460"/>
      <c r="F351" s="531"/>
      <c r="G351" s="383"/>
      <c r="H351" s="383"/>
    </row>
    <row r="352" spans="1:8" ht="12" customHeight="1">
      <c r="A352" s="402"/>
      <c r="B352" s="320" t="s">
        <v>587</v>
      </c>
      <c r="C352" s="1040"/>
      <c r="D352" s="1040"/>
      <c r="E352" s="460"/>
      <c r="F352" s="531"/>
      <c r="G352" s="383"/>
      <c r="H352" s="383"/>
    </row>
    <row r="353" spans="1:8" ht="12" customHeight="1">
      <c r="A353" s="402"/>
      <c r="B353" s="320" t="s">
        <v>806</v>
      </c>
      <c r="C353" s="1046">
        <v>4000</v>
      </c>
      <c r="D353" s="1046">
        <v>4000</v>
      </c>
      <c r="E353" s="1180">
        <f>SUM(D353/C353)</f>
        <v>1</v>
      </c>
      <c r="F353" s="636"/>
      <c r="G353" s="383"/>
      <c r="H353" s="383"/>
    </row>
    <row r="354" spans="1:8" ht="12" customHeight="1">
      <c r="A354" s="402"/>
      <c r="B354" s="320" t="s">
        <v>587</v>
      </c>
      <c r="C354" s="1040"/>
      <c r="D354" s="1040"/>
      <c r="E354" s="460"/>
      <c r="F354" s="534"/>
      <c r="G354" s="383"/>
      <c r="H354" s="383"/>
    </row>
    <row r="355" spans="1:8" ht="12" customHeight="1" thickBot="1">
      <c r="A355" s="402"/>
      <c r="B355" s="473" t="s">
        <v>546</v>
      </c>
      <c r="C355" s="1041"/>
      <c r="D355" s="1041"/>
      <c r="E355" s="1182"/>
      <c r="F355" s="508"/>
      <c r="G355" s="383"/>
      <c r="H355" s="383"/>
    </row>
    <row r="356" spans="1:8" ht="12" customHeight="1" thickBot="1">
      <c r="A356" s="414"/>
      <c r="B356" s="477" t="s">
        <v>616</v>
      </c>
      <c r="C356" s="1043">
        <f>SUM(C349:C355)</f>
        <v>4000</v>
      </c>
      <c r="D356" s="1043">
        <f>SUM(D349:D355)</f>
        <v>4000</v>
      </c>
      <c r="E356" s="1181">
        <f>SUM(D356/C356)</f>
        <v>1</v>
      </c>
      <c r="F356" s="532"/>
      <c r="G356" s="383"/>
      <c r="H356" s="383"/>
    </row>
    <row r="357" spans="1:8" ht="12" customHeight="1">
      <c r="A357" s="78">
        <v>3309</v>
      </c>
      <c r="B357" s="227" t="s">
        <v>1103</v>
      </c>
      <c r="C357" s="1039"/>
      <c r="D357" s="1039"/>
      <c r="E357" s="460"/>
      <c r="F357" s="489"/>
      <c r="G357" s="383"/>
      <c r="H357" s="383"/>
    </row>
    <row r="358" spans="1:8" ht="12" customHeight="1">
      <c r="A358" s="402"/>
      <c r="B358" s="403" t="s">
        <v>581</v>
      </c>
      <c r="C358" s="1040"/>
      <c r="D358" s="1040"/>
      <c r="E358" s="460"/>
      <c r="F358" s="489"/>
      <c r="G358" s="383"/>
      <c r="H358" s="383"/>
    </row>
    <row r="359" spans="1:8" ht="12" customHeight="1">
      <c r="A359" s="402"/>
      <c r="B359" s="194" t="s">
        <v>814</v>
      </c>
      <c r="C359" s="1040"/>
      <c r="D359" s="1040"/>
      <c r="E359" s="460"/>
      <c r="F359" s="489"/>
      <c r="G359" s="383"/>
      <c r="H359" s="383"/>
    </row>
    <row r="360" spans="1:8" ht="12" customHeight="1">
      <c r="A360" s="402"/>
      <c r="B360" s="404" t="s">
        <v>796</v>
      </c>
      <c r="C360" s="1040">
        <v>5</v>
      </c>
      <c r="D360" s="1040">
        <v>5</v>
      </c>
      <c r="E360" s="1180">
        <f>SUM(D360/C360)</f>
        <v>1</v>
      </c>
      <c r="F360" s="636"/>
      <c r="G360" s="383"/>
      <c r="H360" s="383"/>
    </row>
    <row r="361" spans="1:8" ht="12" customHeight="1">
      <c r="A361" s="402"/>
      <c r="B361" s="320" t="s">
        <v>587</v>
      </c>
      <c r="C361" s="1040">
        <v>345</v>
      </c>
      <c r="D361" s="1040">
        <v>462</v>
      </c>
      <c r="E361" s="1180">
        <f>SUM(D361/C361)</f>
        <v>1.3391304347826087</v>
      </c>
      <c r="F361" s="641"/>
      <c r="G361" s="383"/>
      <c r="H361" s="383"/>
    </row>
    <row r="362" spans="1:8" ht="12" customHeight="1">
      <c r="A362" s="402"/>
      <c r="B362" s="320" t="s">
        <v>806</v>
      </c>
      <c r="C362" s="1046"/>
      <c r="D362" s="1046"/>
      <c r="E362" s="460"/>
      <c r="F362" s="531"/>
      <c r="G362" s="383"/>
      <c r="H362" s="383"/>
    </row>
    <row r="363" spans="1:8" ht="12" customHeight="1" thickBot="1">
      <c r="A363" s="402"/>
      <c r="B363" s="473" t="s">
        <v>546</v>
      </c>
      <c r="C363" s="1041"/>
      <c r="D363" s="1041"/>
      <c r="E363" s="1182"/>
      <c r="F363" s="508"/>
      <c r="G363" s="383"/>
      <c r="H363" s="383"/>
    </row>
    <row r="364" spans="1:8" ht="12.75" customHeight="1" thickBot="1">
      <c r="A364" s="414"/>
      <c r="B364" s="477" t="s">
        <v>616</v>
      </c>
      <c r="C364" s="1043">
        <f>SUM(C358:C363)</f>
        <v>350</v>
      </c>
      <c r="D364" s="1043">
        <f>SUM(D358:D363)</f>
        <v>467</v>
      </c>
      <c r="E364" s="1183">
        <f>SUM(D364/C364)</f>
        <v>1.3342857142857143</v>
      </c>
      <c r="F364" s="493"/>
      <c r="G364" s="383"/>
      <c r="H364" s="383"/>
    </row>
    <row r="365" spans="1:8" ht="12.75" customHeight="1">
      <c r="A365" s="78">
        <v>3310</v>
      </c>
      <c r="B365" s="227" t="s">
        <v>1200</v>
      </c>
      <c r="C365" s="1039"/>
      <c r="D365" s="1039"/>
      <c r="E365" s="460"/>
      <c r="F365" s="489"/>
      <c r="G365" s="383"/>
      <c r="H365" s="383"/>
    </row>
    <row r="366" spans="1:8" ht="12.75" customHeight="1">
      <c r="A366" s="402"/>
      <c r="B366" s="403" t="s">
        <v>581</v>
      </c>
      <c r="C366" s="1040"/>
      <c r="D366" s="1040"/>
      <c r="E366" s="460"/>
      <c r="F366" s="489"/>
      <c r="G366" s="383"/>
      <c r="H366" s="383"/>
    </row>
    <row r="367" spans="1:8" ht="12.75" customHeight="1">
      <c r="A367" s="402"/>
      <c r="B367" s="194" t="s">
        <v>814</v>
      </c>
      <c r="C367" s="1040"/>
      <c r="D367" s="1040"/>
      <c r="E367" s="460"/>
      <c r="F367" s="489"/>
      <c r="G367" s="383"/>
      <c r="H367" s="383"/>
    </row>
    <row r="368" spans="1:8" ht="12.75" customHeight="1">
      <c r="A368" s="402"/>
      <c r="B368" s="404" t="s">
        <v>796</v>
      </c>
      <c r="C368" s="1040"/>
      <c r="D368" s="1040"/>
      <c r="E368" s="460"/>
      <c r="F368" s="636"/>
      <c r="G368" s="383"/>
      <c r="H368" s="383"/>
    </row>
    <row r="369" spans="1:8" ht="12.75" customHeight="1">
      <c r="A369" s="402"/>
      <c r="B369" s="320" t="s">
        <v>587</v>
      </c>
      <c r="C369" s="1040">
        <v>6000</v>
      </c>
      <c r="D369" s="1040">
        <v>6000</v>
      </c>
      <c r="E369" s="1180">
        <f>SUM(D369/C369)</f>
        <v>1</v>
      </c>
      <c r="F369" s="641"/>
      <c r="G369" s="383"/>
      <c r="H369" s="383"/>
    </row>
    <row r="370" spans="1:8" ht="12.75" customHeight="1">
      <c r="A370" s="402"/>
      <c r="B370" s="320" t="s">
        <v>806</v>
      </c>
      <c r="C370" s="1046"/>
      <c r="D370" s="1046"/>
      <c r="E370" s="460"/>
      <c r="F370" s="531"/>
      <c r="G370" s="383"/>
      <c r="H370" s="383"/>
    </row>
    <row r="371" spans="1:8" ht="12.75" customHeight="1" thickBot="1">
      <c r="A371" s="402"/>
      <c r="B371" s="473" t="s">
        <v>546</v>
      </c>
      <c r="C371" s="1041"/>
      <c r="D371" s="1041"/>
      <c r="E371" s="1182"/>
      <c r="F371" s="508"/>
      <c r="G371" s="383"/>
      <c r="H371" s="383"/>
    </row>
    <row r="372" spans="1:8" ht="12.75" customHeight="1" thickBot="1">
      <c r="A372" s="414"/>
      <c r="B372" s="477" t="s">
        <v>616</v>
      </c>
      <c r="C372" s="1043">
        <f>SUM(C366:C371)</f>
        <v>6000</v>
      </c>
      <c r="D372" s="1043">
        <f>SUM(D366:D371)</f>
        <v>6000</v>
      </c>
      <c r="E372" s="1183">
        <f>SUM(D372/C372)</f>
        <v>1</v>
      </c>
      <c r="F372" s="493"/>
      <c r="G372" s="383"/>
      <c r="H372" s="383"/>
    </row>
    <row r="373" spans="1:8" ht="12" customHeight="1">
      <c r="A373" s="78">
        <v>3311</v>
      </c>
      <c r="B373" s="227" t="s">
        <v>617</v>
      </c>
      <c r="C373" s="1039"/>
      <c r="D373" s="1039"/>
      <c r="E373" s="460"/>
      <c r="F373" s="489"/>
      <c r="G373" s="383"/>
      <c r="H373" s="383"/>
    </row>
    <row r="374" spans="1:8" ht="12" customHeight="1">
      <c r="A374" s="402"/>
      <c r="B374" s="403" t="s">
        <v>581</v>
      </c>
      <c r="C374" s="1040"/>
      <c r="D374" s="1040"/>
      <c r="E374" s="460"/>
      <c r="F374" s="489"/>
      <c r="G374" s="383"/>
      <c r="H374" s="383"/>
    </row>
    <row r="375" spans="1:8" ht="12" customHeight="1">
      <c r="A375" s="402"/>
      <c r="B375" s="194" t="s">
        <v>814</v>
      </c>
      <c r="C375" s="1040"/>
      <c r="D375" s="1040"/>
      <c r="E375" s="460"/>
      <c r="F375" s="489"/>
      <c r="G375" s="383"/>
      <c r="H375" s="383"/>
    </row>
    <row r="376" spans="1:8" ht="12" customHeight="1">
      <c r="A376" s="402"/>
      <c r="B376" s="404" t="s">
        <v>796</v>
      </c>
      <c r="C376" s="1040"/>
      <c r="D376" s="1040"/>
      <c r="E376" s="460"/>
      <c r="F376" s="636"/>
      <c r="G376" s="383"/>
      <c r="H376" s="383"/>
    </row>
    <row r="377" spans="1:8" ht="12" customHeight="1">
      <c r="A377" s="402"/>
      <c r="B377" s="320" t="s">
        <v>587</v>
      </c>
      <c r="C377" s="1040">
        <v>12000</v>
      </c>
      <c r="D377" s="1040">
        <v>12015</v>
      </c>
      <c r="E377" s="1180">
        <f>SUM(D377/C377)</f>
        <v>1.00125</v>
      </c>
      <c r="F377" s="898"/>
      <c r="G377" s="383"/>
      <c r="H377" s="383"/>
    </row>
    <row r="378" spans="1:8" ht="12" customHeight="1">
      <c r="A378" s="402"/>
      <c r="B378" s="320" t="s">
        <v>806</v>
      </c>
      <c r="C378" s="1046"/>
      <c r="D378" s="1046"/>
      <c r="E378" s="460"/>
      <c r="F378" s="531"/>
      <c r="G378" s="383"/>
      <c r="H378" s="383"/>
    </row>
    <row r="379" spans="1:8" ht="12" customHeight="1" thickBot="1">
      <c r="A379" s="402"/>
      <c r="B379" s="473" t="s">
        <v>546</v>
      </c>
      <c r="C379" s="1041"/>
      <c r="D379" s="1041"/>
      <c r="E379" s="1182"/>
      <c r="F379" s="508"/>
      <c r="G379" s="383"/>
      <c r="H379" s="383"/>
    </row>
    <row r="380" spans="1:8" ht="12" thickBot="1">
      <c r="A380" s="414"/>
      <c r="B380" s="477" t="s">
        <v>616</v>
      </c>
      <c r="C380" s="1043">
        <f>SUM(C374:C379)</f>
        <v>12000</v>
      </c>
      <c r="D380" s="1043">
        <f>SUM(D374:D379)</f>
        <v>12015</v>
      </c>
      <c r="E380" s="1183">
        <f>SUM(D380/C380)</f>
        <v>1.00125</v>
      </c>
      <c r="F380" s="493"/>
      <c r="G380" s="383"/>
      <c r="H380" s="383"/>
    </row>
    <row r="381" spans="1:8" ht="11.25">
      <c r="A381" s="415">
        <v>3312</v>
      </c>
      <c r="B381" s="227" t="s">
        <v>1094</v>
      </c>
      <c r="C381" s="1039"/>
      <c r="D381" s="1039"/>
      <c r="E381" s="460"/>
      <c r="F381" s="489"/>
      <c r="G381" s="383"/>
      <c r="H381" s="383"/>
    </row>
    <row r="382" spans="1:8" ht="11.25">
      <c r="A382" s="402"/>
      <c r="B382" s="403" t="s">
        <v>581</v>
      </c>
      <c r="C382" s="1040"/>
      <c r="D382" s="1040"/>
      <c r="E382" s="460"/>
      <c r="F382" s="489"/>
      <c r="G382" s="383"/>
      <c r="H382" s="383"/>
    </row>
    <row r="383" spans="1:8" ht="12">
      <c r="A383" s="402"/>
      <c r="B383" s="194" t="s">
        <v>814</v>
      </c>
      <c r="C383" s="1040"/>
      <c r="D383" s="1040"/>
      <c r="E383" s="460"/>
      <c r="F383" s="531"/>
      <c r="G383" s="383"/>
      <c r="H383" s="383"/>
    </row>
    <row r="384" spans="1:8" ht="12">
      <c r="A384" s="402"/>
      <c r="B384" s="404" t="s">
        <v>796</v>
      </c>
      <c r="C384" s="1040">
        <v>1500</v>
      </c>
      <c r="D384" s="1040">
        <v>1500</v>
      </c>
      <c r="E384" s="1180">
        <f>SUM(D384/C384)</f>
        <v>1</v>
      </c>
      <c r="F384" s="636"/>
      <c r="G384" s="383"/>
      <c r="H384" s="383"/>
    </row>
    <row r="385" spans="1:8" ht="11.25">
      <c r="A385" s="402"/>
      <c r="B385" s="320" t="s">
        <v>587</v>
      </c>
      <c r="C385" s="1040">
        <v>28500</v>
      </c>
      <c r="D385" s="1040">
        <v>28500</v>
      </c>
      <c r="E385" s="1180">
        <f>SUM(D385/C385)</f>
        <v>1</v>
      </c>
      <c r="F385" s="489"/>
      <c r="G385" s="383"/>
      <c r="H385" s="383"/>
    </row>
    <row r="386" spans="1:8" ht="11.25">
      <c r="A386" s="402"/>
      <c r="B386" s="320" t="s">
        <v>806</v>
      </c>
      <c r="C386" s="1046"/>
      <c r="D386" s="1046"/>
      <c r="E386" s="460"/>
      <c r="F386" s="489"/>
      <c r="G386" s="383"/>
      <c r="H386" s="383"/>
    </row>
    <row r="387" spans="1:8" ht="12" thickBot="1">
      <c r="A387" s="402"/>
      <c r="B387" s="473" t="s">
        <v>546</v>
      </c>
      <c r="C387" s="1041"/>
      <c r="D387" s="1041"/>
      <c r="E387" s="1182"/>
      <c r="F387" s="508"/>
      <c r="G387" s="383"/>
      <c r="H387" s="383"/>
    </row>
    <row r="388" spans="1:8" ht="12" thickBot="1">
      <c r="A388" s="414"/>
      <c r="B388" s="477" t="s">
        <v>616</v>
      </c>
      <c r="C388" s="1043">
        <f>SUM(C382:C387)</f>
        <v>30000</v>
      </c>
      <c r="D388" s="1043">
        <f>SUM(D382:D387)</f>
        <v>30000</v>
      </c>
      <c r="E388" s="1183">
        <f>SUM(D388/C388)</f>
        <v>1</v>
      </c>
      <c r="F388" s="493"/>
      <c r="G388" s="383"/>
      <c r="H388" s="383"/>
    </row>
    <row r="389" spans="1:8" ht="11.25">
      <c r="A389" s="415">
        <v>3313</v>
      </c>
      <c r="B389" s="227" t="s">
        <v>351</v>
      </c>
      <c r="C389" s="1039"/>
      <c r="D389" s="1039"/>
      <c r="E389" s="460"/>
      <c r="F389" s="489"/>
      <c r="G389" s="383"/>
      <c r="H389" s="383"/>
    </row>
    <row r="390" spans="1:8" ht="11.25">
      <c r="A390" s="402"/>
      <c r="B390" s="403" t="s">
        <v>581</v>
      </c>
      <c r="C390" s="1040"/>
      <c r="D390" s="1040"/>
      <c r="E390" s="460"/>
      <c r="F390" s="489"/>
      <c r="G390" s="383"/>
      <c r="H390" s="383"/>
    </row>
    <row r="391" spans="1:8" ht="12">
      <c r="A391" s="402"/>
      <c r="B391" s="194" t="s">
        <v>814</v>
      </c>
      <c r="C391" s="1040"/>
      <c r="D391" s="1040"/>
      <c r="E391" s="460"/>
      <c r="F391" s="531"/>
      <c r="G391" s="383"/>
      <c r="H391" s="383"/>
    </row>
    <row r="392" spans="1:8" ht="12">
      <c r="A392" s="402"/>
      <c r="B392" s="404" t="s">
        <v>796</v>
      </c>
      <c r="C392" s="1040">
        <v>30</v>
      </c>
      <c r="D392" s="1040">
        <v>80</v>
      </c>
      <c r="E392" s="1180">
        <f>SUM(D392/C392)</f>
        <v>2.6666666666666665</v>
      </c>
      <c r="F392" s="636"/>
      <c r="G392" s="383"/>
      <c r="H392" s="383"/>
    </row>
    <row r="393" spans="1:8" ht="11.25">
      <c r="A393" s="402"/>
      <c r="B393" s="320" t="s">
        <v>587</v>
      </c>
      <c r="C393" s="1040">
        <v>6970</v>
      </c>
      <c r="D393" s="1040">
        <v>6920</v>
      </c>
      <c r="E393" s="1180">
        <f>SUM(D393/C393)</f>
        <v>0.9928263988522238</v>
      </c>
      <c r="F393" s="489"/>
      <c r="G393" s="383"/>
      <c r="H393" s="383"/>
    </row>
    <row r="394" spans="1:8" ht="11.25">
      <c r="A394" s="402"/>
      <c r="B394" s="320" t="s">
        <v>806</v>
      </c>
      <c r="C394" s="1046"/>
      <c r="D394" s="1046"/>
      <c r="E394" s="460"/>
      <c r="F394" s="489"/>
      <c r="G394" s="383"/>
      <c r="H394" s="383"/>
    </row>
    <row r="395" spans="1:8" ht="12" thickBot="1">
      <c r="A395" s="402"/>
      <c r="B395" s="473" t="s">
        <v>546</v>
      </c>
      <c r="C395" s="1041"/>
      <c r="D395" s="1041"/>
      <c r="E395" s="1182"/>
      <c r="F395" s="508"/>
      <c r="G395" s="383"/>
      <c r="H395" s="383"/>
    </row>
    <row r="396" spans="1:8" ht="12" thickBot="1">
      <c r="A396" s="414"/>
      <c r="B396" s="477" t="s">
        <v>616</v>
      </c>
      <c r="C396" s="1043">
        <f>SUM(C390:C395)</f>
        <v>7000</v>
      </c>
      <c r="D396" s="1043">
        <f>SUM(D390:D395)</f>
        <v>7000</v>
      </c>
      <c r="E396" s="1183">
        <f>SUM(D396/C396)</f>
        <v>1</v>
      </c>
      <c r="F396" s="493"/>
      <c r="G396" s="383"/>
      <c r="H396" s="383"/>
    </row>
    <row r="397" spans="1:8" ht="11.25">
      <c r="A397" s="415">
        <v>3315</v>
      </c>
      <c r="B397" s="227" t="s">
        <v>352</v>
      </c>
      <c r="C397" s="1039"/>
      <c r="D397" s="1039"/>
      <c r="E397" s="460"/>
      <c r="F397" s="489"/>
      <c r="G397" s="383"/>
      <c r="H397" s="383"/>
    </row>
    <row r="398" spans="1:8" ht="11.25">
      <c r="A398" s="402"/>
      <c r="B398" s="403" t="s">
        <v>581</v>
      </c>
      <c r="C398" s="1040"/>
      <c r="D398" s="1040"/>
      <c r="E398" s="460"/>
      <c r="F398" s="489"/>
      <c r="G398" s="383"/>
      <c r="H398" s="383"/>
    </row>
    <row r="399" spans="1:8" ht="12">
      <c r="A399" s="402"/>
      <c r="B399" s="194" t="s">
        <v>814</v>
      </c>
      <c r="C399" s="1040"/>
      <c r="D399" s="1040"/>
      <c r="E399" s="460"/>
      <c r="F399" s="531"/>
      <c r="G399" s="383"/>
      <c r="H399" s="383"/>
    </row>
    <row r="400" spans="1:8" ht="12">
      <c r="A400" s="402"/>
      <c r="B400" s="404" t="s">
        <v>796</v>
      </c>
      <c r="C400" s="1040"/>
      <c r="D400" s="1040"/>
      <c r="E400" s="460"/>
      <c r="F400" s="636"/>
      <c r="G400" s="383"/>
      <c r="H400" s="383"/>
    </row>
    <row r="401" spans="1:8" ht="11.25">
      <c r="A401" s="402"/>
      <c r="B401" s="320" t="s">
        <v>587</v>
      </c>
      <c r="C401" s="1040">
        <v>7000</v>
      </c>
      <c r="D401" s="1040">
        <v>7000</v>
      </c>
      <c r="E401" s="1180">
        <f>SUM(D401/C401)</f>
        <v>1</v>
      </c>
      <c r="F401" s="489"/>
      <c r="G401" s="383"/>
      <c r="H401" s="383"/>
    </row>
    <row r="402" spans="1:8" ht="11.25">
      <c r="A402" s="402"/>
      <c r="B402" s="320" t="s">
        <v>806</v>
      </c>
      <c r="C402" s="1046"/>
      <c r="D402" s="1046"/>
      <c r="E402" s="460"/>
      <c r="F402" s="489"/>
      <c r="G402" s="383"/>
      <c r="H402" s="383"/>
    </row>
    <row r="403" spans="1:8" ht="12" thickBot="1">
      <c r="A403" s="402"/>
      <c r="B403" s="473" t="s">
        <v>546</v>
      </c>
      <c r="C403" s="1041"/>
      <c r="D403" s="1041"/>
      <c r="E403" s="1182"/>
      <c r="F403" s="508"/>
      <c r="G403" s="383"/>
      <c r="H403" s="383"/>
    </row>
    <row r="404" spans="1:8" ht="12" thickBot="1">
      <c r="A404" s="414"/>
      <c r="B404" s="477" t="s">
        <v>616</v>
      </c>
      <c r="C404" s="1043">
        <f>SUM(C398:C403)</f>
        <v>7000</v>
      </c>
      <c r="D404" s="1043">
        <f>SUM(D398:D403)</f>
        <v>7000</v>
      </c>
      <c r="E404" s="1183">
        <f>SUM(D404/C404)</f>
        <v>1</v>
      </c>
      <c r="F404" s="493"/>
      <c r="G404" s="383"/>
      <c r="H404" s="383"/>
    </row>
    <row r="405" spans="1:8" ht="11.25">
      <c r="A405" s="415">
        <v>3316</v>
      </c>
      <c r="B405" s="227" t="s">
        <v>618</v>
      </c>
      <c r="C405" s="1039"/>
      <c r="D405" s="1039"/>
      <c r="E405" s="460"/>
      <c r="F405" s="489"/>
      <c r="G405" s="383"/>
      <c r="H405" s="383"/>
    </row>
    <row r="406" spans="1:8" ht="11.25">
      <c r="A406" s="402"/>
      <c r="B406" s="403" t="s">
        <v>581</v>
      </c>
      <c r="C406" s="1040"/>
      <c r="D406" s="1040"/>
      <c r="E406" s="460"/>
      <c r="F406" s="489"/>
      <c r="G406" s="383"/>
      <c r="H406" s="383"/>
    </row>
    <row r="407" spans="1:8" ht="12">
      <c r="A407" s="402"/>
      <c r="B407" s="194" t="s">
        <v>814</v>
      </c>
      <c r="C407" s="1040"/>
      <c r="D407" s="1040"/>
      <c r="E407" s="460"/>
      <c r="F407" s="531"/>
      <c r="G407" s="383"/>
      <c r="H407" s="383"/>
    </row>
    <row r="408" spans="1:8" ht="12">
      <c r="A408" s="402"/>
      <c r="B408" s="404" t="s">
        <v>796</v>
      </c>
      <c r="C408" s="1040"/>
      <c r="D408" s="1040"/>
      <c r="E408" s="460"/>
      <c r="F408" s="636"/>
      <c r="G408" s="383"/>
      <c r="H408" s="383"/>
    </row>
    <row r="409" spans="1:8" ht="11.25">
      <c r="A409" s="402"/>
      <c r="B409" s="320" t="s">
        <v>587</v>
      </c>
      <c r="C409" s="1040">
        <v>2000</v>
      </c>
      <c r="D409" s="1040">
        <v>2000</v>
      </c>
      <c r="E409" s="1180">
        <f>SUM(D409/C409)</f>
        <v>1</v>
      </c>
      <c r="F409" s="489"/>
      <c r="G409" s="383"/>
      <c r="H409" s="383"/>
    </row>
    <row r="410" spans="1:8" ht="11.25">
      <c r="A410" s="402"/>
      <c r="B410" s="320" t="s">
        <v>806</v>
      </c>
      <c r="C410" s="1046"/>
      <c r="D410" s="1046"/>
      <c r="E410" s="460"/>
      <c r="F410" s="489"/>
      <c r="G410" s="383"/>
      <c r="H410" s="383"/>
    </row>
    <row r="411" spans="1:8" ht="12" thickBot="1">
      <c r="A411" s="402"/>
      <c r="B411" s="473" t="s">
        <v>546</v>
      </c>
      <c r="C411" s="1041"/>
      <c r="D411" s="1041"/>
      <c r="E411" s="1182"/>
      <c r="F411" s="508"/>
      <c r="G411" s="383"/>
      <c r="H411" s="383"/>
    </row>
    <row r="412" spans="1:8" ht="12" thickBot="1">
      <c r="A412" s="414"/>
      <c r="B412" s="477" t="s">
        <v>616</v>
      </c>
      <c r="C412" s="1043">
        <f>SUM(C406:C411)</f>
        <v>2000</v>
      </c>
      <c r="D412" s="1043">
        <f>SUM(D406:D411)</f>
        <v>2000</v>
      </c>
      <c r="E412" s="1183">
        <f>SUM(D412/C412)</f>
        <v>1</v>
      </c>
      <c r="F412" s="493"/>
      <c r="G412" s="383"/>
      <c r="H412" s="383"/>
    </row>
    <row r="413" spans="1:8" ht="11.25">
      <c r="A413" s="415">
        <v>3317</v>
      </c>
      <c r="B413" s="227" t="s">
        <v>1095</v>
      </c>
      <c r="C413" s="1039"/>
      <c r="D413" s="1039"/>
      <c r="E413" s="460"/>
      <c r="F413" s="489"/>
      <c r="G413" s="383"/>
      <c r="H413" s="383"/>
    </row>
    <row r="414" spans="1:8" ht="11.25">
      <c r="A414" s="402"/>
      <c r="B414" s="403" t="s">
        <v>581</v>
      </c>
      <c r="C414" s="1040"/>
      <c r="D414" s="1040"/>
      <c r="E414" s="460"/>
      <c r="F414" s="489"/>
      <c r="G414" s="383"/>
      <c r="H414" s="383"/>
    </row>
    <row r="415" spans="1:8" ht="12">
      <c r="A415" s="402"/>
      <c r="B415" s="194" t="s">
        <v>814</v>
      </c>
      <c r="C415" s="1040"/>
      <c r="D415" s="1040"/>
      <c r="E415" s="460"/>
      <c r="F415" s="531"/>
      <c r="G415" s="383"/>
      <c r="H415" s="383"/>
    </row>
    <row r="416" spans="1:8" ht="12">
      <c r="A416" s="402"/>
      <c r="B416" s="404" t="s">
        <v>796</v>
      </c>
      <c r="C416" s="1040">
        <v>1700</v>
      </c>
      <c r="D416" s="1040">
        <v>1700</v>
      </c>
      <c r="E416" s="1180">
        <f>SUM(D416/C416)</f>
        <v>1</v>
      </c>
      <c r="F416" s="636"/>
      <c r="G416" s="383"/>
      <c r="H416" s="383"/>
    </row>
    <row r="417" spans="1:8" ht="11.25">
      <c r="A417" s="402"/>
      <c r="B417" s="320" t="s">
        <v>587</v>
      </c>
      <c r="C417" s="1040">
        <v>68300</v>
      </c>
      <c r="D417" s="1040">
        <v>88300</v>
      </c>
      <c r="E417" s="1180">
        <f>SUM(D417/C417)</f>
        <v>1.2928257686676428</v>
      </c>
      <c r="F417" s="489"/>
      <c r="G417" s="383"/>
      <c r="H417" s="383"/>
    </row>
    <row r="418" spans="1:8" ht="11.25">
      <c r="A418" s="402"/>
      <c r="B418" s="320" t="s">
        <v>806</v>
      </c>
      <c r="C418" s="1046"/>
      <c r="D418" s="1046"/>
      <c r="E418" s="460"/>
      <c r="F418" s="489"/>
      <c r="G418" s="383"/>
      <c r="H418" s="383"/>
    </row>
    <row r="419" spans="1:8" ht="12" thickBot="1">
      <c r="A419" s="402"/>
      <c r="B419" s="473" t="s">
        <v>546</v>
      </c>
      <c r="C419" s="1041"/>
      <c r="D419" s="1041"/>
      <c r="E419" s="1182"/>
      <c r="F419" s="508"/>
      <c r="G419" s="383"/>
      <c r="H419" s="383"/>
    </row>
    <row r="420" spans="1:8" ht="12" thickBot="1">
      <c r="A420" s="414"/>
      <c r="B420" s="477" t="s">
        <v>616</v>
      </c>
      <c r="C420" s="1043">
        <f>SUM(C414:C419)</f>
        <v>70000</v>
      </c>
      <c r="D420" s="1043">
        <f>SUM(D414:D419)</f>
        <v>90000</v>
      </c>
      <c r="E420" s="1183">
        <f>SUM(D420/C420)</f>
        <v>1.2857142857142858</v>
      </c>
      <c r="F420" s="493"/>
      <c r="G420" s="383"/>
      <c r="H420" s="383"/>
    </row>
    <row r="421" spans="1:8" ht="12" customHeight="1">
      <c r="A421" s="78">
        <v>3318</v>
      </c>
      <c r="B421" s="500" t="s">
        <v>1183</v>
      </c>
      <c r="C421" s="1039"/>
      <c r="D421" s="1039"/>
      <c r="E421" s="460"/>
      <c r="F421" s="489"/>
      <c r="G421" s="383"/>
      <c r="H421" s="383"/>
    </row>
    <row r="422" spans="1:8" ht="12" customHeight="1">
      <c r="A422" s="402"/>
      <c r="B422" s="403" t="s">
        <v>581</v>
      </c>
      <c r="C422" s="1040"/>
      <c r="D422" s="1040"/>
      <c r="E422" s="460"/>
      <c r="F422" s="489"/>
      <c r="G422" s="383"/>
      <c r="H422" s="383"/>
    </row>
    <row r="423" spans="1:8" ht="12" customHeight="1">
      <c r="A423" s="402"/>
      <c r="B423" s="194" t="s">
        <v>814</v>
      </c>
      <c r="C423" s="1040"/>
      <c r="D423" s="1040"/>
      <c r="E423" s="460"/>
      <c r="F423" s="489"/>
      <c r="G423" s="383"/>
      <c r="H423" s="383"/>
    </row>
    <row r="424" spans="1:8" ht="12" customHeight="1">
      <c r="A424" s="402"/>
      <c r="B424" s="404" t="s">
        <v>796</v>
      </c>
      <c r="C424" s="1040"/>
      <c r="D424" s="1040"/>
      <c r="E424" s="460"/>
      <c r="F424" s="636"/>
      <c r="G424" s="383"/>
      <c r="H424" s="383"/>
    </row>
    <row r="425" spans="1:8" ht="12" customHeight="1">
      <c r="A425" s="402"/>
      <c r="B425" s="320" t="s">
        <v>587</v>
      </c>
      <c r="C425" s="1040">
        <v>800</v>
      </c>
      <c r="D425" s="1040">
        <v>1259</v>
      </c>
      <c r="E425" s="1180">
        <f>SUM(D425/C425)</f>
        <v>1.57375</v>
      </c>
      <c r="F425" s="641"/>
      <c r="G425" s="383"/>
      <c r="H425" s="383"/>
    </row>
    <row r="426" spans="1:8" ht="12" customHeight="1">
      <c r="A426" s="402"/>
      <c r="B426" s="320" t="s">
        <v>806</v>
      </c>
      <c r="C426" s="1046"/>
      <c r="D426" s="1046"/>
      <c r="E426" s="460"/>
      <c r="F426" s="635"/>
      <c r="G426" s="383"/>
      <c r="H426" s="383"/>
    </row>
    <row r="427" spans="1:8" ht="12" customHeight="1">
      <c r="A427" s="402"/>
      <c r="B427" s="320" t="s">
        <v>587</v>
      </c>
      <c r="C427" s="1040"/>
      <c r="D427" s="1040"/>
      <c r="E427" s="460"/>
      <c r="F427" s="636"/>
      <c r="G427" s="383"/>
      <c r="H427" s="383"/>
    </row>
    <row r="428" spans="1:8" ht="12" customHeight="1" thickBot="1">
      <c r="A428" s="402"/>
      <c r="B428" s="473" t="s">
        <v>546</v>
      </c>
      <c r="C428" s="1041"/>
      <c r="D428" s="1041"/>
      <c r="E428" s="1182"/>
      <c r="F428" s="508"/>
      <c r="G428" s="383"/>
      <c r="H428" s="383"/>
    </row>
    <row r="429" spans="1:8" ht="12" customHeight="1" thickBot="1">
      <c r="A429" s="414"/>
      <c r="B429" s="477" t="s">
        <v>616</v>
      </c>
      <c r="C429" s="1043">
        <f>SUM(C422:C428)</f>
        <v>800</v>
      </c>
      <c r="D429" s="1043">
        <f>SUM(D422:D428)</f>
        <v>1259</v>
      </c>
      <c r="E429" s="1183">
        <f>SUM(D429/C429)</f>
        <v>1.57375</v>
      </c>
      <c r="F429" s="493"/>
      <c r="G429" s="383"/>
      <c r="H429" s="383"/>
    </row>
    <row r="430" spans="1:8" ht="12" customHeight="1">
      <c r="A430" s="78">
        <v>3319</v>
      </c>
      <c r="B430" s="500" t="s">
        <v>429</v>
      </c>
      <c r="C430" s="1039"/>
      <c r="D430" s="1039"/>
      <c r="E430" s="460"/>
      <c r="F430" s="489"/>
      <c r="G430" s="383"/>
      <c r="H430" s="383"/>
    </row>
    <row r="431" spans="1:8" ht="12" customHeight="1">
      <c r="A431" s="402"/>
      <c r="B431" s="403" t="s">
        <v>581</v>
      </c>
      <c r="C431" s="1040"/>
      <c r="D431" s="1040"/>
      <c r="E431" s="460"/>
      <c r="F431" s="489"/>
      <c r="G431" s="383"/>
      <c r="H431" s="383"/>
    </row>
    <row r="432" spans="1:8" ht="12" customHeight="1">
      <c r="A432" s="402"/>
      <c r="B432" s="194" t="s">
        <v>814</v>
      </c>
      <c r="C432" s="1040"/>
      <c r="D432" s="1040"/>
      <c r="E432" s="460"/>
      <c r="F432" s="489"/>
      <c r="G432" s="383"/>
      <c r="H432" s="383"/>
    </row>
    <row r="433" spans="1:8" ht="12" customHeight="1">
      <c r="A433" s="402"/>
      <c r="B433" s="404" t="s">
        <v>796</v>
      </c>
      <c r="C433" s="1040">
        <v>800</v>
      </c>
      <c r="D433" s="1040">
        <v>800</v>
      </c>
      <c r="E433" s="1180">
        <f>SUM(D433/C433)</f>
        <v>1</v>
      </c>
      <c r="F433" s="636"/>
      <c r="G433" s="383"/>
      <c r="H433" s="383"/>
    </row>
    <row r="434" spans="1:8" ht="12" customHeight="1">
      <c r="A434" s="402"/>
      <c r="B434" s="320" t="s">
        <v>587</v>
      </c>
      <c r="C434" s="1040"/>
      <c r="D434" s="1040"/>
      <c r="E434" s="460"/>
      <c r="F434" s="641"/>
      <c r="G434" s="383"/>
      <c r="H434" s="383"/>
    </row>
    <row r="435" spans="1:8" ht="12" customHeight="1">
      <c r="A435" s="402"/>
      <c r="B435" s="320" t="s">
        <v>806</v>
      </c>
      <c r="C435" s="1046"/>
      <c r="D435" s="1046"/>
      <c r="E435" s="460"/>
      <c r="F435" s="635"/>
      <c r="G435" s="383"/>
      <c r="H435" s="383"/>
    </row>
    <row r="436" spans="1:8" ht="12" customHeight="1">
      <c r="A436" s="402"/>
      <c r="B436" s="320" t="s">
        <v>587</v>
      </c>
      <c r="C436" s="1040"/>
      <c r="D436" s="1040"/>
      <c r="E436" s="460"/>
      <c r="F436" s="636"/>
      <c r="G436" s="383"/>
      <c r="H436" s="383"/>
    </row>
    <row r="437" spans="1:8" ht="12" customHeight="1" thickBot="1">
      <c r="A437" s="402"/>
      <c r="B437" s="473" t="s">
        <v>546</v>
      </c>
      <c r="C437" s="1041"/>
      <c r="D437" s="1041"/>
      <c r="E437" s="1182"/>
      <c r="F437" s="508"/>
      <c r="G437" s="383"/>
      <c r="H437" s="383"/>
    </row>
    <row r="438" spans="1:8" ht="12" customHeight="1" thickBot="1">
      <c r="A438" s="414"/>
      <c r="B438" s="477" t="s">
        <v>616</v>
      </c>
      <c r="C438" s="1043">
        <f>SUM(C431:C437)</f>
        <v>800</v>
      </c>
      <c r="D438" s="1043">
        <f>SUM(D431:D437)</f>
        <v>800</v>
      </c>
      <c r="E438" s="1181">
        <f>SUM(D438/C438)</f>
        <v>1</v>
      </c>
      <c r="F438" s="493"/>
      <c r="G438" s="383"/>
      <c r="H438" s="383"/>
    </row>
    <row r="439" spans="1:8" ht="12" customHeight="1">
      <c r="A439" s="78">
        <v>3320</v>
      </c>
      <c r="B439" s="227" t="s">
        <v>655</v>
      </c>
      <c r="C439" s="1039"/>
      <c r="D439" s="1039"/>
      <c r="E439" s="460"/>
      <c r="F439" s="489"/>
      <c r="G439" s="383"/>
      <c r="H439" s="383"/>
    </row>
    <row r="440" spans="1:8" ht="12" customHeight="1">
      <c r="A440" s="402"/>
      <c r="B440" s="403" t="s">
        <v>581</v>
      </c>
      <c r="C440" s="1040"/>
      <c r="D440" s="1040"/>
      <c r="E440" s="460"/>
      <c r="F440" s="489"/>
      <c r="G440" s="383"/>
      <c r="H440" s="383"/>
    </row>
    <row r="441" spans="1:8" ht="12" customHeight="1">
      <c r="A441" s="402"/>
      <c r="B441" s="194" t="s">
        <v>814</v>
      </c>
      <c r="C441" s="1040"/>
      <c r="D441" s="1040"/>
      <c r="E441" s="460"/>
      <c r="F441" s="489"/>
      <c r="G441" s="383"/>
      <c r="H441" s="383"/>
    </row>
    <row r="442" spans="1:8" ht="12" customHeight="1">
      <c r="A442" s="402"/>
      <c r="B442" s="404" t="s">
        <v>796</v>
      </c>
      <c r="C442" s="1040"/>
      <c r="D442" s="1040"/>
      <c r="E442" s="460"/>
      <c r="F442" s="636"/>
      <c r="G442" s="383"/>
      <c r="H442" s="383"/>
    </row>
    <row r="443" spans="1:8" ht="12" customHeight="1">
      <c r="A443" s="402"/>
      <c r="B443" s="320" t="s">
        <v>587</v>
      </c>
      <c r="C443" s="1040">
        <v>6000</v>
      </c>
      <c r="D443" s="1040">
        <v>6000</v>
      </c>
      <c r="E443" s="1180">
        <f>SUM(D443/C443)</f>
        <v>1</v>
      </c>
      <c r="F443" s="642"/>
      <c r="G443" s="383"/>
      <c r="H443" s="383"/>
    </row>
    <row r="444" spans="1:8" ht="12" customHeight="1">
      <c r="A444" s="402"/>
      <c r="B444" s="320" t="s">
        <v>806</v>
      </c>
      <c r="C444" s="1046"/>
      <c r="D444" s="1046"/>
      <c r="E444" s="460"/>
      <c r="F444" s="635"/>
      <c r="G444" s="383"/>
      <c r="H444" s="383"/>
    </row>
    <row r="445" spans="1:8" ht="12" customHeight="1">
      <c r="A445" s="402"/>
      <c r="B445" s="320" t="s">
        <v>587</v>
      </c>
      <c r="C445" s="1040"/>
      <c r="D445" s="1040"/>
      <c r="E445" s="460"/>
      <c r="F445" s="531"/>
      <c r="G445" s="383"/>
      <c r="H445" s="383"/>
    </row>
    <row r="446" spans="1:8" ht="12" customHeight="1" thickBot="1">
      <c r="A446" s="402"/>
      <c r="B446" s="473" t="s">
        <v>546</v>
      </c>
      <c r="C446" s="1041"/>
      <c r="D446" s="1041"/>
      <c r="E446" s="1182"/>
      <c r="F446" s="508"/>
      <c r="G446" s="383"/>
      <c r="H446" s="383"/>
    </row>
    <row r="447" spans="1:8" ht="12" customHeight="1" thickBot="1">
      <c r="A447" s="414"/>
      <c r="B447" s="477" t="s">
        <v>616</v>
      </c>
      <c r="C447" s="1042">
        <f>SUM(C440:C446)</f>
        <v>6000</v>
      </c>
      <c r="D447" s="1042">
        <f>SUM(D440:D446)</f>
        <v>6000</v>
      </c>
      <c r="E447" s="1183">
        <f>SUM(D447/C447)</f>
        <v>1</v>
      </c>
      <c r="F447" s="493"/>
      <c r="G447" s="383"/>
      <c r="H447" s="383"/>
    </row>
    <row r="448" spans="1:8" ht="12" customHeight="1">
      <c r="A448" s="78">
        <v>3322</v>
      </c>
      <c r="B448" s="227" t="s">
        <v>1184</v>
      </c>
      <c r="C448" s="1039"/>
      <c r="D448" s="1039"/>
      <c r="E448" s="460"/>
      <c r="F448" s="489"/>
      <c r="G448" s="383"/>
      <c r="H448" s="383"/>
    </row>
    <row r="449" spans="1:8" ht="12" customHeight="1">
      <c r="A449" s="402"/>
      <c r="B449" s="403" t="s">
        <v>581</v>
      </c>
      <c r="C449" s="1040"/>
      <c r="D449" s="1040"/>
      <c r="E449" s="460"/>
      <c r="F449" s="489"/>
      <c r="G449" s="383"/>
      <c r="H449" s="383"/>
    </row>
    <row r="450" spans="1:8" ht="12" customHeight="1">
      <c r="A450" s="402"/>
      <c r="B450" s="194" t="s">
        <v>814</v>
      </c>
      <c r="C450" s="1040"/>
      <c r="D450" s="1040"/>
      <c r="E450" s="460"/>
      <c r="F450" s="636"/>
      <c r="G450" s="383"/>
      <c r="H450" s="383"/>
    </row>
    <row r="451" spans="1:8" ht="12" customHeight="1">
      <c r="A451" s="402"/>
      <c r="B451" s="404" t="s">
        <v>796</v>
      </c>
      <c r="C451" s="1040">
        <v>300</v>
      </c>
      <c r="D451" s="1040">
        <v>300</v>
      </c>
      <c r="E451" s="1180">
        <f>SUM(D451/C451)</f>
        <v>1</v>
      </c>
      <c r="F451" s="489"/>
      <c r="G451" s="383"/>
      <c r="H451" s="383"/>
    </row>
    <row r="452" spans="1:8" ht="12" customHeight="1">
      <c r="A452" s="402"/>
      <c r="B452" s="320" t="s">
        <v>587</v>
      </c>
      <c r="C452" s="1040">
        <v>9200</v>
      </c>
      <c r="D452" s="1040">
        <v>9200</v>
      </c>
      <c r="E452" s="1180">
        <f>SUM(D452/C452)</f>
        <v>1</v>
      </c>
      <c r="F452" s="537"/>
      <c r="G452" s="383"/>
      <c r="H452" s="383"/>
    </row>
    <row r="453" spans="1:8" ht="12" customHeight="1">
      <c r="A453" s="402"/>
      <c r="B453" s="320" t="s">
        <v>806</v>
      </c>
      <c r="C453" s="1046"/>
      <c r="D453" s="1046"/>
      <c r="E453" s="460"/>
      <c r="F453" s="531"/>
      <c r="G453" s="383"/>
      <c r="H453" s="383"/>
    </row>
    <row r="454" spans="1:8" ht="12" customHeight="1" thickBot="1">
      <c r="A454" s="402"/>
      <c r="B454" s="473" t="s">
        <v>546</v>
      </c>
      <c r="C454" s="1041"/>
      <c r="D454" s="1041"/>
      <c r="E454" s="1182"/>
      <c r="F454" s="538"/>
      <c r="G454" s="383"/>
      <c r="H454" s="383"/>
    </row>
    <row r="455" spans="1:8" ht="12" customHeight="1" thickBot="1">
      <c r="A455" s="414"/>
      <c r="B455" s="477" t="s">
        <v>616</v>
      </c>
      <c r="C455" s="1042">
        <f>SUM(C449:C454)</f>
        <v>9500</v>
      </c>
      <c r="D455" s="1042">
        <f>SUM(D449:D454)</f>
        <v>9500</v>
      </c>
      <c r="E455" s="1183">
        <f>SUM(D455/C455)</f>
        <v>1</v>
      </c>
      <c r="F455" s="493"/>
      <c r="G455" s="383"/>
      <c r="H455" s="383"/>
    </row>
    <row r="456" spans="1:8" ht="12" customHeight="1">
      <c r="A456" s="78">
        <v>3323</v>
      </c>
      <c r="B456" s="227" t="s">
        <v>890</v>
      </c>
      <c r="C456" s="1039"/>
      <c r="D456" s="1039"/>
      <c r="E456" s="460"/>
      <c r="F456" s="489"/>
      <c r="G456" s="383"/>
      <c r="H456" s="383"/>
    </row>
    <row r="457" spans="1:8" ht="12" customHeight="1">
      <c r="A457" s="402"/>
      <c r="B457" s="403" t="s">
        <v>581</v>
      </c>
      <c r="C457" s="1040"/>
      <c r="D457" s="1040"/>
      <c r="E457" s="460"/>
      <c r="F457" s="489"/>
      <c r="G457" s="383"/>
      <c r="H457" s="383"/>
    </row>
    <row r="458" spans="1:8" ht="12" customHeight="1">
      <c r="A458" s="402"/>
      <c r="B458" s="194" t="s">
        <v>814</v>
      </c>
      <c r="C458" s="1040"/>
      <c r="D458" s="1040"/>
      <c r="E458" s="460"/>
      <c r="F458" s="531"/>
      <c r="G458" s="383"/>
      <c r="H458" s="383"/>
    </row>
    <row r="459" spans="1:8" ht="12" customHeight="1">
      <c r="A459" s="402"/>
      <c r="B459" s="404" t="s">
        <v>796</v>
      </c>
      <c r="C459" s="1040">
        <v>50</v>
      </c>
      <c r="D459" s="1040">
        <v>50</v>
      </c>
      <c r="E459" s="1180">
        <f>SUM(D459/C459)</f>
        <v>1</v>
      </c>
      <c r="F459" s="636"/>
      <c r="G459" s="383"/>
      <c r="H459" s="383"/>
    </row>
    <row r="460" spans="1:8" ht="12" customHeight="1">
      <c r="A460" s="402"/>
      <c r="B460" s="320" t="s">
        <v>587</v>
      </c>
      <c r="C460" s="1040">
        <v>8950</v>
      </c>
      <c r="D460" s="1040">
        <v>8950</v>
      </c>
      <c r="E460" s="1180">
        <f>SUM(D460/C460)</f>
        <v>1</v>
      </c>
      <c r="F460" s="537"/>
      <c r="G460" s="383"/>
      <c r="H460" s="383"/>
    </row>
    <row r="461" spans="1:8" ht="12" customHeight="1">
      <c r="A461" s="402"/>
      <c r="B461" s="320" t="s">
        <v>806</v>
      </c>
      <c r="C461" s="1046"/>
      <c r="D461" s="1046"/>
      <c r="E461" s="460"/>
      <c r="F461" s="531"/>
      <c r="G461" s="383"/>
      <c r="H461" s="383"/>
    </row>
    <row r="462" spans="1:8" ht="12" customHeight="1" thickBot="1">
      <c r="A462" s="402"/>
      <c r="B462" s="473" t="s">
        <v>546</v>
      </c>
      <c r="C462" s="1041"/>
      <c r="D462" s="1041"/>
      <c r="E462" s="1182"/>
      <c r="F462" s="538"/>
      <c r="G462" s="383"/>
      <c r="H462" s="383"/>
    </row>
    <row r="463" spans="1:8" ht="12" customHeight="1" thickBot="1">
      <c r="A463" s="414"/>
      <c r="B463" s="477" t="s">
        <v>616</v>
      </c>
      <c r="C463" s="1043">
        <f>SUM(C457:C462)</f>
        <v>9000</v>
      </c>
      <c r="D463" s="1043">
        <f>SUM(D457:D462)</f>
        <v>9000</v>
      </c>
      <c r="E463" s="1183">
        <f>SUM(D463/C463)</f>
        <v>1</v>
      </c>
      <c r="F463" s="493"/>
      <c r="G463" s="383"/>
      <c r="H463" s="383"/>
    </row>
    <row r="464" spans="1:8" ht="12" customHeight="1">
      <c r="A464" s="539">
        <v>3340</v>
      </c>
      <c r="B464" s="501" t="s">
        <v>160</v>
      </c>
      <c r="C464" s="1039"/>
      <c r="D464" s="1039"/>
      <c r="E464" s="460"/>
      <c r="F464" s="489"/>
      <c r="G464" s="383"/>
      <c r="H464" s="383"/>
    </row>
    <row r="465" spans="1:8" ht="12" customHeight="1">
      <c r="A465" s="78"/>
      <c r="B465" s="403" t="s">
        <v>581</v>
      </c>
      <c r="C465" s="1039"/>
      <c r="D465" s="1039"/>
      <c r="E465" s="460"/>
      <c r="F465" s="489"/>
      <c r="G465" s="383"/>
      <c r="H465" s="383"/>
    </row>
    <row r="466" spans="1:8" ht="12" customHeight="1">
      <c r="A466" s="78"/>
      <c r="B466" s="194" t="s">
        <v>814</v>
      </c>
      <c r="C466" s="1039"/>
      <c r="D466" s="1039"/>
      <c r="E466" s="460"/>
      <c r="F466" s="636"/>
      <c r="G466" s="383"/>
      <c r="H466" s="383"/>
    </row>
    <row r="467" spans="1:8" ht="12" customHeight="1">
      <c r="A467" s="391"/>
      <c r="B467" s="404" t="s">
        <v>796</v>
      </c>
      <c r="C467" s="1046">
        <v>7000</v>
      </c>
      <c r="D467" s="1046">
        <v>13028</v>
      </c>
      <c r="E467" s="1180">
        <f>SUM(D467/C467)</f>
        <v>1.8611428571428572</v>
      </c>
      <c r="F467" s="898"/>
      <c r="G467" s="427"/>
      <c r="H467" s="383"/>
    </row>
    <row r="468" spans="1:8" ht="12" customHeight="1">
      <c r="A468" s="391"/>
      <c r="B468" s="320" t="s">
        <v>587</v>
      </c>
      <c r="C468" s="1046"/>
      <c r="D468" s="1046"/>
      <c r="E468" s="460"/>
      <c r="F468" s="536"/>
      <c r="G468" s="383"/>
      <c r="H468" s="383"/>
    </row>
    <row r="469" spans="1:8" ht="12" customHeight="1">
      <c r="A469" s="78"/>
      <c r="B469" s="320" t="s">
        <v>806</v>
      </c>
      <c r="C469" s="1046"/>
      <c r="D469" s="1046"/>
      <c r="E469" s="460"/>
      <c r="F469" s="489"/>
      <c r="G469" s="383"/>
      <c r="H469" s="383"/>
    </row>
    <row r="470" spans="1:8" ht="12" customHeight="1" thickBot="1">
      <c r="A470" s="78"/>
      <c r="B470" s="473" t="s">
        <v>546</v>
      </c>
      <c r="C470" s="1047"/>
      <c r="D470" s="1047"/>
      <c r="E470" s="1182"/>
      <c r="F470" s="508"/>
      <c r="G470" s="383"/>
      <c r="H470" s="383"/>
    </row>
    <row r="471" spans="1:8" ht="12" customHeight="1" thickBot="1">
      <c r="A471" s="393"/>
      <c r="B471" s="477" t="s">
        <v>616</v>
      </c>
      <c r="C471" s="1043">
        <f>SUM(C465:C470)</f>
        <v>7000</v>
      </c>
      <c r="D471" s="1043">
        <f>SUM(D465:D470)</f>
        <v>13028</v>
      </c>
      <c r="E471" s="1183">
        <f>SUM(D471/C471)</f>
        <v>1.8611428571428572</v>
      </c>
      <c r="F471" s="493"/>
      <c r="G471" s="383"/>
      <c r="H471" s="383"/>
    </row>
    <row r="472" spans="1:8" ht="12" customHeight="1">
      <c r="A472" s="539">
        <v>3341</v>
      </c>
      <c r="B472" s="501" t="s">
        <v>1104</v>
      </c>
      <c r="C472" s="1039"/>
      <c r="D472" s="1039"/>
      <c r="E472" s="460"/>
      <c r="F472" s="489"/>
      <c r="G472" s="383"/>
      <c r="H472" s="383"/>
    </row>
    <row r="473" spans="1:8" ht="12" customHeight="1">
      <c r="A473" s="78"/>
      <c r="B473" s="403" t="s">
        <v>581</v>
      </c>
      <c r="C473" s="1039"/>
      <c r="D473" s="1039"/>
      <c r="E473" s="460"/>
      <c r="F473" s="489"/>
      <c r="G473" s="383"/>
      <c r="H473" s="383"/>
    </row>
    <row r="474" spans="1:8" ht="12" customHeight="1">
      <c r="A474" s="78"/>
      <c r="B474" s="194" t="s">
        <v>814</v>
      </c>
      <c r="C474" s="1039"/>
      <c r="D474" s="1039"/>
      <c r="E474" s="460"/>
      <c r="F474" s="636"/>
      <c r="G474" s="383"/>
      <c r="H474" s="383"/>
    </row>
    <row r="475" spans="1:8" ht="12" customHeight="1">
      <c r="A475" s="391"/>
      <c r="B475" s="404" t="s">
        <v>796</v>
      </c>
      <c r="C475" s="1046">
        <v>1500</v>
      </c>
      <c r="D475" s="1046">
        <v>1500</v>
      </c>
      <c r="E475" s="1180">
        <f>SUM(D475/C475)</f>
        <v>1</v>
      </c>
      <c r="F475" s="641"/>
      <c r="G475" s="383"/>
      <c r="H475" s="383"/>
    </row>
    <row r="476" spans="1:8" ht="12" customHeight="1">
      <c r="A476" s="391"/>
      <c r="B476" s="320" t="s">
        <v>587</v>
      </c>
      <c r="C476" s="1046"/>
      <c r="D476" s="1046"/>
      <c r="E476" s="460"/>
      <c r="F476" s="536"/>
      <c r="G476" s="383"/>
      <c r="H476" s="383"/>
    </row>
    <row r="477" spans="1:8" ht="12" customHeight="1">
      <c r="A477" s="78"/>
      <c r="B477" s="320" t="s">
        <v>806</v>
      </c>
      <c r="C477" s="1039"/>
      <c r="D477" s="1039"/>
      <c r="E477" s="460"/>
      <c r="F477" s="489"/>
      <c r="G477" s="383"/>
      <c r="H477" s="383"/>
    </row>
    <row r="478" spans="1:8" ht="12" customHeight="1" thickBot="1">
      <c r="A478" s="78"/>
      <c r="B478" s="473" t="s">
        <v>546</v>
      </c>
      <c r="C478" s="1047"/>
      <c r="D478" s="1047"/>
      <c r="E478" s="1182"/>
      <c r="F478" s="508"/>
      <c r="G478" s="383"/>
      <c r="H478" s="383"/>
    </row>
    <row r="479" spans="1:8" ht="12" customHeight="1" thickBot="1">
      <c r="A479" s="393"/>
      <c r="B479" s="477" t="s">
        <v>616</v>
      </c>
      <c r="C479" s="1043">
        <f>SUM(C473:C478)</f>
        <v>1500</v>
      </c>
      <c r="D479" s="1043">
        <f>SUM(D473:D478)</f>
        <v>1500</v>
      </c>
      <c r="E479" s="1183">
        <f>SUM(D479/C479)</f>
        <v>1</v>
      </c>
      <c r="F479" s="493"/>
      <c r="G479" s="383"/>
      <c r="H479" s="383"/>
    </row>
    <row r="480" spans="1:8" ht="12" customHeight="1">
      <c r="A480" s="539">
        <v>3342</v>
      </c>
      <c r="B480" s="501" t="s">
        <v>809</v>
      </c>
      <c r="C480" s="1039"/>
      <c r="D480" s="1039"/>
      <c r="E480" s="460"/>
      <c r="F480" s="489"/>
      <c r="G480" s="383"/>
      <c r="H480" s="383"/>
    </row>
    <row r="481" spans="1:8" ht="12" customHeight="1">
      <c r="A481" s="78"/>
      <c r="B481" s="403" t="s">
        <v>581</v>
      </c>
      <c r="C481" s="1039"/>
      <c r="D481" s="1039"/>
      <c r="E481" s="460"/>
      <c r="F481" s="489"/>
      <c r="G481" s="383"/>
      <c r="H481" s="383"/>
    </row>
    <row r="482" spans="1:8" ht="12" customHeight="1">
      <c r="A482" s="78"/>
      <c r="B482" s="194" t="s">
        <v>814</v>
      </c>
      <c r="C482" s="1039"/>
      <c r="D482" s="1039"/>
      <c r="E482" s="460"/>
      <c r="F482" s="489"/>
      <c r="G482" s="383"/>
      <c r="H482" s="383"/>
    </row>
    <row r="483" spans="1:8" ht="12" customHeight="1">
      <c r="A483" s="391"/>
      <c r="B483" s="404" t="s">
        <v>796</v>
      </c>
      <c r="C483" s="1046">
        <v>880</v>
      </c>
      <c r="D483" s="1046">
        <v>880</v>
      </c>
      <c r="E483" s="1180">
        <f>SUM(D483/C483)</f>
        <v>1</v>
      </c>
      <c r="F483" s="636"/>
      <c r="G483" s="383"/>
      <c r="H483" s="383"/>
    </row>
    <row r="484" spans="1:8" ht="12" customHeight="1">
      <c r="A484" s="391"/>
      <c r="B484" s="320" t="s">
        <v>587</v>
      </c>
      <c r="C484" s="1046"/>
      <c r="D484" s="1046"/>
      <c r="E484" s="460"/>
      <c r="F484" s="536"/>
      <c r="G484" s="383"/>
      <c r="H484" s="383"/>
    </row>
    <row r="485" spans="1:8" ht="12" customHeight="1">
      <c r="A485" s="78"/>
      <c r="B485" s="320" t="s">
        <v>806</v>
      </c>
      <c r="C485" s="1039"/>
      <c r="D485" s="1039"/>
      <c r="E485" s="460"/>
      <c r="F485" s="489"/>
      <c r="G485" s="383"/>
      <c r="H485" s="383"/>
    </row>
    <row r="486" spans="1:8" ht="12" customHeight="1">
      <c r="A486" s="78"/>
      <c r="B486" s="320" t="s">
        <v>587</v>
      </c>
      <c r="C486" s="1039"/>
      <c r="D486" s="1039"/>
      <c r="E486" s="460"/>
      <c r="F486" s="490"/>
      <c r="G486" s="383"/>
      <c r="H486" s="383"/>
    </row>
    <row r="487" spans="1:8" ht="12" customHeight="1" thickBot="1">
      <c r="A487" s="78"/>
      <c r="B487" s="473" t="s">
        <v>546</v>
      </c>
      <c r="C487" s="1047"/>
      <c r="D487" s="1047"/>
      <c r="E487" s="1182"/>
      <c r="F487" s="508"/>
      <c r="G487" s="383"/>
      <c r="H487" s="383"/>
    </row>
    <row r="488" spans="1:8" ht="12" customHeight="1" thickBot="1">
      <c r="A488" s="393"/>
      <c r="B488" s="477" t="s">
        <v>616</v>
      </c>
      <c r="C488" s="1043">
        <f>SUM(C481:C487)</f>
        <v>880</v>
      </c>
      <c r="D488" s="1043">
        <f>SUM(D481:D487)</f>
        <v>880</v>
      </c>
      <c r="E488" s="1183">
        <f>SUM(D488/C488)</f>
        <v>1</v>
      </c>
      <c r="F488" s="493"/>
      <c r="G488" s="383"/>
      <c r="H488" s="383"/>
    </row>
    <row r="489" spans="1:8" ht="12" customHeight="1">
      <c r="A489" s="539">
        <v>3343</v>
      </c>
      <c r="B489" s="501" t="s">
        <v>639</v>
      </c>
      <c r="C489" s="1039"/>
      <c r="D489" s="1039"/>
      <c r="E489" s="460"/>
      <c r="F489" s="489"/>
      <c r="G489" s="383"/>
      <c r="H489" s="383"/>
    </row>
    <row r="490" spans="1:8" ht="12" customHeight="1">
      <c r="A490" s="78"/>
      <c r="B490" s="403" t="s">
        <v>581</v>
      </c>
      <c r="C490" s="1039"/>
      <c r="D490" s="1039"/>
      <c r="E490" s="460"/>
      <c r="F490" s="489"/>
      <c r="G490" s="383"/>
      <c r="H490" s="383"/>
    </row>
    <row r="491" spans="1:8" ht="12" customHeight="1">
      <c r="A491" s="78"/>
      <c r="B491" s="194" t="s">
        <v>814</v>
      </c>
      <c r="C491" s="1039"/>
      <c r="D491" s="1039"/>
      <c r="E491" s="460"/>
      <c r="F491" s="636"/>
      <c r="G491" s="383"/>
      <c r="H491" s="383"/>
    </row>
    <row r="492" spans="1:8" ht="12" customHeight="1">
      <c r="A492" s="391"/>
      <c r="B492" s="404" t="s">
        <v>796</v>
      </c>
      <c r="C492" s="1046">
        <v>1000</v>
      </c>
      <c r="D492" s="1046">
        <v>1000</v>
      </c>
      <c r="E492" s="1180">
        <f>SUM(D492/C492)</f>
        <v>1</v>
      </c>
      <c r="F492" s="898"/>
      <c r="G492" s="383"/>
      <c r="H492" s="383"/>
    </row>
    <row r="493" spans="1:8" ht="12" customHeight="1">
      <c r="A493" s="391"/>
      <c r="B493" s="320" t="s">
        <v>587</v>
      </c>
      <c r="C493" s="1046"/>
      <c r="D493" s="1046"/>
      <c r="E493" s="460"/>
      <c r="F493" s="536"/>
      <c r="G493" s="383"/>
      <c r="H493" s="383"/>
    </row>
    <row r="494" spans="1:8" ht="12.75" customHeight="1">
      <c r="A494" s="78"/>
      <c r="B494" s="320" t="s">
        <v>806</v>
      </c>
      <c r="C494" s="1039"/>
      <c r="D494" s="1039"/>
      <c r="E494" s="460"/>
      <c r="F494" s="489"/>
      <c r="G494" s="383"/>
      <c r="H494" s="383"/>
    </row>
    <row r="495" spans="1:8" ht="12" customHeight="1" thickBot="1">
      <c r="A495" s="78"/>
      <c r="B495" s="473" t="s">
        <v>546</v>
      </c>
      <c r="C495" s="1047"/>
      <c r="D495" s="1047"/>
      <c r="E495" s="1182"/>
      <c r="F495" s="508"/>
      <c r="G495" s="383"/>
      <c r="H495" s="383"/>
    </row>
    <row r="496" spans="1:8" ht="12" customHeight="1" thickBot="1">
      <c r="A496" s="393"/>
      <c r="B496" s="477" t="s">
        <v>616</v>
      </c>
      <c r="C496" s="1043">
        <f>SUM(C490:C495)</f>
        <v>1000</v>
      </c>
      <c r="D496" s="1043">
        <f>SUM(D490:D495)</f>
        <v>1000</v>
      </c>
      <c r="E496" s="1183">
        <f>SUM(D496/C496)</f>
        <v>1</v>
      </c>
      <c r="F496" s="493"/>
      <c r="G496" s="383"/>
      <c r="H496" s="383"/>
    </row>
    <row r="497" spans="1:8" ht="12" customHeight="1">
      <c r="A497" s="78">
        <v>3344</v>
      </c>
      <c r="B497" s="401" t="s">
        <v>784</v>
      </c>
      <c r="C497" s="1039"/>
      <c r="D497" s="1039"/>
      <c r="E497" s="460"/>
      <c r="F497" s="489"/>
      <c r="G497" s="383"/>
      <c r="H497" s="383"/>
    </row>
    <row r="498" spans="1:8" ht="12" customHeight="1">
      <c r="A498" s="78"/>
      <c r="B498" s="77" t="s">
        <v>581</v>
      </c>
      <c r="C498" s="1039"/>
      <c r="D498" s="1039"/>
      <c r="E498" s="460"/>
      <c r="F498" s="489"/>
      <c r="G498" s="383"/>
      <c r="H498" s="383"/>
    </row>
    <row r="499" spans="1:8" ht="12" customHeight="1">
      <c r="A499" s="78"/>
      <c r="B499" s="194" t="s">
        <v>814</v>
      </c>
      <c r="C499" s="1039"/>
      <c r="D499" s="1039"/>
      <c r="E499" s="460"/>
      <c r="F499" s="636"/>
      <c r="G499" s="383"/>
      <c r="H499" s="383"/>
    </row>
    <row r="500" spans="1:8" ht="12" customHeight="1">
      <c r="A500" s="78"/>
      <c r="B500" s="77" t="s">
        <v>796</v>
      </c>
      <c r="C500" s="1046">
        <v>1027</v>
      </c>
      <c r="D500" s="1046">
        <v>1027</v>
      </c>
      <c r="E500" s="1180">
        <f>SUM(D500/C500)</f>
        <v>1</v>
      </c>
      <c r="F500" s="641"/>
      <c r="G500" s="383"/>
      <c r="H500" s="383"/>
    </row>
    <row r="501" spans="1:8" ht="12" customHeight="1">
      <c r="A501" s="78"/>
      <c r="B501" s="194" t="s">
        <v>587</v>
      </c>
      <c r="C501" s="1046"/>
      <c r="D501" s="1046"/>
      <c r="E501" s="460"/>
      <c r="F501" s="536"/>
      <c r="G501" s="383"/>
      <c r="H501" s="383"/>
    </row>
    <row r="502" spans="1:8" ht="12" customHeight="1">
      <c r="A502" s="78"/>
      <c r="B502" s="320" t="s">
        <v>806</v>
      </c>
      <c r="C502" s="1039"/>
      <c r="D502" s="1039"/>
      <c r="E502" s="460"/>
      <c r="F502" s="489"/>
      <c r="G502" s="383"/>
      <c r="H502" s="383"/>
    </row>
    <row r="503" spans="1:8" ht="12" customHeight="1" thickBot="1">
      <c r="A503" s="78"/>
      <c r="B503" s="473" t="s">
        <v>546</v>
      </c>
      <c r="C503" s="1047"/>
      <c r="D503" s="1047"/>
      <c r="E503" s="1182"/>
      <c r="F503" s="491"/>
      <c r="G503" s="383"/>
      <c r="H503" s="383"/>
    </row>
    <row r="504" spans="1:8" ht="12" customHeight="1" thickBot="1">
      <c r="A504" s="414"/>
      <c r="B504" s="477" t="s">
        <v>616</v>
      </c>
      <c r="C504" s="1042">
        <f>SUM(C498:C503)</f>
        <v>1027</v>
      </c>
      <c r="D504" s="1042">
        <f>SUM(D498:D503)</f>
        <v>1027</v>
      </c>
      <c r="E504" s="1183">
        <f>SUM(D504/C504)</f>
        <v>1</v>
      </c>
      <c r="F504" s="508"/>
      <c r="G504" s="383"/>
      <c r="H504" s="383"/>
    </row>
    <row r="505" spans="1:8" ht="12" customHeight="1">
      <c r="A505" s="78">
        <v>3345</v>
      </c>
      <c r="B505" s="413" t="s">
        <v>640</v>
      </c>
      <c r="C505" s="1039"/>
      <c r="D505" s="1039"/>
      <c r="E505" s="460"/>
      <c r="F505" s="488"/>
      <c r="G505" s="383"/>
      <c r="H505" s="383"/>
    </row>
    <row r="506" spans="1:8" ht="12" customHeight="1">
      <c r="A506" s="78"/>
      <c r="B506" s="403" t="s">
        <v>581</v>
      </c>
      <c r="C506" s="1039"/>
      <c r="D506" s="1039"/>
      <c r="E506" s="460"/>
      <c r="F506" s="461"/>
      <c r="G506" s="383"/>
      <c r="H506" s="383"/>
    </row>
    <row r="507" spans="1:8" ht="12" customHeight="1">
      <c r="A507" s="78"/>
      <c r="B507" s="194" t="s">
        <v>814</v>
      </c>
      <c r="C507" s="1039"/>
      <c r="D507" s="1039"/>
      <c r="E507" s="460"/>
      <c r="F507" s="461"/>
      <c r="G507" s="383"/>
      <c r="H507" s="383"/>
    </row>
    <row r="508" spans="1:8" ht="12" customHeight="1">
      <c r="A508" s="78"/>
      <c r="B508" s="404" t="s">
        <v>796</v>
      </c>
      <c r="C508" s="1046">
        <v>300</v>
      </c>
      <c r="D508" s="1046">
        <v>300</v>
      </c>
      <c r="E508" s="1180">
        <f>SUM(D508/C508)</f>
        <v>1</v>
      </c>
      <c r="F508" s="636"/>
      <c r="G508" s="383"/>
      <c r="H508" s="383"/>
    </row>
    <row r="509" spans="1:8" ht="12" customHeight="1">
      <c r="A509" s="78"/>
      <c r="B509" s="320" t="s">
        <v>587</v>
      </c>
      <c r="C509" s="1046"/>
      <c r="D509" s="1046"/>
      <c r="E509" s="460"/>
      <c r="F509" s="531"/>
      <c r="G509" s="383"/>
      <c r="H509" s="383"/>
    </row>
    <row r="510" spans="1:8" ht="12" customHeight="1">
      <c r="A510" s="78"/>
      <c r="B510" s="320" t="s">
        <v>806</v>
      </c>
      <c r="C510" s="1039"/>
      <c r="D510" s="1039"/>
      <c r="E510" s="460"/>
      <c r="F510" s="461"/>
      <c r="G510" s="383"/>
      <c r="H510" s="383"/>
    </row>
    <row r="511" spans="1:8" ht="12" customHeight="1" thickBot="1">
      <c r="A511" s="78"/>
      <c r="B511" s="473" t="s">
        <v>546</v>
      </c>
      <c r="C511" s="1047"/>
      <c r="D511" s="1047"/>
      <c r="E511" s="1182"/>
      <c r="F511" s="508"/>
      <c r="G511" s="383"/>
      <c r="H511" s="383"/>
    </row>
    <row r="512" spans="1:8" ht="13.5" customHeight="1" thickBot="1">
      <c r="A512" s="414"/>
      <c r="B512" s="477" t="s">
        <v>616</v>
      </c>
      <c r="C512" s="1042">
        <f>SUM(C508:C511)</f>
        <v>300</v>
      </c>
      <c r="D512" s="1042">
        <f>SUM(D508:D511)</f>
        <v>300</v>
      </c>
      <c r="E512" s="1183">
        <f>SUM(D512/C512)</f>
        <v>1</v>
      </c>
      <c r="F512" s="493"/>
      <c r="G512" s="383"/>
      <c r="H512" s="383"/>
    </row>
    <row r="513" spans="1:8" ht="12" customHeight="1">
      <c r="A513" s="78">
        <v>3346</v>
      </c>
      <c r="B513" s="500" t="s">
        <v>584</v>
      </c>
      <c r="C513" s="1039"/>
      <c r="D513" s="1039"/>
      <c r="E513" s="460"/>
      <c r="F513" s="489"/>
      <c r="G513" s="383"/>
      <c r="H513" s="383"/>
    </row>
    <row r="514" spans="1:8" ht="12" customHeight="1">
      <c r="A514" s="402"/>
      <c r="B514" s="403" t="s">
        <v>581</v>
      </c>
      <c r="C514" s="1039"/>
      <c r="D514" s="1039"/>
      <c r="E514" s="460"/>
      <c r="F514" s="489"/>
      <c r="G514" s="383"/>
      <c r="H514" s="383"/>
    </row>
    <row r="515" spans="1:8" ht="12" customHeight="1">
      <c r="A515" s="402"/>
      <c r="B515" s="194" t="s">
        <v>814</v>
      </c>
      <c r="C515" s="1039"/>
      <c r="D515" s="1039"/>
      <c r="E515" s="460"/>
      <c r="F515" s="489"/>
      <c r="G515" s="383"/>
      <c r="H515" s="383"/>
    </row>
    <row r="516" spans="1:8" ht="12" customHeight="1">
      <c r="A516" s="402"/>
      <c r="B516" s="404" t="s">
        <v>796</v>
      </c>
      <c r="C516" s="1046">
        <v>3733</v>
      </c>
      <c r="D516" s="1046">
        <v>4050</v>
      </c>
      <c r="E516" s="1180">
        <f>SUM(D516/C516)</f>
        <v>1.0849182962764532</v>
      </c>
      <c r="F516" s="636"/>
      <c r="G516" s="427"/>
      <c r="H516" s="383"/>
    </row>
    <row r="517" spans="1:8" ht="12" customHeight="1">
      <c r="A517" s="402"/>
      <c r="B517" s="320" t="s">
        <v>587</v>
      </c>
      <c r="C517" s="1046"/>
      <c r="D517" s="1046"/>
      <c r="E517" s="460"/>
      <c r="F517" s="536"/>
      <c r="G517" s="383"/>
      <c r="H517" s="383"/>
    </row>
    <row r="518" spans="1:8" ht="12" customHeight="1">
      <c r="A518" s="402"/>
      <c r="B518" s="320" t="s">
        <v>806</v>
      </c>
      <c r="C518" s="1039"/>
      <c r="D518" s="1039"/>
      <c r="E518" s="460"/>
      <c r="F518" s="489"/>
      <c r="G518" s="383"/>
      <c r="H518" s="383"/>
    </row>
    <row r="519" spans="1:8" ht="12" customHeight="1" thickBot="1">
      <c r="A519" s="402"/>
      <c r="B519" s="473" t="s">
        <v>546</v>
      </c>
      <c r="C519" s="1047"/>
      <c r="D519" s="1047"/>
      <c r="E519" s="1182"/>
      <c r="F519" s="508"/>
      <c r="G519" s="383"/>
      <c r="H519" s="383"/>
    </row>
    <row r="520" spans="1:8" ht="12" customHeight="1" thickBot="1">
      <c r="A520" s="414"/>
      <c r="B520" s="477" t="s">
        <v>616</v>
      </c>
      <c r="C520" s="1043">
        <f>SUM(C516:C519)</f>
        <v>3733</v>
      </c>
      <c r="D520" s="1043">
        <f>SUM(D516:D519)</f>
        <v>4050</v>
      </c>
      <c r="E520" s="1183">
        <f>SUM(D520/C520)</f>
        <v>1.0849182962764532</v>
      </c>
      <c r="F520" s="493"/>
      <c r="G520" s="383"/>
      <c r="H520" s="383"/>
    </row>
    <row r="521" spans="1:8" ht="12" customHeight="1">
      <c r="A521" s="78">
        <v>3347</v>
      </c>
      <c r="B521" s="500" t="s">
        <v>585</v>
      </c>
      <c r="C521" s="1039"/>
      <c r="D521" s="1039"/>
      <c r="E521" s="460"/>
      <c r="F521" s="489"/>
      <c r="G521" s="383"/>
      <c r="H521" s="383"/>
    </row>
    <row r="522" spans="1:8" ht="12" customHeight="1">
      <c r="A522" s="402"/>
      <c r="B522" s="403" t="s">
        <v>581</v>
      </c>
      <c r="C522" s="1039"/>
      <c r="D522" s="1039"/>
      <c r="E522" s="460"/>
      <c r="F522" s="489"/>
      <c r="G522" s="383"/>
      <c r="H522" s="383"/>
    </row>
    <row r="523" spans="1:8" ht="12" customHeight="1">
      <c r="A523" s="402"/>
      <c r="B523" s="194" t="s">
        <v>814</v>
      </c>
      <c r="C523" s="1039"/>
      <c r="D523" s="1039"/>
      <c r="E523" s="460"/>
      <c r="F523" s="489"/>
      <c r="G523" s="383"/>
      <c r="H523" s="383"/>
    </row>
    <row r="524" spans="1:8" ht="12" customHeight="1">
      <c r="A524" s="402"/>
      <c r="B524" s="404" t="s">
        <v>796</v>
      </c>
      <c r="C524" s="1046">
        <v>2000</v>
      </c>
      <c r="D524" s="1046">
        <v>2000</v>
      </c>
      <c r="E524" s="1180">
        <f>SUM(D524/C524)</f>
        <v>1</v>
      </c>
      <c r="F524" s="636"/>
      <c r="G524" s="383"/>
      <c r="H524" s="383"/>
    </row>
    <row r="525" spans="1:8" ht="12" customHeight="1">
      <c r="A525" s="402"/>
      <c r="B525" s="320" t="s">
        <v>587</v>
      </c>
      <c r="C525" s="1046"/>
      <c r="D525" s="1046"/>
      <c r="E525" s="460"/>
      <c r="F525" s="536"/>
      <c r="G525" s="383"/>
      <c r="H525" s="383"/>
    </row>
    <row r="526" spans="1:8" ht="12" customHeight="1">
      <c r="A526" s="402"/>
      <c r="B526" s="320" t="s">
        <v>806</v>
      </c>
      <c r="C526" s="1039"/>
      <c r="D526" s="1039"/>
      <c r="E526" s="460"/>
      <c r="F526" s="489"/>
      <c r="G526" s="383"/>
      <c r="H526" s="383"/>
    </row>
    <row r="527" spans="1:8" ht="12" customHeight="1" thickBot="1">
      <c r="A527" s="402"/>
      <c r="B527" s="473" t="s">
        <v>546</v>
      </c>
      <c r="C527" s="1053"/>
      <c r="D527" s="1053"/>
      <c r="E527" s="1182"/>
      <c r="F527" s="508"/>
      <c r="G527" s="383"/>
      <c r="H527" s="383"/>
    </row>
    <row r="528" spans="1:8" ht="12" customHeight="1" thickBot="1">
      <c r="A528" s="414"/>
      <c r="B528" s="477" t="s">
        <v>616</v>
      </c>
      <c r="C528" s="1043">
        <f>SUM(C524:C527)</f>
        <v>2000</v>
      </c>
      <c r="D528" s="1043">
        <f>SUM(D524:D527)</f>
        <v>2000</v>
      </c>
      <c r="E528" s="1183">
        <f>SUM(D528/C528)</f>
        <v>1</v>
      </c>
      <c r="F528" s="493"/>
      <c r="G528" s="383"/>
      <c r="H528" s="383"/>
    </row>
    <row r="529" spans="1:8" ht="12" customHeight="1">
      <c r="A529" s="78">
        <v>3348</v>
      </c>
      <c r="B529" s="500" t="s">
        <v>664</v>
      </c>
      <c r="C529" s="1039"/>
      <c r="D529" s="1039"/>
      <c r="E529" s="460"/>
      <c r="F529" s="489"/>
      <c r="G529" s="383"/>
      <c r="H529" s="383"/>
    </row>
    <row r="530" spans="1:8" ht="12" customHeight="1">
      <c r="A530" s="402"/>
      <c r="B530" s="403" t="s">
        <v>581</v>
      </c>
      <c r="C530" s="1039"/>
      <c r="D530" s="1039"/>
      <c r="E530" s="460"/>
      <c r="F530" s="489"/>
      <c r="G530" s="383"/>
      <c r="H530" s="383"/>
    </row>
    <row r="531" spans="1:8" ht="12" customHeight="1">
      <c r="A531" s="402"/>
      <c r="B531" s="194" t="s">
        <v>814</v>
      </c>
      <c r="C531" s="1039"/>
      <c r="D531" s="1039"/>
      <c r="E531" s="460"/>
      <c r="F531" s="489"/>
      <c r="G531" s="383"/>
      <c r="H531" s="383"/>
    </row>
    <row r="532" spans="1:8" ht="12" customHeight="1">
      <c r="A532" s="402"/>
      <c r="B532" s="404" t="s">
        <v>796</v>
      </c>
      <c r="C532" s="1046">
        <v>400</v>
      </c>
      <c r="D532" s="1046">
        <v>400</v>
      </c>
      <c r="E532" s="1180">
        <f>SUM(D532/C532)</f>
        <v>1</v>
      </c>
      <c r="F532" s="636"/>
      <c r="G532" s="383"/>
      <c r="H532" s="383"/>
    </row>
    <row r="533" spans="1:8" ht="12" customHeight="1">
      <c r="A533" s="402"/>
      <c r="B533" s="320" t="s">
        <v>587</v>
      </c>
      <c r="C533" s="1046"/>
      <c r="D533" s="1046"/>
      <c r="E533" s="460"/>
      <c r="F533" s="536"/>
      <c r="G533" s="383"/>
      <c r="H533" s="383"/>
    </row>
    <row r="534" spans="1:8" ht="12" customHeight="1">
      <c r="A534" s="402"/>
      <c r="B534" s="320" t="s">
        <v>806</v>
      </c>
      <c r="C534" s="1039"/>
      <c r="D534" s="1039"/>
      <c r="E534" s="460"/>
      <c r="F534" s="489"/>
      <c r="G534" s="383"/>
      <c r="H534" s="383"/>
    </row>
    <row r="535" spans="1:8" ht="12" customHeight="1" thickBot="1">
      <c r="A535" s="402"/>
      <c r="B535" s="473" t="s">
        <v>546</v>
      </c>
      <c r="C535" s="1047"/>
      <c r="D535" s="1047"/>
      <c r="E535" s="1182"/>
      <c r="F535" s="508"/>
      <c r="G535" s="383"/>
      <c r="H535" s="383"/>
    </row>
    <row r="536" spans="1:8" ht="12" customHeight="1" thickBot="1">
      <c r="A536" s="414"/>
      <c r="B536" s="477" t="s">
        <v>616</v>
      </c>
      <c r="C536" s="1043">
        <f>SUM(C532:C535)</f>
        <v>400</v>
      </c>
      <c r="D536" s="1043">
        <f>SUM(D532:D535)</f>
        <v>400</v>
      </c>
      <c r="E536" s="1183">
        <f>SUM(D536/C536)</f>
        <v>1</v>
      </c>
      <c r="F536" s="493"/>
      <c r="G536" s="383"/>
      <c r="H536" s="383"/>
    </row>
    <row r="537" spans="1:8" ht="12" customHeight="1">
      <c r="A537" s="78">
        <v>3349</v>
      </c>
      <c r="B537" s="500" t="s">
        <v>917</v>
      </c>
      <c r="C537" s="1039"/>
      <c r="D537" s="1039"/>
      <c r="E537" s="460"/>
      <c r="F537" s="489"/>
      <c r="G537" s="383"/>
      <c r="H537" s="383"/>
    </row>
    <row r="538" spans="1:8" ht="12" customHeight="1">
      <c r="A538" s="402"/>
      <c r="B538" s="403" t="s">
        <v>581</v>
      </c>
      <c r="C538" s="1039"/>
      <c r="D538" s="1039"/>
      <c r="E538" s="460"/>
      <c r="F538" s="489"/>
      <c r="G538" s="383"/>
      <c r="H538" s="383"/>
    </row>
    <row r="539" spans="1:8" ht="12" customHeight="1">
      <c r="A539" s="402"/>
      <c r="B539" s="194" t="s">
        <v>814</v>
      </c>
      <c r="C539" s="1039"/>
      <c r="D539" s="1039"/>
      <c r="E539" s="460"/>
      <c r="F539" s="489"/>
      <c r="G539" s="383"/>
      <c r="H539" s="383"/>
    </row>
    <row r="540" spans="1:8" ht="12" customHeight="1">
      <c r="A540" s="402"/>
      <c r="B540" s="404" t="s">
        <v>796</v>
      </c>
      <c r="C540" s="1046">
        <v>2880</v>
      </c>
      <c r="D540" s="1046">
        <v>3840</v>
      </c>
      <c r="E540" s="1180">
        <f>SUM(D540/C540)</f>
        <v>1.3333333333333333</v>
      </c>
      <c r="F540" s="636"/>
      <c r="G540" s="427"/>
      <c r="H540" s="383"/>
    </row>
    <row r="541" spans="1:8" ht="12" customHeight="1">
      <c r="A541" s="402"/>
      <c r="B541" s="320" t="s">
        <v>587</v>
      </c>
      <c r="C541" s="1046"/>
      <c r="D541" s="1046"/>
      <c r="E541" s="460"/>
      <c r="F541" s="536"/>
      <c r="G541" s="383"/>
      <c r="H541" s="383"/>
    </row>
    <row r="542" spans="1:8" ht="12" customHeight="1">
      <c r="A542" s="402"/>
      <c r="B542" s="320" t="s">
        <v>806</v>
      </c>
      <c r="C542" s="1039"/>
      <c r="D542" s="1039"/>
      <c r="E542" s="460"/>
      <c r="F542" s="489"/>
      <c r="G542" s="383"/>
      <c r="H542" s="383"/>
    </row>
    <row r="543" spans="1:8" ht="12" customHeight="1" thickBot="1">
      <c r="A543" s="402"/>
      <c r="B543" s="473" t="s">
        <v>546</v>
      </c>
      <c r="C543" s="1047"/>
      <c r="D543" s="1047"/>
      <c r="E543" s="1182"/>
      <c r="F543" s="508"/>
      <c r="G543" s="383"/>
      <c r="H543" s="383"/>
    </row>
    <row r="544" spans="1:8" ht="12" customHeight="1" thickBot="1">
      <c r="A544" s="414"/>
      <c r="B544" s="477" t="s">
        <v>616</v>
      </c>
      <c r="C544" s="1043">
        <f>SUM(C540:C543)</f>
        <v>2880</v>
      </c>
      <c r="D544" s="1043">
        <f>SUM(D540:D543)</f>
        <v>3840</v>
      </c>
      <c r="E544" s="1183">
        <f>SUM(D544/C544)</f>
        <v>1.3333333333333333</v>
      </c>
      <c r="F544" s="493"/>
      <c r="G544" s="383"/>
      <c r="H544" s="383"/>
    </row>
    <row r="545" spans="1:8" ht="12" customHeight="1">
      <c r="A545" s="415">
        <v>3350</v>
      </c>
      <c r="B545" s="227" t="s">
        <v>807</v>
      </c>
      <c r="C545" s="1039"/>
      <c r="D545" s="1039"/>
      <c r="E545" s="460"/>
      <c r="F545" s="489"/>
      <c r="G545" s="383"/>
      <c r="H545" s="383"/>
    </row>
    <row r="546" spans="1:8" ht="12" customHeight="1">
      <c r="A546" s="402"/>
      <c r="B546" s="403" t="s">
        <v>581</v>
      </c>
      <c r="C546" s="1040"/>
      <c r="D546" s="1040"/>
      <c r="E546" s="460"/>
      <c r="F546" s="489"/>
      <c r="G546" s="383"/>
      <c r="H546" s="383"/>
    </row>
    <row r="547" spans="1:8" ht="12" customHeight="1">
      <c r="A547" s="402"/>
      <c r="B547" s="194" t="s">
        <v>814</v>
      </c>
      <c r="C547" s="1040"/>
      <c r="D547" s="1040"/>
      <c r="E547" s="460"/>
      <c r="F547" s="636"/>
      <c r="G547" s="383"/>
      <c r="H547" s="383"/>
    </row>
    <row r="548" spans="1:8" ht="12" customHeight="1">
      <c r="A548" s="402"/>
      <c r="B548" s="404" t="s">
        <v>796</v>
      </c>
      <c r="C548" s="1046">
        <v>1000</v>
      </c>
      <c r="D548" s="1046">
        <v>1000</v>
      </c>
      <c r="E548" s="1180">
        <f>SUM(D548/C548)</f>
        <v>1</v>
      </c>
      <c r="F548" s="489"/>
      <c r="G548" s="383"/>
      <c r="H548" s="383"/>
    </row>
    <row r="549" spans="1:8" ht="12" customHeight="1">
      <c r="A549" s="402"/>
      <c r="B549" s="320" t="s">
        <v>587</v>
      </c>
      <c r="C549" s="1046"/>
      <c r="D549" s="1046"/>
      <c r="E549" s="460"/>
      <c r="F549" s="635"/>
      <c r="G549" s="383"/>
      <c r="H549" s="383"/>
    </row>
    <row r="550" spans="1:8" ht="12" customHeight="1">
      <c r="A550" s="402"/>
      <c r="B550" s="320" t="s">
        <v>806</v>
      </c>
      <c r="C550" s="1040"/>
      <c r="D550" s="1040"/>
      <c r="E550" s="460"/>
      <c r="F550" s="489"/>
      <c r="G550" s="383"/>
      <c r="H550" s="383"/>
    </row>
    <row r="551" spans="1:8" ht="12" customHeight="1" thickBot="1">
      <c r="A551" s="402"/>
      <c r="B551" s="473" t="s">
        <v>546</v>
      </c>
      <c r="C551" s="1041"/>
      <c r="D551" s="1041"/>
      <c r="E551" s="1182"/>
      <c r="F551" s="508"/>
      <c r="G551" s="383"/>
      <c r="H551" s="383"/>
    </row>
    <row r="552" spans="1:8" ht="12" thickBot="1">
      <c r="A552" s="414"/>
      <c r="B552" s="477" t="s">
        <v>616</v>
      </c>
      <c r="C552" s="1043">
        <f>SUM(C546:C551)</f>
        <v>1000</v>
      </c>
      <c r="D552" s="1043">
        <f>SUM(D546:D551)</f>
        <v>1000</v>
      </c>
      <c r="E552" s="1183">
        <f>SUM(D552/C552)</f>
        <v>1</v>
      </c>
      <c r="F552" s="493"/>
      <c r="G552" s="383"/>
      <c r="H552" s="383"/>
    </row>
    <row r="553" spans="1:8" ht="11.25">
      <c r="A553" s="415">
        <v>3351</v>
      </c>
      <c r="B553" s="227" t="s">
        <v>1197</v>
      </c>
      <c r="C553" s="1039"/>
      <c r="D553" s="1039"/>
      <c r="E553" s="460"/>
      <c r="F553" s="457"/>
      <c r="G553" s="383"/>
      <c r="H553" s="383"/>
    </row>
    <row r="554" spans="1:8" ht="11.25">
      <c r="A554" s="402"/>
      <c r="B554" s="403" t="s">
        <v>581</v>
      </c>
      <c r="C554" s="1040"/>
      <c r="D554" s="1040"/>
      <c r="E554" s="460"/>
      <c r="F554" s="461"/>
      <c r="G554" s="383"/>
      <c r="H554" s="383"/>
    </row>
    <row r="555" spans="1:8" ht="11.25">
      <c r="A555" s="402"/>
      <c r="B555" s="194" t="s">
        <v>814</v>
      </c>
      <c r="C555" s="1040"/>
      <c r="D555" s="1040"/>
      <c r="E555" s="460"/>
      <c r="F555" s="461"/>
      <c r="G555" s="383"/>
      <c r="H555" s="383"/>
    </row>
    <row r="556" spans="1:8" ht="12">
      <c r="A556" s="402"/>
      <c r="B556" s="404" t="s">
        <v>796</v>
      </c>
      <c r="C556" s="1046">
        <v>1000</v>
      </c>
      <c r="D556" s="1046">
        <v>1160</v>
      </c>
      <c r="E556" s="1180">
        <f>SUM(D556/C556)</f>
        <v>1.16</v>
      </c>
      <c r="F556" s="636"/>
      <c r="G556" s="383"/>
      <c r="H556" s="383"/>
    </row>
    <row r="557" spans="1:8" ht="11.25">
      <c r="A557" s="402"/>
      <c r="B557" s="320" t="s">
        <v>587</v>
      </c>
      <c r="C557" s="1046">
        <v>19000</v>
      </c>
      <c r="D557" s="1046">
        <v>18840</v>
      </c>
      <c r="E557" s="1180">
        <f>SUM(D557/C557)</f>
        <v>0.991578947368421</v>
      </c>
      <c r="F557" s="461"/>
      <c r="G557" s="383"/>
      <c r="H557" s="383"/>
    </row>
    <row r="558" spans="1:8" ht="11.25">
      <c r="A558" s="402"/>
      <c r="B558" s="320" t="s">
        <v>806</v>
      </c>
      <c r="C558" s="1040"/>
      <c r="D558" s="1040"/>
      <c r="E558" s="460"/>
      <c r="F558" s="461"/>
      <c r="G558" s="383"/>
      <c r="H558" s="383"/>
    </row>
    <row r="559" spans="1:8" ht="12" thickBot="1">
      <c r="A559" s="402"/>
      <c r="B559" s="473" t="s">
        <v>546</v>
      </c>
      <c r="C559" s="1041"/>
      <c r="D559" s="1041"/>
      <c r="E559" s="1182"/>
      <c r="F559" s="491"/>
      <c r="G559" s="383"/>
      <c r="H559" s="383"/>
    </row>
    <row r="560" spans="1:8" ht="12" thickBot="1">
      <c r="A560" s="414"/>
      <c r="B560" s="477" t="s">
        <v>616</v>
      </c>
      <c r="C560" s="1043">
        <f>SUM(C554:C559)</f>
        <v>20000</v>
      </c>
      <c r="D560" s="1043">
        <f>SUM(D554:D559)</f>
        <v>20000</v>
      </c>
      <c r="E560" s="1183">
        <f>SUM(D560/C560)</f>
        <v>1</v>
      </c>
      <c r="F560" s="508"/>
      <c r="G560" s="383"/>
      <c r="H560" s="383"/>
    </row>
    <row r="561" spans="1:8" ht="11.25">
      <c r="A561" s="78">
        <v>3352</v>
      </c>
      <c r="B561" s="500" t="s">
        <v>1242</v>
      </c>
      <c r="C561" s="1039"/>
      <c r="D561" s="1039"/>
      <c r="E561" s="460"/>
      <c r="F561" s="489"/>
      <c r="G561" s="383"/>
      <c r="H561" s="383"/>
    </row>
    <row r="562" spans="1:8" ht="11.25">
      <c r="A562" s="402"/>
      <c r="B562" s="403" t="s">
        <v>581</v>
      </c>
      <c r="C562" s="1040"/>
      <c r="D562" s="1040"/>
      <c r="E562" s="460"/>
      <c r="F562" s="489"/>
      <c r="G562" s="383"/>
      <c r="H562" s="383"/>
    </row>
    <row r="563" spans="1:8" ht="11.25">
      <c r="A563" s="402"/>
      <c r="B563" s="194" t="s">
        <v>814</v>
      </c>
      <c r="C563" s="1040"/>
      <c r="D563" s="1040"/>
      <c r="E563" s="460"/>
      <c r="F563" s="489"/>
      <c r="G563" s="383"/>
      <c r="H563" s="383"/>
    </row>
    <row r="564" spans="1:8" ht="12">
      <c r="A564" s="402"/>
      <c r="B564" s="404" t="s">
        <v>796</v>
      </c>
      <c r="C564" s="1046"/>
      <c r="D564" s="1046"/>
      <c r="E564" s="460"/>
      <c r="F564" s="636"/>
      <c r="G564" s="383"/>
      <c r="H564" s="383"/>
    </row>
    <row r="565" spans="1:8" ht="11.25">
      <c r="A565" s="402"/>
      <c r="B565" s="320" t="s">
        <v>587</v>
      </c>
      <c r="C565" s="1046">
        <v>8500</v>
      </c>
      <c r="D565" s="1046">
        <v>16035</v>
      </c>
      <c r="E565" s="1180">
        <f>SUM(D565/C565)</f>
        <v>1.8864705882352941</v>
      </c>
      <c r="F565" s="489"/>
      <c r="G565" s="383"/>
      <c r="H565" s="383"/>
    </row>
    <row r="566" spans="1:8" ht="11.25">
      <c r="A566" s="402"/>
      <c r="B566" s="320" t="s">
        <v>806</v>
      </c>
      <c r="C566" s="1046"/>
      <c r="D566" s="1046"/>
      <c r="E566" s="460"/>
      <c r="F566" s="489"/>
      <c r="G566" s="383"/>
      <c r="H566" s="383"/>
    </row>
    <row r="567" spans="1:8" ht="11.25">
      <c r="A567" s="402"/>
      <c r="B567" s="320" t="s">
        <v>587</v>
      </c>
      <c r="C567" s="1040"/>
      <c r="D567" s="1040"/>
      <c r="E567" s="460"/>
      <c r="F567" s="490"/>
      <c r="G567" s="383"/>
      <c r="H567" s="383"/>
    </row>
    <row r="568" spans="1:8" ht="12" thickBot="1">
      <c r="A568" s="402"/>
      <c r="B568" s="473" t="s">
        <v>546</v>
      </c>
      <c r="C568" s="1041"/>
      <c r="D568" s="1041"/>
      <c r="E568" s="1182"/>
      <c r="F568" s="508"/>
      <c r="G568" s="383"/>
      <c r="H568" s="383"/>
    </row>
    <row r="569" spans="1:8" ht="12" thickBot="1">
      <c r="A569" s="414"/>
      <c r="B569" s="477" t="s">
        <v>616</v>
      </c>
      <c r="C569" s="1043">
        <f>SUM(C562:C568)</f>
        <v>8500</v>
      </c>
      <c r="D569" s="1043">
        <f>SUM(D562:D568)</f>
        <v>16035</v>
      </c>
      <c r="E569" s="1183">
        <f>SUM(D569/C569)</f>
        <v>1.8864705882352941</v>
      </c>
      <c r="F569" s="493"/>
      <c r="G569" s="383"/>
      <c r="H569" s="383"/>
    </row>
    <row r="570" spans="1:8" ht="12" customHeight="1">
      <c r="A570" s="78">
        <v>3355</v>
      </c>
      <c r="B570" s="227" t="s">
        <v>478</v>
      </c>
      <c r="C570" s="1039"/>
      <c r="D570" s="1039"/>
      <c r="E570" s="460"/>
      <c r="F570" s="489"/>
      <c r="G570" s="383"/>
      <c r="H570" s="383"/>
    </row>
    <row r="571" spans="1:8" ht="12" customHeight="1">
      <c r="A571" s="402"/>
      <c r="B571" s="403" t="s">
        <v>581</v>
      </c>
      <c r="C571" s="1046">
        <v>650</v>
      </c>
      <c r="D571" s="1046">
        <v>730</v>
      </c>
      <c r="E571" s="1180">
        <f>SUM(D571/C571)</f>
        <v>1.123076923076923</v>
      </c>
      <c r="F571" s="489"/>
      <c r="G571" s="383"/>
      <c r="H571" s="383"/>
    </row>
    <row r="572" spans="1:8" ht="12" customHeight="1">
      <c r="A572" s="402"/>
      <c r="B572" s="194" t="s">
        <v>814</v>
      </c>
      <c r="C572" s="1046">
        <v>300</v>
      </c>
      <c r="D572" s="1046">
        <v>411</v>
      </c>
      <c r="E572" s="1180">
        <f>SUM(D572/C572)</f>
        <v>1.37</v>
      </c>
      <c r="F572" s="636"/>
      <c r="G572" s="383"/>
      <c r="H572" s="383"/>
    </row>
    <row r="573" spans="1:8" ht="12" customHeight="1">
      <c r="A573" s="402"/>
      <c r="B573" s="404" t="s">
        <v>796</v>
      </c>
      <c r="C573" s="1046">
        <v>8050</v>
      </c>
      <c r="D573" s="1046">
        <v>10371</v>
      </c>
      <c r="E573" s="1180">
        <f>SUM(D573/C573)</f>
        <v>1.2883229813664596</v>
      </c>
      <c r="F573" s="489"/>
      <c r="G573" s="427"/>
      <c r="H573" s="383"/>
    </row>
    <row r="574" spans="1:8" ht="12" customHeight="1">
      <c r="A574" s="402"/>
      <c r="B574" s="320" t="s">
        <v>587</v>
      </c>
      <c r="C574" s="1046"/>
      <c r="D574" s="1046"/>
      <c r="E574" s="460"/>
      <c r="F574" s="489"/>
      <c r="G574" s="383"/>
      <c r="H574" s="383"/>
    </row>
    <row r="575" spans="1:8" ht="12" customHeight="1">
      <c r="A575" s="402"/>
      <c r="B575" s="320" t="s">
        <v>806</v>
      </c>
      <c r="C575" s="1039"/>
      <c r="D575" s="1039"/>
      <c r="E575" s="460"/>
      <c r="F575" s="489"/>
      <c r="G575" s="383"/>
      <c r="H575" s="383"/>
    </row>
    <row r="576" spans="1:8" ht="12" customHeight="1" thickBot="1">
      <c r="A576" s="402"/>
      <c r="B576" s="473" t="s">
        <v>546</v>
      </c>
      <c r="C576" s="1047"/>
      <c r="D576" s="1047"/>
      <c r="E576" s="1182"/>
      <c r="F576" s="508"/>
      <c r="G576" s="383"/>
      <c r="H576" s="383"/>
    </row>
    <row r="577" spans="1:8" ht="12" customHeight="1" thickBot="1">
      <c r="A577" s="414"/>
      <c r="B577" s="477" t="s">
        <v>616</v>
      </c>
      <c r="C577" s="1043">
        <f>SUM(C571:C576)</f>
        <v>9000</v>
      </c>
      <c r="D577" s="1043">
        <f>SUM(D571:D576)</f>
        <v>11512</v>
      </c>
      <c r="E577" s="1183">
        <f>SUM(D577/C577)</f>
        <v>1.279111111111111</v>
      </c>
      <c r="F577" s="493"/>
      <c r="G577" s="383"/>
      <c r="H577" s="383"/>
    </row>
    <row r="578" spans="1:8" ht="12" customHeight="1">
      <c r="A578" s="78">
        <v>3356</v>
      </c>
      <c r="B578" s="227" t="s">
        <v>457</v>
      </c>
      <c r="C578" s="1039"/>
      <c r="D578" s="1039"/>
      <c r="E578" s="460"/>
      <c r="F578" s="489"/>
      <c r="G578" s="383"/>
      <c r="H578" s="383"/>
    </row>
    <row r="579" spans="1:8" ht="12" customHeight="1">
      <c r="A579" s="402"/>
      <c r="B579" s="403" t="s">
        <v>581</v>
      </c>
      <c r="C579" s="1046"/>
      <c r="D579" s="1046"/>
      <c r="E579" s="460"/>
      <c r="F579" s="489"/>
      <c r="G579" s="383"/>
      <c r="H579" s="383"/>
    </row>
    <row r="580" spans="1:8" ht="12" customHeight="1">
      <c r="A580" s="402"/>
      <c r="B580" s="194" t="s">
        <v>814</v>
      </c>
      <c r="C580" s="1046"/>
      <c r="D580" s="1046"/>
      <c r="E580" s="460"/>
      <c r="F580" s="489"/>
      <c r="G580" s="383"/>
      <c r="H580" s="383"/>
    </row>
    <row r="581" spans="1:8" ht="12" customHeight="1">
      <c r="A581" s="402"/>
      <c r="B581" s="404" t="s">
        <v>796</v>
      </c>
      <c r="C581" s="1046"/>
      <c r="D581" s="1046"/>
      <c r="E581" s="460"/>
      <c r="F581" s="635"/>
      <c r="G581" s="383"/>
      <c r="H581" s="383"/>
    </row>
    <row r="582" spans="1:8" ht="12" customHeight="1">
      <c r="A582" s="402"/>
      <c r="B582" s="320" t="s">
        <v>587</v>
      </c>
      <c r="C582" s="1046"/>
      <c r="D582" s="1046"/>
      <c r="E582" s="460"/>
      <c r="F582" s="489"/>
      <c r="G582" s="383"/>
      <c r="H582" s="383"/>
    </row>
    <row r="583" spans="1:8" ht="12" customHeight="1">
      <c r="A583" s="402"/>
      <c r="B583" s="320" t="s">
        <v>806</v>
      </c>
      <c r="C583" s="1046">
        <v>25000</v>
      </c>
      <c r="D583" s="1046">
        <v>48160</v>
      </c>
      <c r="E583" s="1180">
        <f>SUM(D583/C583)</f>
        <v>1.9264</v>
      </c>
      <c r="F583" s="489"/>
      <c r="G583" s="383"/>
      <c r="H583" s="383"/>
    </row>
    <row r="584" spans="1:8" ht="12" customHeight="1" thickBot="1">
      <c r="A584" s="402"/>
      <c r="B584" s="473" t="s">
        <v>546</v>
      </c>
      <c r="C584" s="1047"/>
      <c r="D584" s="1047"/>
      <c r="E584" s="1182"/>
      <c r="F584" s="508"/>
      <c r="G584" s="383"/>
      <c r="H584" s="383"/>
    </row>
    <row r="585" spans="1:8" ht="12" customHeight="1" thickBot="1">
      <c r="A585" s="414"/>
      <c r="B585" s="477" t="s">
        <v>616</v>
      </c>
      <c r="C585" s="1043">
        <f>SUM(C579:C584)</f>
        <v>25000</v>
      </c>
      <c r="D585" s="1043">
        <f>SUM(D579:D584)</f>
        <v>48160</v>
      </c>
      <c r="E585" s="1183">
        <f>SUM(D585/C585)</f>
        <v>1.9264</v>
      </c>
      <c r="F585" s="493"/>
      <c r="G585" s="383"/>
      <c r="H585" s="383"/>
    </row>
    <row r="586" spans="1:8" ht="12" customHeight="1">
      <c r="A586" s="78">
        <v>3357</v>
      </c>
      <c r="B586" s="227" t="s">
        <v>479</v>
      </c>
      <c r="C586" s="1039"/>
      <c r="D586" s="1039"/>
      <c r="E586" s="460"/>
      <c r="F586" s="489"/>
      <c r="G586" s="383"/>
      <c r="H586" s="383"/>
    </row>
    <row r="587" spans="1:8" ht="12" customHeight="1">
      <c r="A587" s="402"/>
      <c r="B587" s="403" t="s">
        <v>581</v>
      </c>
      <c r="C587" s="1046">
        <v>1200</v>
      </c>
      <c r="D587" s="1046">
        <v>1562</v>
      </c>
      <c r="E587" s="1180">
        <f>SUM(D587/C587)</f>
        <v>1.3016666666666667</v>
      </c>
      <c r="F587" s="489"/>
      <c r="G587" s="383"/>
      <c r="H587" s="383"/>
    </row>
    <row r="588" spans="1:8" ht="12" customHeight="1">
      <c r="A588" s="402"/>
      <c r="B588" s="194" t="s">
        <v>814</v>
      </c>
      <c r="C588" s="1046">
        <v>600</v>
      </c>
      <c r="D588" s="1046">
        <v>785</v>
      </c>
      <c r="E588" s="1180">
        <f>SUM(D588/C588)</f>
        <v>1.3083333333333333</v>
      </c>
      <c r="F588" s="489"/>
      <c r="G588" s="383"/>
      <c r="H588" s="383"/>
    </row>
    <row r="589" spans="1:8" ht="12" customHeight="1">
      <c r="A589" s="402"/>
      <c r="B589" s="404" t="s">
        <v>796</v>
      </c>
      <c r="C589" s="1046">
        <v>3200</v>
      </c>
      <c r="D589" s="1046">
        <v>6107</v>
      </c>
      <c r="E589" s="1180">
        <f>SUM(D589/C589)</f>
        <v>1.9084375</v>
      </c>
      <c r="F589" s="636"/>
      <c r="G589" s="427"/>
      <c r="H589" s="383"/>
    </row>
    <row r="590" spans="1:8" ht="12" customHeight="1">
      <c r="A590" s="402"/>
      <c r="B590" s="320" t="s">
        <v>587</v>
      </c>
      <c r="C590" s="1046"/>
      <c r="D590" s="1046"/>
      <c r="E590" s="1180"/>
      <c r="F590" s="489"/>
      <c r="G590" s="383"/>
      <c r="H590" s="383"/>
    </row>
    <row r="591" spans="1:8" ht="12" customHeight="1">
      <c r="A591" s="402"/>
      <c r="B591" s="320" t="s">
        <v>806</v>
      </c>
      <c r="C591" s="1039"/>
      <c r="D591" s="1039"/>
      <c r="E591" s="460"/>
      <c r="F591" s="489"/>
      <c r="G591" s="383"/>
      <c r="H591" s="383"/>
    </row>
    <row r="592" spans="1:8" ht="12" customHeight="1" thickBot="1">
      <c r="A592" s="402"/>
      <c r="B592" s="473" t="s">
        <v>546</v>
      </c>
      <c r="C592" s="1047"/>
      <c r="D592" s="1047"/>
      <c r="E592" s="1182"/>
      <c r="F592" s="508"/>
      <c r="G592" s="383"/>
      <c r="H592" s="383"/>
    </row>
    <row r="593" spans="1:8" ht="12" customHeight="1" thickBot="1">
      <c r="A593" s="414"/>
      <c r="B593" s="477" t="s">
        <v>616</v>
      </c>
      <c r="C593" s="1043">
        <f>SUM(C587:C592)</f>
        <v>5000</v>
      </c>
      <c r="D593" s="1043">
        <f>SUM(D587:D592)</f>
        <v>8454</v>
      </c>
      <c r="E593" s="1183">
        <f>SUM(D593/C593)</f>
        <v>1.6908</v>
      </c>
      <c r="F593" s="493"/>
      <c r="G593" s="383"/>
      <c r="H593" s="383"/>
    </row>
    <row r="594" spans="1:8" ht="12" customHeight="1">
      <c r="A594" s="78">
        <v>3358</v>
      </c>
      <c r="B594" s="227" t="s">
        <v>882</v>
      </c>
      <c r="C594" s="1039"/>
      <c r="D594" s="1039"/>
      <c r="E594" s="460"/>
      <c r="F594" s="489"/>
      <c r="G594" s="383"/>
      <c r="H594" s="383"/>
    </row>
    <row r="595" spans="1:8" ht="12" customHeight="1">
      <c r="A595" s="402"/>
      <c r="B595" s="403" t="s">
        <v>581</v>
      </c>
      <c r="C595" s="1046"/>
      <c r="D595" s="1046"/>
      <c r="E595" s="460"/>
      <c r="F595" s="489"/>
      <c r="G595" s="383"/>
      <c r="H595" s="383"/>
    </row>
    <row r="596" spans="1:8" ht="12" customHeight="1">
      <c r="A596" s="402"/>
      <c r="B596" s="194" t="s">
        <v>814</v>
      </c>
      <c r="C596" s="1046"/>
      <c r="D596" s="1046"/>
      <c r="E596" s="460"/>
      <c r="F596" s="489"/>
      <c r="G596" s="383"/>
      <c r="H596" s="383"/>
    </row>
    <row r="597" spans="1:8" ht="12" customHeight="1">
      <c r="A597" s="402"/>
      <c r="B597" s="404" t="s">
        <v>796</v>
      </c>
      <c r="C597" s="1046">
        <v>500</v>
      </c>
      <c r="D597" s="1046">
        <v>500</v>
      </c>
      <c r="E597" s="1180">
        <f>SUM(D597/C597)</f>
        <v>1</v>
      </c>
      <c r="F597" s="636"/>
      <c r="G597" s="383"/>
      <c r="H597" s="383"/>
    </row>
    <row r="598" spans="1:8" ht="12" customHeight="1">
      <c r="A598" s="402"/>
      <c r="B598" s="320" t="s">
        <v>587</v>
      </c>
      <c r="C598" s="1046"/>
      <c r="D598" s="1046"/>
      <c r="E598" s="460"/>
      <c r="F598" s="489"/>
      <c r="G598" s="383"/>
      <c r="H598" s="383"/>
    </row>
    <row r="599" spans="1:8" ht="12" customHeight="1">
      <c r="A599" s="402"/>
      <c r="B599" s="320" t="s">
        <v>806</v>
      </c>
      <c r="C599" s="1039"/>
      <c r="D599" s="1039"/>
      <c r="E599" s="460"/>
      <c r="F599" s="489"/>
      <c r="G599" s="383"/>
      <c r="H599" s="383"/>
    </row>
    <row r="600" spans="1:8" ht="12" customHeight="1" thickBot="1">
      <c r="A600" s="402"/>
      <c r="B600" s="473" t="s">
        <v>546</v>
      </c>
      <c r="C600" s="1047"/>
      <c r="D600" s="1047"/>
      <c r="E600" s="1182"/>
      <c r="F600" s="508"/>
      <c r="G600" s="383"/>
      <c r="H600" s="383"/>
    </row>
    <row r="601" spans="1:8" ht="12" customHeight="1" thickBot="1">
      <c r="A601" s="414"/>
      <c r="B601" s="477" t="s">
        <v>616</v>
      </c>
      <c r="C601" s="1043">
        <f>SUM(C595:C600)</f>
        <v>500</v>
      </c>
      <c r="D601" s="1043">
        <f>SUM(D595:D600)</f>
        <v>500</v>
      </c>
      <c r="E601" s="1183">
        <f>SUM(D601/C601)</f>
        <v>1</v>
      </c>
      <c r="F601" s="493"/>
      <c r="G601" s="383"/>
      <c r="H601" s="383"/>
    </row>
    <row r="602" spans="1:8" ht="12" customHeight="1">
      <c r="A602" s="78">
        <v>3360</v>
      </c>
      <c r="B602" s="227" t="s">
        <v>1105</v>
      </c>
      <c r="C602" s="1039"/>
      <c r="D602" s="1039"/>
      <c r="E602" s="460"/>
      <c r="F602" s="489"/>
      <c r="G602" s="383"/>
      <c r="H602" s="383"/>
    </row>
    <row r="603" spans="1:8" ht="12" customHeight="1">
      <c r="A603" s="402"/>
      <c r="B603" s="403" t="s">
        <v>581</v>
      </c>
      <c r="C603" s="1046"/>
      <c r="D603" s="1046"/>
      <c r="E603" s="460"/>
      <c r="F603" s="489"/>
      <c r="G603" s="383"/>
      <c r="H603" s="383"/>
    </row>
    <row r="604" spans="1:8" ht="12" customHeight="1">
      <c r="A604" s="402"/>
      <c r="B604" s="194" t="s">
        <v>814</v>
      </c>
      <c r="C604" s="1046"/>
      <c r="D604" s="1046"/>
      <c r="E604" s="460"/>
      <c r="F604" s="636"/>
      <c r="G604" s="383"/>
      <c r="H604" s="383"/>
    </row>
    <row r="605" spans="1:8" ht="12" customHeight="1">
      <c r="A605" s="402"/>
      <c r="B605" s="404" t="s">
        <v>796</v>
      </c>
      <c r="C605" s="1046">
        <v>1000</v>
      </c>
      <c r="D605" s="1046">
        <v>1000</v>
      </c>
      <c r="E605" s="1180">
        <f>SUM(D605/C605)</f>
        <v>1</v>
      </c>
      <c r="F605" s="489"/>
      <c r="G605" s="383"/>
      <c r="H605" s="383"/>
    </row>
    <row r="606" spans="1:8" ht="12" customHeight="1">
      <c r="A606" s="402"/>
      <c r="B606" s="320" t="s">
        <v>587</v>
      </c>
      <c r="C606" s="1046"/>
      <c r="D606" s="1046"/>
      <c r="E606" s="460"/>
      <c r="F606" s="489"/>
      <c r="G606" s="383"/>
      <c r="H606" s="383"/>
    </row>
    <row r="607" spans="1:8" ht="12" customHeight="1">
      <c r="A607" s="402"/>
      <c r="B607" s="320" t="s">
        <v>806</v>
      </c>
      <c r="C607" s="1046"/>
      <c r="D607" s="1046"/>
      <c r="E607" s="460"/>
      <c r="F607" s="489"/>
      <c r="G607" s="383"/>
      <c r="H607" s="383"/>
    </row>
    <row r="608" spans="1:8" ht="12" customHeight="1" thickBot="1">
      <c r="A608" s="402"/>
      <c r="B608" s="473" t="s">
        <v>453</v>
      </c>
      <c r="C608" s="1048"/>
      <c r="D608" s="1048"/>
      <c r="E608" s="1182"/>
      <c r="F608" s="508"/>
      <c r="G608" s="383"/>
      <c r="H608" s="383"/>
    </row>
    <row r="609" spans="1:8" ht="12" customHeight="1" thickBot="1">
      <c r="A609" s="414"/>
      <c r="B609" s="477" t="s">
        <v>616</v>
      </c>
      <c r="C609" s="1043">
        <f>SUM(C605:C608)</f>
        <v>1000</v>
      </c>
      <c r="D609" s="1043">
        <f>SUM(D605:D608)</f>
        <v>1000</v>
      </c>
      <c r="E609" s="1183">
        <f>SUM(D609/C609)</f>
        <v>1</v>
      </c>
      <c r="F609" s="493"/>
      <c r="G609" s="383"/>
      <c r="H609" s="383"/>
    </row>
    <row r="610" spans="1:8" ht="12" customHeight="1">
      <c r="A610" s="78">
        <v>3362</v>
      </c>
      <c r="B610" s="227" t="s">
        <v>159</v>
      </c>
      <c r="C610" s="1039"/>
      <c r="D610" s="1039"/>
      <c r="E610" s="460"/>
      <c r="F610" s="489"/>
      <c r="G610" s="383"/>
      <c r="H610" s="383"/>
    </row>
    <row r="611" spans="1:8" ht="12" customHeight="1">
      <c r="A611" s="402"/>
      <c r="B611" s="937" t="s">
        <v>581</v>
      </c>
      <c r="C611" s="1046">
        <v>100</v>
      </c>
      <c r="D611" s="1046">
        <v>100</v>
      </c>
      <c r="E611" s="1180">
        <f>SUM(D611/C611)</f>
        <v>1</v>
      </c>
      <c r="F611" s="489"/>
      <c r="G611" s="383"/>
      <c r="H611" s="383"/>
    </row>
    <row r="612" spans="1:8" ht="12" customHeight="1">
      <c r="A612" s="402"/>
      <c r="B612" s="194" t="s">
        <v>814</v>
      </c>
      <c r="C612" s="1046">
        <v>50</v>
      </c>
      <c r="D612" s="1046">
        <v>70</v>
      </c>
      <c r="E612" s="1180">
        <f>SUM(D612/C612)</f>
        <v>1.4</v>
      </c>
      <c r="F612" s="489"/>
      <c r="G612" s="383"/>
      <c r="H612" s="383"/>
    </row>
    <row r="613" spans="1:8" ht="12" customHeight="1">
      <c r="A613" s="402"/>
      <c r="B613" s="404" t="s">
        <v>796</v>
      </c>
      <c r="C613" s="1046">
        <v>1850</v>
      </c>
      <c r="D613" s="1046">
        <v>3560</v>
      </c>
      <c r="E613" s="1180">
        <f>SUM(D613/C613)</f>
        <v>1.9243243243243244</v>
      </c>
      <c r="F613" s="636"/>
      <c r="G613" s="427"/>
      <c r="H613" s="383"/>
    </row>
    <row r="614" spans="1:8" ht="12" customHeight="1">
      <c r="A614" s="402"/>
      <c r="B614" s="320" t="s">
        <v>587</v>
      </c>
      <c r="C614" s="1046"/>
      <c r="D614" s="1046"/>
      <c r="E614" s="460"/>
      <c r="F614" s="489"/>
      <c r="G614" s="383"/>
      <c r="H614" s="383"/>
    </row>
    <row r="615" spans="1:8" ht="12" customHeight="1">
      <c r="A615" s="402"/>
      <c r="B615" s="320" t="s">
        <v>806</v>
      </c>
      <c r="C615" s="1046"/>
      <c r="D615" s="1046"/>
      <c r="E615" s="460"/>
      <c r="F615" s="489"/>
      <c r="G615" s="383"/>
      <c r="H615" s="383"/>
    </row>
    <row r="616" spans="1:8" ht="12" customHeight="1" thickBot="1">
      <c r="A616" s="402"/>
      <c r="B616" s="473" t="s">
        <v>453</v>
      </c>
      <c r="C616" s="1048">
        <v>1000</v>
      </c>
      <c r="D616" s="1048">
        <v>1000</v>
      </c>
      <c r="E616" s="1184">
        <f>SUM(D616/C616)</f>
        <v>1</v>
      </c>
      <c r="F616" s="508"/>
      <c r="G616" s="383"/>
      <c r="H616" s="383"/>
    </row>
    <row r="617" spans="1:8" ht="12" customHeight="1" thickBot="1">
      <c r="A617" s="414"/>
      <c r="B617" s="477" t="s">
        <v>616</v>
      </c>
      <c r="C617" s="1043">
        <f>SUM(C611:C616)</f>
        <v>3000</v>
      </c>
      <c r="D617" s="1043">
        <f>SUM(D611:D616)</f>
        <v>4730</v>
      </c>
      <c r="E617" s="1183">
        <f>SUM(D617/C617)</f>
        <v>1.5766666666666667</v>
      </c>
      <c r="F617" s="493"/>
      <c r="G617" s="383"/>
      <c r="H617" s="383"/>
    </row>
    <row r="618" spans="1:8" ht="12" customHeight="1" thickBot="1">
      <c r="A618" s="503">
        <v>3400</v>
      </c>
      <c r="B618" s="514" t="s">
        <v>552</v>
      </c>
      <c r="C618" s="1043">
        <f>SUM(C619+C660)</f>
        <v>216440</v>
      </c>
      <c r="D618" s="1043">
        <f>SUM(D619+D660)</f>
        <v>245073</v>
      </c>
      <c r="E618" s="1183">
        <f>SUM(D618/C618)</f>
        <v>1.1322907041212344</v>
      </c>
      <c r="F618" s="493"/>
      <c r="G618" s="383"/>
      <c r="H618" s="383"/>
    </row>
    <row r="619" spans="1:8" ht="12" customHeight="1" thickBot="1">
      <c r="A619" s="78">
        <v>3410</v>
      </c>
      <c r="B619" s="421" t="s">
        <v>553</v>
      </c>
      <c r="C619" s="1039">
        <f>SUM(C627+C635+C643+C651+C659)</f>
        <v>50000</v>
      </c>
      <c r="D619" s="1039">
        <f>SUM(D627+D635+D643+D651+D659)</f>
        <v>51290</v>
      </c>
      <c r="E619" s="460">
        <f>SUM(D619/C619)</f>
        <v>1.0258</v>
      </c>
      <c r="F619" s="488"/>
      <c r="G619" s="383"/>
      <c r="H619" s="383"/>
    </row>
    <row r="620" spans="1:6" s="455" customFormat="1" ht="12" customHeight="1">
      <c r="A620" s="78">
        <v>3412</v>
      </c>
      <c r="B620" s="227" t="s">
        <v>1106</v>
      </c>
      <c r="C620" s="1039"/>
      <c r="D620" s="1039"/>
      <c r="E620" s="460"/>
      <c r="F620" s="457"/>
    </row>
    <row r="621" spans="1:8" ht="12" customHeight="1">
      <c r="A621" s="402"/>
      <c r="B621" s="403" t="s">
        <v>581</v>
      </c>
      <c r="C621" s="1040">
        <v>2000</v>
      </c>
      <c r="D621" s="1040">
        <v>2000</v>
      </c>
      <c r="E621" s="1180">
        <f>SUM(D621/C621)</f>
        <v>1</v>
      </c>
      <c r="F621" s="489"/>
      <c r="G621" s="383"/>
      <c r="H621" s="383"/>
    </row>
    <row r="622" spans="1:8" ht="12" customHeight="1">
      <c r="A622" s="402"/>
      <c r="B622" s="194" t="s">
        <v>814</v>
      </c>
      <c r="C622" s="1040">
        <v>1000</v>
      </c>
      <c r="D622" s="1040">
        <v>1000</v>
      </c>
      <c r="E622" s="1180">
        <f>SUM(D622/C622)</f>
        <v>1</v>
      </c>
      <c r="F622" s="636"/>
      <c r="G622" s="383"/>
      <c r="H622" s="383"/>
    </row>
    <row r="623" spans="1:8" ht="12" customHeight="1">
      <c r="A623" s="402"/>
      <c r="B623" s="404" t="s">
        <v>796</v>
      </c>
      <c r="C623" s="1046">
        <v>6700</v>
      </c>
      <c r="D623" s="1046">
        <v>7768</v>
      </c>
      <c r="E623" s="1180">
        <f>SUM(D623/C623)</f>
        <v>1.1594029850746268</v>
      </c>
      <c r="F623" s="489"/>
      <c r="G623" s="427"/>
      <c r="H623" s="383"/>
    </row>
    <row r="624" spans="1:8" ht="12" customHeight="1">
      <c r="A624" s="402"/>
      <c r="B624" s="320" t="s">
        <v>587</v>
      </c>
      <c r="C624" s="1046"/>
      <c r="D624" s="1046"/>
      <c r="E624" s="1180"/>
      <c r="F624" s="489"/>
      <c r="G624" s="383"/>
      <c r="H624" s="383"/>
    </row>
    <row r="625" spans="1:8" ht="11.25">
      <c r="A625" s="402"/>
      <c r="B625" s="320" t="s">
        <v>806</v>
      </c>
      <c r="C625" s="1040">
        <v>2300</v>
      </c>
      <c r="D625" s="1040">
        <v>2300</v>
      </c>
      <c r="E625" s="1180">
        <f>SUM(D625/C625)</f>
        <v>1</v>
      </c>
      <c r="F625" s="490"/>
      <c r="G625" s="383"/>
      <c r="H625" s="383"/>
    </row>
    <row r="626" spans="1:8" ht="12" thickBot="1">
      <c r="A626" s="402"/>
      <c r="B626" s="517" t="s">
        <v>759</v>
      </c>
      <c r="C626" s="1052"/>
      <c r="D626" s="1052"/>
      <c r="E626" s="1182"/>
      <c r="F626" s="491"/>
      <c r="G626" s="383"/>
      <c r="H626" s="383"/>
    </row>
    <row r="627" spans="1:8" ht="12" customHeight="1" thickBot="1">
      <c r="A627" s="414"/>
      <c r="B627" s="477" t="s">
        <v>616</v>
      </c>
      <c r="C627" s="1043">
        <f>SUM(C621:C626)</f>
        <v>12000</v>
      </c>
      <c r="D627" s="1043">
        <f>SUM(D621:D626)</f>
        <v>13068</v>
      </c>
      <c r="E627" s="1183">
        <f>SUM(D627/C627)</f>
        <v>1.089</v>
      </c>
      <c r="F627" s="532"/>
      <c r="G627" s="383"/>
      <c r="H627" s="383"/>
    </row>
    <row r="628" spans="1:8" ht="12" customHeight="1">
      <c r="A628" s="78">
        <v>3413</v>
      </c>
      <c r="B628" s="500" t="s">
        <v>622</v>
      </c>
      <c r="C628" s="1039"/>
      <c r="D628" s="1039"/>
      <c r="E628" s="460"/>
      <c r="F628" s="457"/>
      <c r="G628" s="383"/>
      <c r="H628" s="383"/>
    </row>
    <row r="629" spans="1:8" ht="12" customHeight="1">
      <c r="A629" s="402"/>
      <c r="B629" s="403" t="s">
        <v>581</v>
      </c>
      <c r="C629" s="1040">
        <v>1000</v>
      </c>
      <c r="D629" s="1040">
        <v>1000</v>
      </c>
      <c r="E629" s="1180">
        <f>SUM(D629/C629)</f>
        <v>1</v>
      </c>
      <c r="F629" s="489"/>
      <c r="G629" s="383"/>
      <c r="H629" s="383"/>
    </row>
    <row r="630" spans="1:8" ht="12" customHeight="1">
      <c r="A630" s="402"/>
      <c r="B630" s="194" t="s">
        <v>814</v>
      </c>
      <c r="C630" s="1040">
        <v>500</v>
      </c>
      <c r="D630" s="1040">
        <v>606</v>
      </c>
      <c r="E630" s="1180">
        <f>SUM(D630/C630)</f>
        <v>1.212</v>
      </c>
      <c r="F630" s="636"/>
      <c r="G630" s="383"/>
      <c r="H630" s="383"/>
    </row>
    <row r="631" spans="1:8" ht="12" customHeight="1">
      <c r="A631" s="402"/>
      <c r="B631" s="404" t="s">
        <v>796</v>
      </c>
      <c r="C631" s="1046">
        <v>3500</v>
      </c>
      <c r="D631" s="1046">
        <v>3616</v>
      </c>
      <c r="E631" s="1180">
        <f>SUM(D631/C631)</f>
        <v>1.0331428571428571</v>
      </c>
      <c r="F631" s="489"/>
      <c r="G631" s="427"/>
      <c r="H631" s="383"/>
    </row>
    <row r="632" spans="1:8" ht="12" customHeight="1">
      <c r="A632" s="402"/>
      <c r="B632" s="320" t="s">
        <v>587</v>
      </c>
      <c r="C632" s="1046"/>
      <c r="D632" s="1046"/>
      <c r="E632" s="1180"/>
      <c r="F632" s="489"/>
      <c r="G632" s="383"/>
      <c r="H632" s="383"/>
    </row>
    <row r="633" spans="1:8" ht="12" customHeight="1">
      <c r="A633" s="402"/>
      <c r="B633" s="320" t="s">
        <v>806</v>
      </c>
      <c r="C633" s="1040">
        <v>7000</v>
      </c>
      <c r="D633" s="1040">
        <v>7000</v>
      </c>
      <c r="E633" s="1180">
        <f>SUM(D633/C633)</f>
        <v>1</v>
      </c>
      <c r="F633" s="489"/>
      <c r="G633" s="383"/>
      <c r="H633" s="383"/>
    </row>
    <row r="634" spans="1:8" ht="12" customHeight="1" thickBot="1">
      <c r="A634" s="402"/>
      <c r="B634" s="473" t="s">
        <v>546</v>
      </c>
      <c r="C634" s="1052"/>
      <c r="D634" s="1052"/>
      <c r="E634" s="1182"/>
      <c r="F634" s="508"/>
      <c r="G634" s="383"/>
      <c r="H634" s="383"/>
    </row>
    <row r="635" spans="1:8" ht="12" customHeight="1" thickBot="1">
      <c r="A635" s="414"/>
      <c r="B635" s="477" t="s">
        <v>616</v>
      </c>
      <c r="C635" s="1043">
        <f>SUM(C629:C634)</f>
        <v>12000</v>
      </c>
      <c r="D635" s="1043">
        <f>SUM(D629:D634)</f>
        <v>12222</v>
      </c>
      <c r="E635" s="1183">
        <f>SUM(D635/C635)</f>
        <v>1.0185</v>
      </c>
      <c r="F635" s="532"/>
      <c r="G635" s="383"/>
      <c r="H635" s="383"/>
    </row>
    <row r="636" spans="1:8" ht="12" customHeight="1">
      <c r="A636" s="78">
        <v>3414</v>
      </c>
      <c r="B636" s="500" t="s">
        <v>538</v>
      </c>
      <c r="C636" s="1039"/>
      <c r="D636" s="1039"/>
      <c r="E636" s="460"/>
      <c r="F636" s="457"/>
      <c r="G636" s="383"/>
      <c r="H636" s="383"/>
    </row>
    <row r="637" spans="1:8" ht="12" customHeight="1">
      <c r="A637" s="402"/>
      <c r="B637" s="403" t="s">
        <v>581</v>
      </c>
      <c r="C637" s="1040"/>
      <c r="D637" s="1040"/>
      <c r="E637" s="460"/>
      <c r="F637" s="489"/>
      <c r="G637" s="383"/>
      <c r="H637" s="383"/>
    </row>
    <row r="638" spans="1:8" ht="12" customHeight="1">
      <c r="A638" s="402"/>
      <c r="B638" s="194" t="s">
        <v>814</v>
      </c>
      <c r="C638" s="1040"/>
      <c r="D638" s="1040"/>
      <c r="E638" s="460"/>
      <c r="F638" s="636"/>
      <c r="G638" s="383"/>
      <c r="H638" s="383"/>
    </row>
    <row r="639" spans="1:8" ht="12" customHeight="1">
      <c r="A639" s="402"/>
      <c r="B639" s="404" t="s">
        <v>796</v>
      </c>
      <c r="C639" s="1046"/>
      <c r="D639" s="1046"/>
      <c r="E639" s="460"/>
      <c r="F639" s="489"/>
      <c r="G639" s="383"/>
      <c r="H639" s="383"/>
    </row>
    <row r="640" spans="1:8" ht="12" customHeight="1">
      <c r="A640" s="402"/>
      <c r="B640" s="320" t="s">
        <v>587</v>
      </c>
      <c r="C640" s="1046"/>
      <c r="D640" s="1046"/>
      <c r="E640" s="460"/>
      <c r="F640" s="489"/>
      <c r="G640" s="383"/>
      <c r="H640" s="383"/>
    </row>
    <row r="641" spans="1:8" ht="12" customHeight="1">
      <c r="A641" s="402"/>
      <c r="B641" s="320" t="s">
        <v>806</v>
      </c>
      <c r="C641" s="1040">
        <v>3000</v>
      </c>
      <c r="D641" s="1040">
        <v>3000</v>
      </c>
      <c r="E641" s="1180">
        <f>SUM(D641/C641)</f>
        <v>1</v>
      </c>
      <c r="F641" s="489"/>
      <c r="G641" s="383"/>
      <c r="H641" s="383"/>
    </row>
    <row r="642" spans="1:8" ht="12" customHeight="1" thickBot="1">
      <c r="A642" s="402"/>
      <c r="B642" s="473" t="s">
        <v>546</v>
      </c>
      <c r="C642" s="1052"/>
      <c r="D642" s="1052"/>
      <c r="E642" s="1182"/>
      <c r="F642" s="508"/>
      <c r="G642" s="383"/>
      <c r="H642" s="383"/>
    </row>
    <row r="643" spans="1:8" ht="12" customHeight="1" thickBot="1">
      <c r="A643" s="414"/>
      <c r="B643" s="477" t="s">
        <v>616</v>
      </c>
      <c r="C643" s="1043">
        <f>SUM(C637:C642)</f>
        <v>3000</v>
      </c>
      <c r="D643" s="1043">
        <f>SUM(D637:D642)</f>
        <v>3000</v>
      </c>
      <c r="E643" s="1181">
        <f>SUM(D643/C643)</f>
        <v>1</v>
      </c>
      <c r="F643" s="532"/>
      <c r="G643" s="383"/>
      <c r="H643" s="383"/>
    </row>
    <row r="644" spans="1:8" ht="12" customHeight="1">
      <c r="A644" s="78">
        <v>3415</v>
      </c>
      <c r="B644" s="500" t="s">
        <v>505</v>
      </c>
      <c r="C644" s="1039"/>
      <c r="D644" s="1039"/>
      <c r="E644" s="460"/>
      <c r="F644" s="457" t="s">
        <v>460</v>
      </c>
      <c r="G644" s="383"/>
      <c r="H644" s="383"/>
    </row>
    <row r="645" spans="1:8" ht="12" customHeight="1">
      <c r="A645" s="402"/>
      <c r="B645" s="403" t="s">
        <v>581</v>
      </c>
      <c r="C645" s="1040"/>
      <c r="D645" s="1040"/>
      <c r="E645" s="460"/>
      <c r="F645" s="489"/>
      <c r="G645" s="383"/>
      <c r="H645" s="383"/>
    </row>
    <row r="646" spans="1:8" ht="12" customHeight="1">
      <c r="A646" s="402"/>
      <c r="B646" s="194" t="s">
        <v>814</v>
      </c>
      <c r="C646" s="1040"/>
      <c r="D646" s="1040"/>
      <c r="E646" s="460"/>
      <c r="F646" s="489"/>
      <c r="G646" s="383"/>
      <c r="H646" s="383"/>
    </row>
    <row r="647" spans="1:8" ht="12" customHeight="1">
      <c r="A647" s="402"/>
      <c r="B647" s="404" t="s">
        <v>796</v>
      </c>
      <c r="C647" s="1040"/>
      <c r="D647" s="1040"/>
      <c r="E647" s="460"/>
      <c r="F647" s="636"/>
      <c r="G647" s="383"/>
      <c r="H647" s="383"/>
    </row>
    <row r="648" spans="1:8" ht="12" customHeight="1">
      <c r="A648" s="402"/>
      <c r="B648" s="320" t="s">
        <v>587</v>
      </c>
      <c r="C648" s="1040"/>
      <c r="D648" s="1040"/>
      <c r="E648" s="460"/>
      <c r="F648" s="489"/>
      <c r="G648" s="383"/>
      <c r="H648" s="383"/>
    </row>
    <row r="649" spans="1:8" ht="12" customHeight="1">
      <c r="A649" s="402"/>
      <c r="B649" s="320" t="s">
        <v>806</v>
      </c>
      <c r="C649" s="1040">
        <v>3000</v>
      </c>
      <c r="D649" s="1040">
        <v>3000</v>
      </c>
      <c r="E649" s="1180">
        <f>SUM(D649/C649)</f>
        <v>1</v>
      </c>
      <c r="F649" s="489"/>
      <c r="G649" s="383"/>
      <c r="H649" s="383"/>
    </row>
    <row r="650" spans="1:8" ht="12" customHeight="1" thickBot="1">
      <c r="A650" s="402"/>
      <c r="B650" s="473" t="s">
        <v>546</v>
      </c>
      <c r="C650" s="1041"/>
      <c r="D650" s="1041"/>
      <c r="E650" s="1182"/>
      <c r="F650" s="508"/>
      <c r="G650" s="383"/>
      <c r="H650" s="383"/>
    </row>
    <row r="651" spans="1:8" ht="12" customHeight="1" thickBot="1">
      <c r="A651" s="414"/>
      <c r="B651" s="477" t="s">
        <v>616</v>
      </c>
      <c r="C651" s="1043">
        <f>SUM(C645:C650)</f>
        <v>3000</v>
      </c>
      <c r="D651" s="1043">
        <f>SUM(D645:D650)</f>
        <v>3000</v>
      </c>
      <c r="E651" s="1183">
        <f>SUM(D651/C651)</f>
        <v>1</v>
      </c>
      <c r="F651" s="532"/>
      <c r="G651" s="383"/>
      <c r="H651" s="383"/>
    </row>
    <row r="652" spans="1:8" ht="12" customHeight="1">
      <c r="A652" s="78">
        <v>3416</v>
      </c>
      <c r="B652" s="500" t="s">
        <v>663</v>
      </c>
      <c r="C652" s="1039"/>
      <c r="D652" s="1039"/>
      <c r="E652" s="460"/>
      <c r="F652" s="457" t="s">
        <v>460</v>
      </c>
      <c r="G652" s="383"/>
      <c r="H652" s="383"/>
    </row>
    <row r="653" spans="1:8" ht="12" customHeight="1">
      <c r="A653" s="402"/>
      <c r="B653" s="403" t="s">
        <v>581</v>
      </c>
      <c r="C653" s="1040"/>
      <c r="D653" s="1040"/>
      <c r="E653" s="460"/>
      <c r="F653" s="489"/>
      <c r="G653" s="383"/>
      <c r="H653" s="383"/>
    </row>
    <row r="654" spans="1:8" ht="12" customHeight="1">
      <c r="A654" s="402"/>
      <c r="B654" s="194" t="s">
        <v>814</v>
      </c>
      <c r="C654" s="1040"/>
      <c r="D654" s="1040"/>
      <c r="E654" s="460"/>
      <c r="F654" s="489"/>
      <c r="G654" s="383"/>
      <c r="H654" s="383"/>
    </row>
    <row r="655" spans="1:8" ht="12" customHeight="1">
      <c r="A655" s="402"/>
      <c r="B655" s="404" t="s">
        <v>796</v>
      </c>
      <c r="C655" s="1040"/>
      <c r="D655" s="1040"/>
      <c r="E655" s="460"/>
      <c r="F655" s="636"/>
      <c r="G655" s="383"/>
      <c r="H655" s="383"/>
    </row>
    <row r="656" spans="1:8" ht="12" customHeight="1">
      <c r="A656" s="402"/>
      <c r="B656" s="320" t="s">
        <v>587</v>
      </c>
      <c r="C656" s="1040"/>
      <c r="D656" s="1040"/>
      <c r="E656" s="460"/>
      <c r="F656" s="489"/>
      <c r="G656" s="383"/>
      <c r="H656" s="383"/>
    </row>
    <row r="657" spans="1:8" ht="12" customHeight="1">
      <c r="A657" s="402"/>
      <c r="B657" s="320" t="s">
        <v>806</v>
      </c>
      <c r="C657" s="1040">
        <v>20000</v>
      </c>
      <c r="D657" s="1040">
        <v>20000</v>
      </c>
      <c r="E657" s="1180">
        <f>SUM(D657/C657)</f>
        <v>1</v>
      </c>
      <c r="F657" s="635"/>
      <c r="G657" s="383"/>
      <c r="H657" s="383"/>
    </row>
    <row r="658" spans="1:8" ht="12" customHeight="1" thickBot="1">
      <c r="A658" s="402"/>
      <c r="B658" s="473" t="s">
        <v>546</v>
      </c>
      <c r="C658" s="1052"/>
      <c r="D658" s="1052"/>
      <c r="E658" s="1182"/>
      <c r="F658" s="637"/>
      <c r="G658" s="383"/>
      <c r="H658" s="383"/>
    </row>
    <row r="659" spans="1:8" ht="12" customHeight="1" thickBot="1">
      <c r="A659" s="414"/>
      <c r="B659" s="477" t="s">
        <v>616</v>
      </c>
      <c r="C659" s="1043">
        <f>SUM(C653:C658)</f>
        <v>20000</v>
      </c>
      <c r="D659" s="1043">
        <f>SUM(D653:D658)</f>
        <v>20000</v>
      </c>
      <c r="E659" s="1183">
        <f>SUM(D659/C659)</f>
        <v>1</v>
      </c>
      <c r="F659" s="532"/>
      <c r="G659" s="383"/>
      <c r="H659" s="383"/>
    </row>
    <row r="660" spans="1:8" ht="12" customHeight="1">
      <c r="A660" s="78">
        <v>3420</v>
      </c>
      <c r="B660" s="421" t="s">
        <v>637</v>
      </c>
      <c r="C660" s="1039">
        <f>SUM(C676+C684+C692+C724+C700+C708+C716+C732+C740+C748+C757+C765+C773)</f>
        <v>166440</v>
      </c>
      <c r="D660" s="1039">
        <f>SUM(D676+D684+D692+D724+D700+D708+D716+D732+D740+D748+D757+D765+D773)</f>
        <v>193783</v>
      </c>
      <c r="E660" s="460">
        <f>SUM(D660/C660)</f>
        <v>1.1642814227349194</v>
      </c>
      <c r="F660" s="457"/>
      <c r="G660" s="383"/>
      <c r="H660" s="383"/>
    </row>
    <row r="661" spans="1:8" ht="12" customHeight="1">
      <c r="A661" s="78">
        <v>3421</v>
      </c>
      <c r="B661" s="500" t="s">
        <v>1211</v>
      </c>
      <c r="C661" s="1039"/>
      <c r="D661" s="1039"/>
      <c r="E661" s="460"/>
      <c r="F661" s="488"/>
      <c r="G661" s="383"/>
      <c r="H661" s="383"/>
    </row>
    <row r="662" spans="1:8" ht="12" customHeight="1">
      <c r="A662" s="402"/>
      <c r="B662" s="403" t="s">
        <v>581</v>
      </c>
      <c r="C662" s="1040"/>
      <c r="D662" s="1040"/>
      <c r="E662" s="460"/>
      <c r="F662" s="635"/>
      <c r="G662" s="383"/>
      <c r="H662" s="383"/>
    </row>
    <row r="663" spans="1:8" ht="12" customHeight="1">
      <c r="A663" s="402"/>
      <c r="B663" s="194" t="s">
        <v>814</v>
      </c>
      <c r="C663" s="1040"/>
      <c r="D663" s="1040"/>
      <c r="E663" s="460"/>
      <c r="F663" s="635"/>
      <c r="G663" s="383"/>
      <c r="H663" s="383"/>
    </row>
    <row r="664" spans="1:8" ht="12" customHeight="1">
      <c r="A664" s="402"/>
      <c r="B664" s="404" t="s">
        <v>796</v>
      </c>
      <c r="C664" s="1040"/>
      <c r="D664" s="1040">
        <v>1677</v>
      </c>
      <c r="E664" s="460"/>
      <c r="F664" s="505"/>
      <c r="G664" s="427"/>
      <c r="H664" s="383"/>
    </row>
    <row r="665" spans="1:8" ht="12" customHeight="1">
      <c r="A665" s="402"/>
      <c r="B665" s="320" t="s">
        <v>587</v>
      </c>
      <c r="C665" s="1040"/>
      <c r="D665" s="1040"/>
      <c r="E665" s="460"/>
      <c r="F665" s="495"/>
      <c r="G665" s="383"/>
      <c r="H665" s="383"/>
    </row>
    <row r="666" spans="1:8" ht="12" customHeight="1">
      <c r="A666" s="402"/>
      <c r="B666" s="320" t="s">
        <v>806</v>
      </c>
      <c r="C666" s="1040"/>
      <c r="D666" s="1040"/>
      <c r="E666" s="460"/>
      <c r="F666" s="461"/>
      <c r="G666" s="383"/>
      <c r="H666" s="383"/>
    </row>
    <row r="667" spans="1:8" ht="12" customHeight="1" thickBot="1">
      <c r="A667" s="402"/>
      <c r="B667" s="473" t="s">
        <v>433</v>
      </c>
      <c r="C667" s="1041"/>
      <c r="D667" s="1041"/>
      <c r="E667" s="1182"/>
      <c r="F667" s="508"/>
      <c r="G667" s="383"/>
      <c r="H667" s="383"/>
    </row>
    <row r="668" spans="1:8" ht="12" customHeight="1" thickBot="1">
      <c r="A668" s="414"/>
      <c r="B668" s="477" t="s">
        <v>616</v>
      </c>
      <c r="C668" s="1043">
        <f>SUM(C662:C667)</f>
        <v>0</v>
      </c>
      <c r="D668" s="1043">
        <f>SUM(D662:D667)</f>
        <v>1677</v>
      </c>
      <c r="E668" s="1183"/>
      <c r="F668" s="493"/>
      <c r="G668" s="383"/>
      <c r="H668" s="383"/>
    </row>
    <row r="669" spans="1:8" ht="12" customHeight="1">
      <c r="A669" s="78">
        <v>3422</v>
      </c>
      <c r="B669" s="500" t="s">
        <v>624</v>
      </c>
      <c r="C669" s="1039"/>
      <c r="D669" s="1039"/>
      <c r="E669" s="460"/>
      <c r="F669" s="488"/>
      <c r="G669" s="383"/>
      <c r="H669" s="383"/>
    </row>
    <row r="670" spans="1:8" ht="12" customHeight="1">
      <c r="A670" s="402"/>
      <c r="B670" s="403" t="s">
        <v>581</v>
      </c>
      <c r="C670" s="1040">
        <v>11000</v>
      </c>
      <c r="D670" s="1040">
        <v>12173</v>
      </c>
      <c r="E670" s="1180">
        <f>SUM(D670/C670)</f>
        <v>1.1066363636363636</v>
      </c>
      <c r="F670" s="635"/>
      <c r="G670" s="383"/>
      <c r="H670" s="383"/>
    </row>
    <row r="671" spans="1:8" ht="12" customHeight="1">
      <c r="A671" s="402"/>
      <c r="B671" s="194" t="s">
        <v>814</v>
      </c>
      <c r="C671" s="1040">
        <v>4000</v>
      </c>
      <c r="D671" s="1040">
        <v>4776</v>
      </c>
      <c r="E671" s="1180">
        <f>SUM(D671/C671)</f>
        <v>1.194</v>
      </c>
      <c r="F671" s="635"/>
      <c r="G671" s="383"/>
      <c r="H671" s="383"/>
    </row>
    <row r="672" spans="1:8" ht="12" customHeight="1">
      <c r="A672" s="402"/>
      <c r="B672" s="404" t="s">
        <v>796</v>
      </c>
      <c r="C672" s="1040">
        <v>11000</v>
      </c>
      <c r="D672" s="1040">
        <v>13433</v>
      </c>
      <c r="E672" s="1180">
        <f>SUM(D672/C672)</f>
        <v>1.2211818181818181</v>
      </c>
      <c r="F672" s="505"/>
      <c r="G672" s="427"/>
      <c r="H672" s="383"/>
    </row>
    <row r="673" spans="1:8" ht="12" customHeight="1">
      <c r="A673" s="402"/>
      <c r="B673" s="320" t="s">
        <v>587</v>
      </c>
      <c r="C673" s="1040"/>
      <c r="D673" s="1040"/>
      <c r="E673" s="1180"/>
      <c r="F673" s="495"/>
      <c r="G673" s="383"/>
      <c r="H673" s="383"/>
    </row>
    <row r="674" spans="1:8" ht="12" customHeight="1">
      <c r="A674" s="402"/>
      <c r="B674" s="320" t="s">
        <v>806</v>
      </c>
      <c r="C674" s="1040"/>
      <c r="D674" s="1040"/>
      <c r="E674" s="460"/>
      <c r="F674" s="461"/>
      <c r="G674" s="383"/>
      <c r="H674" s="383"/>
    </row>
    <row r="675" spans="1:8" ht="12" customHeight="1" thickBot="1">
      <c r="A675" s="402"/>
      <c r="B675" s="473" t="s">
        <v>433</v>
      </c>
      <c r="C675" s="1041"/>
      <c r="D675" s="1041"/>
      <c r="E675" s="1182"/>
      <c r="F675" s="508"/>
      <c r="G675" s="383"/>
      <c r="H675" s="383"/>
    </row>
    <row r="676" spans="1:8" ht="12" customHeight="1" thickBot="1">
      <c r="A676" s="414"/>
      <c r="B676" s="477" t="s">
        <v>616</v>
      </c>
      <c r="C676" s="1043">
        <f>SUM(C670:C675)</f>
        <v>26000</v>
      </c>
      <c r="D676" s="1043">
        <f>SUM(D670:D675)</f>
        <v>30382</v>
      </c>
      <c r="E676" s="1183">
        <f>SUM(D676/C676)</f>
        <v>1.1685384615384615</v>
      </c>
      <c r="F676" s="493"/>
      <c r="G676" s="383"/>
      <c r="H676" s="383"/>
    </row>
    <row r="677" spans="1:8" ht="12" customHeight="1">
      <c r="A677" s="78">
        <v>3423</v>
      </c>
      <c r="B677" s="500" t="s">
        <v>623</v>
      </c>
      <c r="C677" s="1039"/>
      <c r="D677" s="1039"/>
      <c r="E677" s="460"/>
      <c r="F677" s="489"/>
      <c r="G677" s="383"/>
      <c r="H677" s="383"/>
    </row>
    <row r="678" spans="1:8" ht="12" customHeight="1">
      <c r="A678" s="402"/>
      <c r="B678" s="403" t="s">
        <v>581</v>
      </c>
      <c r="C678" s="1040">
        <v>2500</v>
      </c>
      <c r="D678" s="1040">
        <v>2669</v>
      </c>
      <c r="E678" s="1180">
        <f>SUM(D678/C678)</f>
        <v>1.0676</v>
      </c>
      <c r="F678" s="489"/>
      <c r="G678" s="383"/>
      <c r="H678" s="383"/>
    </row>
    <row r="679" spans="1:8" ht="12" customHeight="1">
      <c r="A679" s="402"/>
      <c r="B679" s="194" t="s">
        <v>814</v>
      </c>
      <c r="C679" s="1040">
        <v>1300</v>
      </c>
      <c r="D679" s="1040">
        <v>1725</v>
      </c>
      <c r="E679" s="1180">
        <f>SUM(D679/C679)</f>
        <v>1.3269230769230769</v>
      </c>
      <c r="F679" s="635"/>
      <c r="G679" s="383"/>
      <c r="H679" s="383"/>
    </row>
    <row r="680" spans="1:8" ht="12" customHeight="1">
      <c r="A680" s="402"/>
      <c r="B680" s="404" t="s">
        <v>796</v>
      </c>
      <c r="C680" s="1040">
        <v>4200</v>
      </c>
      <c r="D680" s="1040">
        <v>4774</v>
      </c>
      <c r="E680" s="1180">
        <f>SUM(D680/C680)</f>
        <v>1.1366666666666667</v>
      </c>
      <c r="F680" s="635"/>
      <c r="G680" s="427"/>
      <c r="H680" s="383"/>
    </row>
    <row r="681" spans="1:8" ht="12" customHeight="1">
      <c r="A681" s="402"/>
      <c r="B681" s="320" t="s">
        <v>587</v>
      </c>
      <c r="C681" s="1040"/>
      <c r="D681" s="1040"/>
      <c r="E681" s="1180"/>
      <c r="F681" s="489"/>
      <c r="G681" s="383"/>
      <c r="H681" s="383"/>
    </row>
    <row r="682" spans="1:8" ht="12" customHeight="1">
      <c r="A682" s="402"/>
      <c r="B682" s="320" t="s">
        <v>806</v>
      </c>
      <c r="C682" s="1040">
        <v>2000</v>
      </c>
      <c r="D682" s="1040">
        <v>2000</v>
      </c>
      <c r="E682" s="1180">
        <f>SUM(D682/C682)</f>
        <v>1</v>
      </c>
      <c r="F682" s="489"/>
      <c r="G682" s="383"/>
      <c r="H682" s="383"/>
    </row>
    <row r="683" spans="1:8" ht="12" customHeight="1" thickBot="1">
      <c r="A683" s="402"/>
      <c r="B683" s="473" t="s">
        <v>546</v>
      </c>
      <c r="C683" s="1052"/>
      <c r="D683" s="1052"/>
      <c r="E683" s="1182"/>
      <c r="F683" s="508"/>
      <c r="G683" s="383"/>
      <c r="H683" s="383"/>
    </row>
    <row r="684" spans="1:8" ht="12.75" customHeight="1" thickBot="1">
      <c r="A684" s="414"/>
      <c r="B684" s="477" t="s">
        <v>616</v>
      </c>
      <c r="C684" s="1043">
        <f>SUM(C678:C683)</f>
        <v>10000</v>
      </c>
      <c r="D684" s="1043">
        <f>SUM(D678:D683)</f>
        <v>11168</v>
      </c>
      <c r="E684" s="1183">
        <f>SUM(D684/C684)</f>
        <v>1.1168</v>
      </c>
      <c r="F684" s="493"/>
      <c r="G684" s="383"/>
      <c r="H684" s="383"/>
    </row>
    <row r="685" spans="1:8" ht="12.75" customHeight="1">
      <c r="A685" s="78">
        <v>3424</v>
      </c>
      <c r="B685" s="500" t="s">
        <v>812</v>
      </c>
      <c r="C685" s="1039"/>
      <c r="D685" s="1039"/>
      <c r="E685" s="460"/>
      <c r="F685" s="489"/>
      <c r="G685" s="383"/>
      <c r="H685" s="383"/>
    </row>
    <row r="686" spans="1:8" ht="12.75" customHeight="1">
      <c r="A686" s="402"/>
      <c r="B686" s="403" t="s">
        <v>581</v>
      </c>
      <c r="C686" s="1040">
        <v>2000</v>
      </c>
      <c r="D686" s="1040">
        <v>2705</v>
      </c>
      <c r="E686" s="1180">
        <f>SUM(D686/C686)</f>
        <v>1.3525</v>
      </c>
      <c r="F686" s="489"/>
      <c r="G686" s="383"/>
      <c r="H686" s="383"/>
    </row>
    <row r="687" spans="1:8" ht="12.75" customHeight="1">
      <c r="A687" s="402"/>
      <c r="B687" s="194" t="s">
        <v>814</v>
      </c>
      <c r="C687" s="1040">
        <v>1000</v>
      </c>
      <c r="D687" s="1040">
        <v>1352</v>
      </c>
      <c r="E687" s="1180">
        <f>SUM(D687/C687)</f>
        <v>1.352</v>
      </c>
      <c r="F687" s="635"/>
      <c r="G687" s="383"/>
      <c r="H687" s="383"/>
    </row>
    <row r="688" spans="1:8" ht="12.75" customHeight="1">
      <c r="A688" s="402"/>
      <c r="B688" s="404" t="s">
        <v>796</v>
      </c>
      <c r="C688" s="1040">
        <v>6000</v>
      </c>
      <c r="D688" s="1040">
        <v>10735</v>
      </c>
      <c r="E688" s="1180">
        <f>SUM(D688/C688)</f>
        <v>1.7891666666666666</v>
      </c>
      <c r="F688" s="635"/>
      <c r="G688" s="427"/>
      <c r="H688" s="383"/>
    </row>
    <row r="689" spans="1:8" ht="12.75" customHeight="1">
      <c r="A689" s="402"/>
      <c r="B689" s="320" t="s">
        <v>587</v>
      </c>
      <c r="C689" s="1040"/>
      <c r="D689" s="1040"/>
      <c r="E689" s="460"/>
      <c r="F689" s="489"/>
      <c r="G689" s="383"/>
      <c r="H689" s="383"/>
    </row>
    <row r="690" spans="1:8" ht="12.75" customHeight="1">
      <c r="A690" s="402"/>
      <c r="B690" s="320" t="s">
        <v>806</v>
      </c>
      <c r="C690" s="1040"/>
      <c r="D690" s="1040"/>
      <c r="E690" s="460"/>
      <c r="F690" s="489"/>
      <c r="G690" s="383"/>
      <c r="H690" s="383"/>
    </row>
    <row r="691" spans="1:8" ht="12.75" customHeight="1" thickBot="1">
      <c r="A691" s="402"/>
      <c r="B691" s="473" t="s">
        <v>546</v>
      </c>
      <c r="C691" s="1054"/>
      <c r="D691" s="1054"/>
      <c r="E691" s="1182"/>
      <c r="F691" s="508"/>
      <c r="G691" s="383"/>
      <c r="H691" s="383"/>
    </row>
    <row r="692" spans="1:8" ht="12.75" customHeight="1" thickBot="1">
      <c r="A692" s="414"/>
      <c r="B692" s="477" t="s">
        <v>616</v>
      </c>
      <c r="C692" s="1043">
        <f>SUM(C686:C691)</f>
        <v>9000</v>
      </c>
      <c r="D692" s="1043">
        <f>SUM(D686:D691)</f>
        <v>14792</v>
      </c>
      <c r="E692" s="1183">
        <f>SUM(D692/C692)</f>
        <v>1.6435555555555557</v>
      </c>
      <c r="F692" s="493"/>
      <c r="G692" s="383"/>
      <c r="H692" s="383"/>
    </row>
    <row r="693" spans="1:8" ht="12.75" customHeight="1">
      <c r="A693" s="487">
        <v>3425</v>
      </c>
      <c r="B693" s="464" t="s">
        <v>481</v>
      </c>
      <c r="C693" s="1029"/>
      <c r="D693" s="1029"/>
      <c r="E693" s="460"/>
      <c r="F693" s="511"/>
      <c r="G693" s="383"/>
      <c r="H693" s="383"/>
    </row>
    <row r="694" spans="1:8" ht="12.75" customHeight="1">
      <c r="A694" s="483"/>
      <c r="B694" s="468" t="s">
        <v>581</v>
      </c>
      <c r="C694" s="1030"/>
      <c r="D694" s="1030"/>
      <c r="E694" s="460"/>
      <c r="F694" s="511"/>
      <c r="G694" s="383"/>
      <c r="H694" s="383"/>
    </row>
    <row r="695" spans="1:8" ht="12.75" customHeight="1">
      <c r="A695" s="483"/>
      <c r="B695" s="470" t="s">
        <v>814</v>
      </c>
      <c r="C695" s="1030"/>
      <c r="D695" s="1030"/>
      <c r="E695" s="460"/>
      <c r="F695" s="635"/>
      <c r="G695" s="383"/>
      <c r="H695" s="383"/>
    </row>
    <row r="696" spans="1:8" ht="12.75" customHeight="1">
      <c r="A696" s="483"/>
      <c r="B696" s="471" t="s">
        <v>796</v>
      </c>
      <c r="C696" s="1030">
        <v>5000</v>
      </c>
      <c r="D696" s="1030">
        <v>9386</v>
      </c>
      <c r="E696" s="1180">
        <f>SUM(D696/C696)</f>
        <v>1.8772</v>
      </c>
      <c r="F696" s="635"/>
      <c r="G696" s="427"/>
      <c r="H696" s="383"/>
    </row>
    <row r="697" spans="1:8" ht="12.75" customHeight="1">
      <c r="A697" s="483"/>
      <c r="B697" s="472" t="s">
        <v>587</v>
      </c>
      <c r="C697" s="1030"/>
      <c r="D697" s="1030"/>
      <c r="E697" s="460"/>
      <c r="F697" s="635"/>
      <c r="G697" s="383"/>
      <c r="H697" s="383"/>
    </row>
    <row r="698" spans="1:8" ht="12.75" customHeight="1">
      <c r="A698" s="483"/>
      <c r="B698" s="472" t="s">
        <v>806</v>
      </c>
      <c r="C698" s="1030"/>
      <c r="D698" s="1030"/>
      <c r="E698" s="460"/>
      <c r="F698" s="511"/>
      <c r="G698" s="383"/>
      <c r="H698" s="383"/>
    </row>
    <row r="699" spans="1:8" ht="12.75" customHeight="1" thickBot="1">
      <c r="A699" s="483"/>
      <c r="B699" s="473" t="s">
        <v>546</v>
      </c>
      <c r="C699" s="1055"/>
      <c r="D699" s="1055"/>
      <c r="E699" s="1182"/>
      <c r="F699" s="540"/>
      <c r="G699" s="383"/>
      <c r="H699" s="383"/>
    </row>
    <row r="700" spans="1:8" ht="12.75" customHeight="1" thickBot="1">
      <c r="A700" s="485"/>
      <c r="B700" s="477" t="s">
        <v>616</v>
      </c>
      <c r="C700" s="1034">
        <f>SUM(C694:C699)</f>
        <v>5000</v>
      </c>
      <c r="D700" s="1034">
        <f>SUM(D694:D699)</f>
        <v>9386</v>
      </c>
      <c r="E700" s="1183">
        <f>SUM(D700/C700)</f>
        <v>1.8772</v>
      </c>
      <c r="F700" s="541"/>
      <c r="G700" s="383"/>
      <c r="H700" s="383"/>
    </row>
    <row r="701" spans="1:8" ht="12.75" customHeight="1">
      <c r="A701" s="487">
        <v>3426</v>
      </c>
      <c r="B701" s="464" t="s">
        <v>892</v>
      </c>
      <c r="C701" s="1029"/>
      <c r="D701" s="1029"/>
      <c r="E701" s="460"/>
      <c r="F701" s="511"/>
      <c r="G701" s="383"/>
      <c r="H701" s="383"/>
    </row>
    <row r="702" spans="1:8" ht="12.75" customHeight="1">
      <c r="A702" s="483"/>
      <c r="B702" s="468" t="s">
        <v>581</v>
      </c>
      <c r="C702" s="1030">
        <v>9000</v>
      </c>
      <c r="D702" s="1030">
        <v>9000</v>
      </c>
      <c r="E702" s="1180">
        <f>SUM(D702/C702)</f>
        <v>1</v>
      </c>
      <c r="F702" s="635"/>
      <c r="G702" s="383"/>
      <c r="H702" s="383"/>
    </row>
    <row r="703" spans="1:8" ht="12.75" customHeight="1">
      <c r="A703" s="483"/>
      <c r="B703" s="470" t="s">
        <v>814</v>
      </c>
      <c r="C703" s="1030">
        <v>2500</v>
      </c>
      <c r="D703" s="1030">
        <v>2500</v>
      </c>
      <c r="E703" s="1180">
        <f>SUM(D703/C703)</f>
        <v>1</v>
      </c>
      <c r="F703" s="635"/>
      <c r="G703" s="383"/>
      <c r="H703" s="383"/>
    </row>
    <row r="704" spans="1:8" ht="12.75" customHeight="1">
      <c r="A704" s="483"/>
      <c r="B704" s="471" t="s">
        <v>796</v>
      </c>
      <c r="C704" s="1030">
        <v>61440</v>
      </c>
      <c r="D704" s="1030">
        <v>68932</v>
      </c>
      <c r="E704" s="1180">
        <f>SUM(D704/C704)</f>
        <v>1.1219401041666666</v>
      </c>
      <c r="F704" s="643"/>
      <c r="G704" s="427"/>
      <c r="H704" s="383"/>
    </row>
    <row r="705" spans="1:8" ht="12.75" customHeight="1">
      <c r="A705" s="483"/>
      <c r="B705" s="472" t="s">
        <v>587</v>
      </c>
      <c r="C705" s="1030"/>
      <c r="D705" s="1030"/>
      <c r="E705" s="460"/>
      <c r="F705" s="489"/>
      <c r="G705" s="383"/>
      <c r="H705" s="383"/>
    </row>
    <row r="706" spans="1:8" ht="12.75" customHeight="1">
      <c r="A706" s="483"/>
      <c r="B706" s="472" t="s">
        <v>806</v>
      </c>
      <c r="C706" s="1030"/>
      <c r="D706" s="1030"/>
      <c r="E706" s="460"/>
      <c r="F706" s="511"/>
      <c r="G706" s="383"/>
      <c r="H706" s="383"/>
    </row>
    <row r="707" spans="1:8" ht="12.75" customHeight="1" thickBot="1">
      <c r="A707" s="483"/>
      <c r="B707" s="473" t="s">
        <v>546</v>
      </c>
      <c r="C707" s="1055"/>
      <c r="D707" s="1055"/>
      <c r="E707" s="1182"/>
      <c r="F707" s="542"/>
      <c r="G707" s="383"/>
      <c r="H707" s="383"/>
    </row>
    <row r="708" spans="1:8" ht="12.75" customHeight="1" thickBot="1">
      <c r="A708" s="485"/>
      <c r="B708" s="477" t="s">
        <v>616</v>
      </c>
      <c r="C708" s="1034">
        <f>SUM(C702:C707)</f>
        <v>72940</v>
      </c>
      <c r="D708" s="1034">
        <f>SUM(D702:D707)</f>
        <v>80432</v>
      </c>
      <c r="E708" s="1183">
        <f>SUM(D708/C708)</f>
        <v>1.1027145599122568</v>
      </c>
      <c r="F708" s="541"/>
      <c r="G708" s="383"/>
      <c r="H708" s="383"/>
    </row>
    <row r="709" spans="1:8" ht="12.75" customHeight="1">
      <c r="A709" s="487">
        <v>3427</v>
      </c>
      <c r="B709" s="464" t="s">
        <v>482</v>
      </c>
      <c r="C709" s="1029"/>
      <c r="D709" s="1029"/>
      <c r="E709" s="460"/>
      <c r="F709" s="511"/>
      <c r="G709" s="383"/>
      <c r="H709" s="383"/>
    </row>
    <row r="710" spans="1:8" ht="12.75" customHeight="1">
      <c r="A710" s="483"/>
      <c r="B710" s="468" t="s">
        <v>581</v>
      </c>
      <c r="C710" s="1030">
        <v>5520</v>
      </c>
      <c r="D710" s="1030">
        <v>5520</v>
      </c>
      <c r="E710" s="1180">
        <f>SUM(D710/C710)</f>
        <v>1</v>
      </c>
      <c r="F710" s="511"/>
      <c r="G710" s="383"/>
      <c r="H710" s="383"/>
    </row>
    <row r="711" spans="1:8" ht="12.75" customHeight="1">
      <c r="A711" s="483"/>
      <c r="B711" s="470" t="s">
        <v>814</v>
      </c>
      <c r="C711" s="1030">
        <v>1341</v>
      </c>
      <c r="D711" s="1030">
        <v>1341</v>
      </c>
      <c r="E711" s="1180">
        <f>SUM(D711/C711)</f>
        <v>1</v>
      </c>
      <c r="F711" s="635"/>
      <c r="G711" s="383"/>
      <c r="H711" s="383"/>
    </row>
    <row r="712" spans="1:8" ht="12.75" customHeight="1">
      <c r="A712" s="483"/>
      <c r="B712" s="471" t="s">
        <v>796</v>
      </c>
      <c r="C712" s="1030">
        <v>14139</v>
      </c>
      <c r="D712" s="1030">
        <v>15012</v>
      </c>
      <c r="E712" s="1180">
        <f>SUM(D712/C712)</f>
        <v>1.0617441120305537</v>
      </c>
      <c r="F712" s="635"/>
      <c r="G712" s="427"/>
      <c r="H712" s="383"/>
    </row>
    <row r="713" spans="1:8" ht="12.75" customHeight="1">
      <c r="A713" s="483"/>
      <c r="B713" s="472" t="s">
        <v>587</v>
      </c>
      <c r="C713" s="1030"/>
      <c r="D713" s="1030"/>
      <c r="E713" s="460"/>
      <c r="F713" s="489"/>
      <c r="G713" s="383"/>
      <c r="H713" s="383"/>
    </row>
    <row r="714" spans="1:8" ht="12.75" customHeight="1">
      <c r="A714" s="483"/>
      <c r="B714" s="472" t="s">
        <v>806</v>
      </c>
      <c r="C714" s="1030"/>
      <c r="D714" s="1030"/>
      <c r="E714" s="460"/>
      <c r="F714" s="511"/>
      <c r="G714" s="383"/>
      <c r="H714" s="383"/>
    </row>
    <row r="715" spans="1:8" ht="12.75" customHeight="1" thickBot="1">
      <c r="A715" s="483"/>
      <c r="B715" s="473" t="s">
        <v>546</v>
      </c>
      <c r="C715" s="1055"/>
      <c r="D715" s="1055"/>
      <c r="E715" s="1182"/>
      <c r="F715" s="540"/>
      <c r="G715" s="383"/>
      <c r="H715" s="383"/>
    </row>
    <row r="716" spans="1:8" ht="12.75" customHeight="1" thickBot="1">
      <c r="A716" s="485"/>
      <c r="B716" s="477" t="s">
        <v>616</v>
      </c>
      <c r="C716" s="1034">
        <f>SUM(C710:C715)</f>
        <v>21000</v>
      </c>
      <c r="D716" s="1034">
        <f>SUM(D710:D715)</f>
        <v>21873</v>
      </c>
      <c r="E716" s="1183">
        <f>SUM(D716/C716)</f>
        <v>1.0415714285714286</v>
      </c>
      <c r="F716" s="541"/>
      <c r="G716" s="383"/>
      <c r="H716" s="383"/>
    </row>
    <row r="717" spans="1:8" ht="12.75" customHeight="1">
      <c r="A717" s="78">
        <v>3428</v>
      </c>
      <c r="B717" s="500" t="s">
        <v>193</v>
      </c>
      <c r="C717" s="1039"/>
      <c r="D717" s="1039"/>
      <c r="E717" s="460"/>
      <c r="F717" s="489"/>
      <c r="G717" s="383"/>
      <c r="H717" s="383"/>
    </row>
    <row r="718" spans="1:8" ht="12.75" customHeight="1">
      <c r="A718" s="402"/>
      <c r="B718" s="403" t="s">
        <v>581</v>
      </c>
      <c r="C718" s="1040"/>
      <c r="D718" s="1040"/>
      <c r="E718" s="460"/>
      <c r="F718" s="489"/>
      <c r="G718" s="383"/>
      <c r="H718" s="383"/>
    </row>
    <row r="719" spans="1:8" ht="12.75" customHeight="1">
      <c r="A719" s="402"/>
      <c r="B719" s="194" t="s">
        <v>814</v>
      </c>
      <c r="C719" s="1040"/>
      <c r="D719" s="1040"/>
      <c r="E719" s="460"/>
      <c r="F719" s="489"/>
      <c r="G719" s="383"/>
      <c r="H719" s="383"/>
    </row>
    <row r="720" spans="1:8" ht="12.75" customHeight="1">
      <c r="A720" s="402"/>
      <c r="B720" s="404" t="s">
        <v>796</v>
      </c>
      <c r="C720" s="1040">
        <v>3000</v>
      </c>
      <c r="D720" s="1040">
        <v>3750</v>
      </c>
      <c r="E720" s="1180">
        <f>SUM(D720/C720)</f>
        <v>1.25</v>
      </c>
      <c r="F720" s="635"/>
      <c r="G720" s="427"/>
      <c r="H720" s="383"/>
    </row>
    <row r="721" spans="1:8" ht="12.75" customHeight="1">
      <c r="A721" s="402"/>
      <c r="B721" s="320" t="s">
        <v>587</v>
      </c>
      <c r="C721" s="1040"/>
      <c r="D721" s="1040"/>
      <c r="E721" s="460"/>
      <c r="F721" s="635"/>
      <c r="G721" s="383"/>
      <c r="H721" s="383"/>
    </row>
    <row r="722" spans="1:8" ht="12.75" customHeight="1">
      <c r="A722" s="402"/>
      <c r="B722" s="320" t="s">
        <v>806</v>
      </c>
      <c r="C722" s="1040"/>
      <c r="D722" s="1040"/>
      <c r="E722" s="460"/>
      <c r="F722" s="489"/>
      <c r="G722" s="383"/>
      <c r="H722" s="383"/>
    </row>
    <row r="723" spans="1:8" ht="12.75" customHeight="1" thickBot="1">
      <c r="A723" s="402"/>
      <c r="B723" s="473" t="s">
        <v>546</v>
      </c>
      <c r="C723" s="1052"/>
      <c r="D723" s="1052"/>
      <c r="E723" s="1182"/>
      <c r="F723" s="508"/>
      <c r="G723" s="383"/>
      <c r="H723" s="383"/>
    </row>
    <row r="724" spans="1:8" ht="12.75" customHeight="1" thickBot="1">
      <c r="A724" s="414"/>
      <c r="B724" s="477" t="s">
        <v>616</v>
      </c>
      <c r="C724" s="1043">
        <f>SUM(C718:C723)</f>
        <v>3000</v>
      </c>
      <c r="D724" s="1043">
        <f>SUM(D718:D723)</f>
        <v>3750</v>
      </c>
      <c r="E724" s="1183">
        <f>SUM(D724/C724)</f>
        <v>1.25</v>
      </c>
      <c r="F724" s="493"/>
      <c r="G724" s="383"/>
      <c r="H724" s="383"/>
    </row>
    <row r="725" spans="1:8" ht="12.75" customHeight="1">
      <c r="A725" s="487">
        <v>3429</v>
      </c>
      <c r="B725" s="464" t="s">
        <v>467</v>
      </c>
      <c r="C725" s="1029"/>
      <c r="D725" s="1029"/>
      <c r="E725" s="460"/>
      <c r="F725" s="511"/>
      <c r="G725" s="383"/>
      <c r="H725" s="383"/>
    </row>
    <row r="726" spans="1:8" ht="12.75" customHeight="1">
      <c r="A726" s="483"/>
      <c r="B726" s="468" t="s">
        <v>581</v>
      </c>
      <c r="C726" s="1030"/>
      <c r="D726" s="1030"/>
      <c r="E726" s="460"/>
      <c r="F726" s="511"/>
      <c r="G726" s="383"/>
      <c r="H726" s="383"/>
    </row>
    <row r="727" spans="1:8" ht="12.75" customHeight="1">
      <c r="A727" s="483"/>
      <c r="B727" s="470" t="s">
        <v>814</v>
      </c>
      <c r="C727" s="1030"/>
      <c r="D727" s="1030"/>
      <c r="E727" s="460"/>
      <c r="F727" s="511"/>
      <c r="G727" s="383"/>
      <c r="H727" s="383"/>
    </row>
    <row r="728" spans="1:8" ht="12.75" customHeight="1">
      <c r="A728" s="483"/>
      <c r="B728" s="471" t="s">
        <v>796</v>
      </c>
      <c r="C728" s="1030">
        <v>2000</v>
      </c>
      <c r="D728" s="1030">
        <v>2000</v>
      </c>
      <c r="E728" s="1180">
        <f>SUM(D728/C728)</f>
        <v>1</v>
      </c>
      <c r="F728" s="636"/>
      <c r="G728" s="383"/>
      <c r="H728" s="383"/>
    </row>
    <row r="729" spans="1:8" ht="12.75" customHeight="1">
      <c r="A729" s="483"/>
      <c r="B729" s="472" t="s">
        <v>587</v>
      </c>
      <c r="C729" s="1030"/>
      <c r="D729" s="1030"/>
      <c r="E729" s="460"/>
      <c r="F729" s="489"/>
      <c r="G729" s="383"/>
      <c r="H729" s="383"/>
    </row>
    <row r="730" spans="1:8" ht="12.75" customHeight="1">
      <c r="A730" s="483"/>
      <c r="B730" s="472" t="s">
        <v>806</v>
      </c>
      <c r="C730" s="1030"/>
      <c r="D730" s="1030"/>
      <c r="E730" s="460"/>
      <c r="F730" s="511"/>
      <c r="G730" s="383"/>
      <c r="H730" s="383"/>
    </row>
    <row r="731" spans="1:8" ht="12.75" customHeight="1" thickBot="1">
      <c r="A731" s="483"/>
      <c r="B731" s="473" t="s">
        <v>546</v>
      </c>
      <c r="C731" s="1055"/>
      <c r="D731" s="1055"/>
      <c r="E731" s="1182"/>
      <c r="F731" s="540"/>
      <c r="G731" s="383"/>
      <c r="H731" s="383"/>
    </row>
    <row r="732" spans="1:8" ht="12.75" customHeight="1" thickBot="1">
      <c r="A732" s="485"/>
      <c r="B732" s="477" t="s">
        <v>616</v>
      </c>
      <c r="C732" s="1034">
        <f>SUM(C726:C731)</f>
        <v>2000</v>
      </c>
      <c r="D732" s="1034">
        <f>SUM(D726:D731)</f>
        <v>2000</v>
      </c>
      <c r="E732" s="1183">
        <f>SUM(D732/C732)</f>
        <v>1</v>
      </c>
      <c r="F732" s="541"/>
      <c r="G732" s="383"/>
      <c r="H732" s="383"/>
    </row>
    <row r="733" spans="1:8" ht="12.75" customHeight="1">
      <c r="A733" s="487">
        <v>3431</v>
      </c>
      <c r="B733" s="464" t="s">
        <v>661</v>
      </c>
      <c r="C733" s="1029"/>
      <c r="D733" s="1029"/>
      <c r="E733" s="460"/>
      <c r="F733" s="511"/>
      <c r="G733" s="383"/>
      <c r="H733" s="383"/>
    </row>
    <row r="734" spans="1:8" ht="12.75" customHeight="1">
      <c r="A734" s="483"/>
      <c r="B734" s="468" t="s">
        <v>581</v>
      </c>
      <c r="C734" s="1030"/>
      <c r="D734" s="1030"/>
      <c r="E734" s="460"/>
      <c r="F734" s="511"/>
      <c r="G734" s="383"/>
      <c r="H734" s="383"/>
    </row>
    <row r="735" spans="1:8" ht="12.75" customHeight="1">
      <c r="A735" s="483"/>
      <c r="B735" s="470" t="s">
        <v>814</v>
      </c>
      <c r="C735" s="1030"/>
      <c r="D735" s="1030"/>
      <c r="E735" s="460"/>
      <c r="F735" s="511"/>
      <c r="G735" s="383"/>
      <c r="H735" s="383"/>
    </row>
    <row r="736" spans="1:8" ht="12.75" customHeight="1">
      <c r="A736" s="483"/>
      <c r="B736" s="471" t="s">
        <v>796</v>
      </c>
      <c r="C736" s="1030">
        <v>5000</v>
      </c>
      <c r="D736" s="1030">
        <v>7500</v>
      </c>
      <c r="E736" s="1180">
        <f>SUM(D736/C736)</f>
        <v>1.5</v>
      </c>
      <c r="F736" s="636"/>
      <c r="G736" s="427"/>
      <c r="H736" s="383"/>
    </row>
    <row r="737" spans="1:8" ht="12.75" customHeight="1">
      <c r="A737" s="483"/>
      <c r="B737" s="472" t="s">
        <v>587</v>
      </c>
      <c r="C737" s="1030"/>
      <c r="D737" s="1030"/>
      <c r="E737" s="460"/>
      <c r="F737" s="511"/>
      <c r="G737" s="383"/>
      <c r="H737" s="383"/>
    </row>
    <row r="738" spans="1:8" ht="12.75" customHeight="1">
      <c r="A738" s="483"/>
      <c r="B738" s="472" t="s">
        <v>806</v>
      </c>
      <c r="C738" s="1030"/>
      <c r="D738" s="1030"/>
      <c r="E738" s="460"/>
      <c r="F738" s="511"/>
      <c r="G738" s="383"/>
      <c r="H738" s="383"/>
    </row>
    <row r="739" spans="1:8" ht="12.75" customHeight="1" thickBot="1">
      <c r="A739" s="483"/>
      <c r="B739" s="473" t="s">
        <v>546</v>
      </c>
      <c r="C739" s="1055"/>
      <c r="D739" s="1055"/>
      <c r="E739" s="1182"/>
      <c r="F739" s="540"/>
      <c r="G739" s="383"/>
      <c r="H739" s="383"/>
    </row>
    <row r="740" spans="1:8" ht="12.75" customHeight="1" thickBot="1">
      <c r="A740" s="485"/>
      <c r="B740" s="477" t="s">
        <v>616</v>
      </c>
      <c r="C740" s="1034">
        <f>SUM(C734:C739)</f>
        <v>5000</v>
      </c>
      <c r="D740" s="1034">
        <f>SUM(D734:D739)</f>
        <v>7500</v>
      </c>
      <c r="E740" s="1183">
        <f>SUM(D740/C740)</f>
        <v>1.5</v>
      </c>
      <c r="F740" s="541"/>
      <c r="G740" s="383"/>
      <c r="H740" s="383"/>
    </row>
    <row r="741" spans="1:8" ht="12.75" customHeight="1">
      <c r="A741" s="487">
        <v>3432</v>
      </c>
      <c r="B741" s="464" t="s">
        <v>925</v>
      </c>
      <c r="C741" s="1029"/>
      <c r="D741" s="1029"/>
      <c r="E741" s="460"/>
      <c r="F741" s="511"/>
      <c r="G741" s="383"/>
      <c r="H741" s="383"/>
    </row>
    <row r="742" spans="1:8" ht="12.75" customHeight="1">
      <c r="A742" s="483"/>
      <c r="B742" s="468" t="s">
        <v>581</v>
      </c>
      <c r="C742" s="1030"/>
      <c r="D742" s="1030"/>
      <c r="E742" s="460"/>
      <c r="F742" s="511"/>
      <c r="G742" s="383"/>
      <c r="H742" s="383"/>
    </row>
    <row r="743" spans="1:8" ht="12.75" customHeight="1">
      <c r="A743" s="483"/>
      <c r="B743" s="470" t="s">
        <v>814</v>
      </c>
      <c r="C743" s="1030"/>
      <c r="D743" s="1030"/>
      <c r="E743" s="460"/>
      <c r="F743" s="636"/>
      <c r="G743" s="383"/>
      <c r="H743" s="383"/>
    </row>
    <row r="744" spans="1:8" ht="12.75" customHeight="1">
      <c r="A744" s="483"/>
      <c r="B744" s="471" t="s">
        <v>796</v>
      </c>
      <c r="C744" s="1030">
        <v>5000</v>
      </c>
      <c r="D744" s="1030">
        <v>5000</v>
      </c>
      <c r="E744" s="1180">
        <f>SUM(D744/C744)</f>
        <v>1</v>
      </c>
      <c r="F744" s="489"/>
      <c r="G744" s="383"/>
      <c r="H744" s="383"/>
    </row>
    <row r="745" spans="1:8" ht="12.75" customHeight="1">
      <c r="A745" s="483"/>
      <c r="B745" s="472" t="s">
        <v>587</v>
      </c>
      <c r="C745" s="1030"/>
      <c r="D745" s="1030"/>
      <c r="E745" s="460"/>
      <c r="F745" s="489"/>
      <c r="G745" s="383"/>
      <c r="H745" s="383"/>
    </row>
    <row r="746" spans="1:8" ht="12.75" customHeight="1">
      <c r="A746" s="483"/>
      <c r="B746" s="472" t="s">
        <v>806</v>
      </c>
      <c r="C746" s="1030"/>
      <c r="D746" s="1030"/>
      <c r="E746" s="460"/>
      <c r="F746" s="511"/>
      <c r="G746" s="383"/>
      <c r="H746" s="383"/>
    </row>
    <row r="747" spans="1:8" ht="12.75" customHeight="1" thickBot="1">
      <c r="A747" s="483"/>
      <c r="B747" s="473" t="s">
        <v>546</v>
      </c>
      <c r="C747" s="1055"/>
      <c r="D747" s="1055"/>
      <c r="E747" s="1182"/>
      <c r="F747" s="540"/>
      <c r="G747" s="383"/>
      <c r="H747" s="383"/>
    </row>
    <row r="748" spans="1:8" ht="12.75" customHeight="1" thickBot="1">
      <c r="A748" s="485"/>
      <c r="B748" s="477" t="s">
        <v>616</v>
      </c>
      <c r="C748" s="1034">
        <f>SUM(C742:C747)</f>
        <v>5000</v>
      </c>
      <c r="D748" s="1034">
        <f>SUM(D742:D747)</f>
        <v>5000</v>
      </c>
      <c r="E748" s="1181">
        <f>SUM(D748/C748)</f>
        <v>1</v>
      </c>
      <c r="F748" s="541"/>
      <c r="G748" s="383"/>
      <c r="H748" s="383"/>
    </row>
    <row r="749" spans="1:8" ht="12.75" customHeight="1">
      <c r="A749" s="487">
        <v>3433</v>
      </c>
      <c r="B749" s="464" t="s">
        <v>164</v>
      </c>
      <c r="C749" s="1029"/>
      <c r="D749" s="1029"/>
      <c r="E749" s="460"/>
      <c r="F749" s="511"/>
      <c r="G749" s="383"/>
      <c r="H749" s="383"/>
    </row>
    <row r="750" spans="1:8" ht="12.75" customHeight="1">
      <c r="A750" s="483"/>
      <c r="B750" s="468" t="s">
        <v>581</v>
      </c>
      <c r="C750" s="1030"/>
      <c r="D750" s="1030"/>
      <c r="E750" s="460"/>
      <c r="F750" s="511"/>
      <c r="G750" s="383"/>
      <c r="H750" s="383"/>
    </row>
    <row r="751" spans="1:8" ht="12.75" customHeight="1">
      <c r="A751" s="483"/>
      <c r="B751" s="470" t="s">
        <v>814</v>
      </c>
      <c r="C751" s="1030"/>
      <c r="D751" s="1030"/>
      <c r="E751" s="460"/>
      <c r="F751" s="511"/>
      <c r="G751" s="383"/>
      <c r="H751" s="383"/>
    </row>
    <row r="752" spans="1:8" ht="12.75" customHeight="1">
      <c r="A752" s="483"/>
      <c r="B752" s="471" t="s">
        <v>796</v>
      </c>
      <c r="C752" s="1030">
        <v>3000</v>
      </c>
      <c r="D752" s="1030">
        <v>3000</v>
      </c>
      <c r="E752" s="1180">
        <f>SUM(D752/C752)</f>
        <v>1</v>
      </c>
      <c r="F752" s="636"/>
      <c r="G752" s="383"/>
      <c r="H752" s="383"/>
    </row>
    <row r="753" spans="1:8" ht="12.75" customHeight="1">
      <c r="A753" s="483"/>
      <c r="B753" s="472" t="s">
        <v>587</v>
      </c>
      <c r="C753" s="1030"/>
      <c r="D753" s="1030"/>
      <c r="E753" s="460"/>
      <c r="F753" s="489"/>
      <c r="G753" s="383"/>
      <c r="H753" s="383"/>
    </row>
    <row r="754" spans="1:8" ht="12.75" customHeight="1">
      <c r="A754" s="483"/>
      <c r="B754" s="472" t="s">
        <v>806</v>
      </c>
      <c r="C754" s="1030"/>
      <c r="D754" s="1030"/>
      <c r="E754" s="460"/>
      <c r="F754" s="511"/>
      <c r="G754" s="383"/>
      <c r="H754" s="383"/>
    </row>
    <row r="755" spans="1:8" ht="12.75" customHeight="1">
      <c r="A755" s="483"/>
      <c r="B755" s="472" t="s">
        <v>587</v>
      </c>
      <c r="C755" s="1030"/>
      <c r="D755" s="1030"/>
      <c r="E755" s="460"/>
      <c r="F755" s="523"/>
      <c r="G755" s="383"/>
      <c r="H755" s="383"/>
    </row>
    <row r="756" spans="1:8" ht="12.75" customHeight="1" thickBot="1">
      <c r="A756" s="483"/>
      <c r="B756" s="473" t="s">
        <v>546</v>
      </c>
      <c r="C756" s="1055"/>
      <c r="D756" s="1055"/>
      <c r="E756" s="1182"/>
      <c r="F756" s="540"/>
      <c r="G756" s="383"/>
      <c r="H756" s="383"/>
    </row>
    <row r="757" spans="1:8" ht="12.75" customHeight="1" thickBot="1">
      <c r="A757" s="485"/>
      <c r="B757" s="477" t="s">
        <v>616</v>
      </c>
      <c r="C757" s="1034">
        <f>SUM(C750:C756)</f>
        <v>3000</v>
      </c>
      <c r="D757" s="1034">
        <f>SUM(D750:D756)</f>
        <v>3000</v>
      </c>
      <c r="E757" s="1181">
        <f>SUM(D757/C757)</f>
        <v>1</v>
      </c>
      <c r="F757" s="541"/>
      <c r="G757" s="383"/>
      <c r="H757" s="383"/>
    </row>
    <row r="758" spans="1:8" ht="12.75" customHeight="1">
      <c r="A758" s="487">
        <v>3434</v>
      </c>
      <c r="B758" s="464" t="s">
        <v>926</v>
      </c>
      <c r="C758" s="1029"/>
      <c r="D758" s="1029"/>
      <c r="E758" s="460"/>
      <c r="F758" s="511"/>
      <c r="G758" s="383"/>
      <c r="H758" s="383"/>
    </row>
    <row r="759" spans="1:8" ht="12.75" customHeight="1">
      <c r="A759" s="483"/>
      <c r="B759" s="468" t="s">
        <v>581</v>
      </c>
      <c r="C759" s="1030"/>
      <c r="D759" s="1030"/>
      <c r="E759" s="460"/>
      <c r="F759" s="511"/>
      <c r="G759" s="383"/>
      <c r="H759" s="383"/>
    </row>
    <row r="760" spans="1:8" ht="12.75" customHeight="1">
      <c r="A760" s="483"/>
      <c r="B760" s="470" t="s">
        <v>814</v>
      </c>
      <c r="C760" s="1030"/>
      <c r="D760" s="1030"/>
      <c r="E760" s="460"/>
      <c r="F760" s="636"/>
      <c r="G760" s="383"/>
      <c r="H760" s="383"/>
    </row>
    <row r="761" spans="1:8" ht="12.75" customHeight="1">
      <c r="A761" s="483"/>
      <c r="B761" s="471" t="s">
        <v>796</v>
      </c>
      <c r="C761" s="1030">
        <v>3000</v>
      </c>
      <c r="D761" s="1030">
        <v>3000</v>
      </c>
      <c r="E761" s="1180">
        <f>SUM(D761/C761)</f>
        <v>1</v>
      </c>
      <c r="F761" s="489"/>
      <c r="G761" s="383"/>
      <c r="H761" s="383"/>
    </row>
    <row r="762" spans="1:8" ht="12.75" customHeight="1">
      <c r="A762" s="483"/>
      <c r="B762" s="472" t="s">
        <v>587</v>
      </c>
      <c r="C762" s="1030"/>
      <c r="D762" s="1030"/>
      <c r="E762" s="460"/>
      <c r="F762" s="489"/>
      <c r="G762" s="383"/>
      <c r="H762" s="383"/>
    </row>
    <row r="763" spans="1:8" ht="12.75" customHeight="1">
      <c r="A763" s="483"/>
      <c r="B763" s="472" t="s">
        <v>806</v>
      </c>
      <c r="C763" s="1030"/>
      <c r="D763" s="1030"/>
      <c r="E763" s="460"/>
      <c r="F763" s="511"/>
      <c r="G763" s="383"/>
      <c r="H763" s="383"/>
    </row>
    <row r="764" spans="1:8" ht="12.75" customHeight="1" thickBot="1">
      <c r="A764" s="483"/>
      <c r="B764" s="473" t="s">
        <v>546</v>
      </c>
      <c r="C764" s="1055"/>
      <c r="D764" s="1055"/>
      <c r="E764" s="1182"/>
      <c r="F764" s="540"/>
      <c r="G764" s="383"/>
      <c r="H764" s="383"/>
    </row>
    <row r="765" spans="1:8" ht="12.75" customHeight="1" thickBot="1">
      <c r="A765" s="485"/>
      <c r="B765" s="477" t="s">
        <v>616</v>
      </c>
      <c r="C765" s="1034">
        <f>SUM(C759:C764)</f>
        <v>3000</v>
      </c>
      <c r="D765" s="1034">
        <f>SUM(D759:D764)</f>
        <v>3000</v>
      </c>
      <c r="E765" s="1183">
        <f>SUM(D765/C765)</f>
        <v>1</v>
      </c>
      <c r="F765" s="541"/>
      <c r="G765" s="383"/>
      <c r="H765" s="383"/>
    </row>
    <row r="766" spans="1:8" ht="12" customHeight="1">
      <c r="A766" s="487">
        <v>3435</v>
      </c>
      <c r="B766" s="497" t="s">
        <v>927</v>
      </c>
      <c r="C766" s="1029"/>
      <c r="D766" s="1029"/>
      <c r="E766" s="460"/>
      <c r="F766" s="543"/>
      <c r="G766" s="383"/>
      <c r="H766" s="383"/>
    </row>
    <row r="767" spans="1:8" ht="12.75" customHeight="1">
      <c r="A767" s="487"/>
      <c r="B767" s="468" t="s">
        <v>581</v>
      </c>
      <c r="C767" s="1029"/>
      <c r="D767" s="1029"/>
      <c r="E767" s="460"/>
      <c r="F767" s="544"/>
      <c r="G767" s="383"/>
      <c r="H767" s="383"/>
    </row>
    <row r="768" spans="1:8" ht="12.75" customHeight="1">
      <c r="A768" s="487"/>
      <c r="B768" s="470" t="s">
        <v>814</v>
      </c>
      <c r="C768" s="1029"/>
      <c r="D768" s="1029"/>
      <c r="E768" s="460"/>
      <c r="F768" s="636"/>
      <c r="G768" s="383"/>
      <c r="H768" s="383"/>
    </row>
    <row r="769" spans="1:8" ht="12.75" customHeight="1">
      <c r="A769" s="487"/>
      <c r="B769" s="471" t="s">
        <v>796</v>
      </c>
      <c r="C769" s="1030">
        <v>1500</v>
      </c>
      <c r="D769" s="1030">
        <v>1500</v>
      </c>
      <c r="E769" s="1185">
        <f>SUM(D769/C769)</f>
        <v>1</v>
      </c>
      <c r="F769" s="544"/>
      <c r="G769" s="383"/>
      <c r="H769" s="383"/>
    </row>
    <row r="770" spans="1:8" ht="12.75" customHeight="1">
      <c r="A770" s="487"/>
      <c r="B770" s="472" t="s">
        <v>587</v>
      </c>
      <c r="C770" s="1030"/>
      <c r="D770" s="1030"/>
      <c r="E770" s="460"/>
      <c r="F770" s="523"/>
      <c r="G770" s="383"/>
      <c r="H770" s="383"/>
    </row>
    <row r="771" spans="1:8" ht="12.75" customHeight="1">
      <c r="A771" s="487"/>
      <c r="B771" s="472" t="s">
        <v>806</v>
      </c>
      <c r="C771" s="1029"/>
      <c r="D771" s="1029"/>
      <c r="E771" s="460"/>
      <c r="F771" s="544"/>
      <c r="G771" s="383"/>
      <c r="H771" s="383"/>
    </row>
    <row r="772" spans="1:8" ht="14.25" customHeight="1" thickBot="1">
      <c r="A772" s="487"/>
      <c r="B772" s="473" t="s">
        <v>546</v>
      </c>
      <c r="C772" s="1056"/>
      <c r="D772" s="1056"/>
      <c r="E772" s="1182"/>
      <c r="F772" s="544"/>
      <c r="G772" s="383"/>
      <c r="H772" s="383"/>
    </row>
    <row r="773" spans="1:8" ht="14.25" customHeight="1" thickBot="1">
      <c r="A773" s="485"/>
      <c r="B773" s="477" t="s">
        <v>616</v>
      </c>
      <c r="C773" s="1034">
        <f>SUM(C767:C772)</f>
        <v>1500</v>
      </c>
      <c r="D773" s="1034">
        <f>SUM(D767:D772)</f>
        <v>1500</v>
      </c>
      <c r="E773" s="1183">
        <f>SUM(D773/C773)</f>
        <v>1</v>
      </c>
      <c r="F773" s="541"/>
      <c r="G773" s="383"/>
      <c r="H773" s="383"/>
    </row>
    <row r="774" spans="1:8" ht="14.25" customHeight="1">
      <c r="A774" s="487">
        <v>3436</v>
      </c>
      <c r="B774" s="1202" t="s">
        <v>1241</v>
      </c>
      <c r="C774" s="1029"/>
      <c r="D774" s="1029"/>
      <c r="E774" s="460"/>
      <c r="F774" s="543"/>
      <c r="G774" s="383"/>
      <c r="H774" s="383"/>
    </row>
    <row r="775" spans="1:8" ht="14.25" customHeight="1">
      <c r="A775" s="487"/>
      <c r="B775" s="468" t="s">
        <v>581</v>
      </c>
      <c r="C775" s="1029"/>
      <c r="D775" s="1029"/>
      <c r="E775" s="460"/>
      <c r="F775" s="544"/>
      <c r="G775" s="383"/>
      <c r="H775" s="383"/>
    </row>
    <row r="776" spans="1:8" ht="14.25" customHeight="1">
      <c r="A776" s="487"/>
      <c r="B776" s="470" t="s">
        <v>814</v>
      </c>
      <c r="C776" s="1029"/>
      <c r="D776" s="1029"/>
      <c r="E776" s="460"/>
      <c r="F776" s="636"/>
      <c r="G776" s="383"/>
      <c r="H776" s="383"/>
    </row>
    <row r="777" spans="1:8" ht="14.25" customHeight="1">
      <c r="A777" s="487"/>
      <c r="B777" s="471" t="s">
        <v>796</v>
      </c>
      <c r="C777" s="1030"/>
      <c r="D777" s="1030">
        <v>5800</v>
      </c>
      <c r="E777" s="1185"/>
      <c r="F777" s="544"/>
      <c r="G777" s="383"/>
      <c r="H777" s="383"/>
    </row>
    <row r="778" spans="1:8" ht="14.25" customHeight="1">
      <c r="A778" s="487"/>
      <c r="B778" s="472" t="s">
        <v>587</v>
      </c>
      <c r="C778" s="1030"/>
      <c r="D778" s="1030"/>
      <c r="E778" s="460"/>
      <c r="F778" s="523"/>
      <c r="G778" s="383"/>
      <c r="H778" s="383"/>
    </row>
    <row r="779" spans="1:8" ht="14.25" customHeight="1">
      <c r="A779" s="487"/>
      <c r="B779" s="472" t="s">
        <v>806</v>
      </c>
      <c r="C779" s="1029"/>
      <c r="D779" s="1029"/>
      <c r="E779" s="460"/>
      <c r="F779" s="544"/>
      <c r="G779" s="383"/>
      <c r="H779" s="383"/>
    </row>
    <row r="780" spans="1:8" ht="14.25" customHeight="1" thickBot="1">
      <c r="A780" s="487"/>
      <c r="B780" s="473" t="s">
        <v>546</v>
      </c>
      <c r="C780" s="1056"/>
      <c r="D780" s="1056"/>
      <c r="E780" s="1182"/>
      <c r="F780" s="544"/>
      <c r="G780" s="383"/>
      <c r="H780" s="383"/>
    </row>
    <row r="781" spans="1:8" ht="14.25" customHeight="1" thickBot="1">
      <c r="A781" s="485"/>
      <c r="B781" s="477" t="s">
        <v>616</v>
      </c>
      <c r="C781" s="1034">
        <f>SUM(C775:C780)</f>
        <v>0</v>
      </c>
      <c r="D781" s="1034">
        <f>SUM(D775:D780)</f>
        <v>5800</v>
      </c>
      <c r="E781" s="1183"/>
      <c r="F781" s="541"/>
      <c r="G781" s="383"/>
      <c r="H781" s="383"/>
    </row>
    <row r="782" spans="1:8" ht="12.75" customHeight="1">
      <c r="A782" s="487">
        <v>3451</v>
      </c>
      <c r="B782" s="464" t="s">
        <v>606</v>
      </c>
      <c r="C782" s="1029"/>
      <c r="D782" s="1029"/>
      <c r="E782" s="460"/>
      <c r="F782" s="523"/>
      <c r="G782" s="383"/>
      <c r="H782" s="383"/>
    </row>
    <row r="783" spans="1:8" ht="12.75" customHeight="1">
      <c r="A783" s="483"/>
      <c r="B783" s="468" t="s">
        <v>581</v>
      </c>
      <c r="C783" s="1030"/>
      <c r="D783" s="1030"/>
      <c r="E783" s="460"/>
      <c r="F783" s="511"/>
      <c r="G783" s="383"/>
      <c r="H783" s="383"/>
    </row>
    <row r="784" spans="1:8" ht="12.75" customHeight="1">
      <c r="A784" s="483"/>
      <c r="B784" s="470" t="s">
        <v>814</v>
      </c>
      <c r="C784" s="1030"/>
      <c r="D784" s="1030"/>
      <c r="E784" s="460"/>
      <c r="F784" s="510"/>
      <c r="G784" s="383"/>
      <c r="H784" s="383"/>
    </row>
    <row r="785" spans="1:8" ht="12.75" customHeight="1">
      <c r="A785" s="483"/>
      <c r="B785" s="471" t="s">
        <v>796</v>
      </c>
      <c r="C785" s="1030">
        <v>1500</v>
      </c>
      <c r="D785" s="1030">
        <v>1611</v>
      </c>
      <c r="E785" s="1180">
        <f>SUM(D785/C785)</f>
        <v>1.074</v>
      </c>
      <c r="F785" s="643"/>
      <c r="G785" s="427"/>
      <c r="H785" s="383"/>
    </row>
    <row r="786" spans="1:8" ht="12.75" customHeight="1">
      <c r="A786" s="483"/>
      <c r="B786" s="472" t="s">
        <v>587</v>
      </c>
      <c r="C786" s="1030"/>
      <c r="D786" s="1030"/>
      <c r="E786" s="460"/>
      <c r="F786" s="643"/>
      <c r="G786" s="383"/>
      <c r="H786" s="383"/>
    </row>
    <row r="787" spans="1:8" ht="12.75" customHeight="1">
      <c r="A787" s="483"/>
      <c r="B787" s="472" t="s">
        <v>806</v>
      </c>
      <c r="C787" s="1030"/>
      <c r="D787" s="1030"/>
      <c r="E787" s="460"/>
      <c r="F787" s="511"/>
      <c r="G787" s="383"/>
      <c r="H787" s="383"/>
    </row>
    <row r="788" spans="1:8" ht="12.75" customHeight="1" thickBot="1">
      <c r="A788" s="483"/>
      <c r="B788" s="473" t="s">
        <v>546</v>
      </c>
      <c r="C788" s="1055"/>
      <c r="D788" s="1055"/>
      <c r="E788" s="1182"/>
      <c r="F788" s="540"/>
      <c r="G788" s="383"/>
      <c r="H788" s="383"/>
    </row>
    <row r="789" spans="1:8" ht="12.75" customHeight="1" thickBot="1">
      <c r="A789" s="485"/>
      <c r="B789" s="477" t="s">
        <v>616</v>
      </c>
      <c r="C789" s="1034">
        <f>SUM(C783:C788)</f>
        <v>1500</v>
      </c>
      <c r="D789" s="1034">
        <f>SUM(D783:D788)</f>
        <v>1611</v>
      </c>
      <c r="E789" s="1183">
        <f aca="true" t="shared" si="1" ref="E789:E811">SUM(D789/C789)</f>
        <v>1.074</v>
      </c>
      <c r="F789" s="541"/>
      <c r="G789" s="383"/>
      <c r="H789" s="383"/>
    </row>
    <row r="790" spans="1:8" ht="12.75" customHeight="1">
      <c r="A790" s="487">
        <v>3452</v>
      </c>
      <c r="B790" s="464" t="s">
        <v>469</v>
      </c>
      <c r="C790" s="1029"/>
      <c r="D790" s="1029"/>
      <c r="E790" s="460"/>
      <c r="F790" s="511"/>
      <c r="G790" s="383"/>
      <c r="H790" s="383"/>
    </row>
    <row r="791" spans="1:8" ht="12.75" customHeight="1">
      <c r="A791" s="483"/>
      <c r="B791" s="468" t="s">
        <v>581</v>
      </c>
      <c r="C791" s="1030"/>
      <c r="D791" s="1030"/>
      <c r="E791" s="460"/>
      <c r="F791" s="511"/>
      <c r="G791" s="383"/>
      <c r="H791" s="383"/>
    </row>
    <row r="792" spans="1:8" ht="12.75" customHeight="1">
      <c r="A792" s="483"/>
      <c r="B792" s="470" t="s">
        <v>814</v>
      </c>
      <c r="C792" s="1030"/>
      <c r="D792" s="1030"/>
      <c r="E792" s="460"/>
      <c r="F792" s="510"/>
      <c r="G792" s="383"/>
      <c r="H792" s="383"/>
    </row>
    <row r="793" spans="1:8" ht="10.5" customHeight="1">
      <c r="A793" s="483"/>
      <c r="B793" s="471" t="s">
        <v>796</v>
      </c>
      <c r="C793" s="1030"/>
      <c r="D793" s="1030"/>
      <c r="E793" s="460"/>
      <c r="F793" s="510"/>
      <c r="G793" s="383"/>
      <c r="H793" s="383"/>
    </row>
    <row r="794" spans="1:8" ht="9.75" customHeight="1">
      <c r="A794" s="483"/>
      <c r="B794" s="472" t="s">
        <v>587</v>
      </c>
      <c r="C794" s="1030"/>
      <c r="D794" s="1030"/>
      <c r="E794" s="460"/>
      <c r="F794" s="511"/>
      <c r="G794" s="383"/>
      <c r="H794" s="383"/>
    </row>
    <row r="795" spans="1:8" ht="10.5" customHeight="1">
      <c r="A795" s="483"/>
      <c r="B795" s="472" t="s">
        <v>806</v>
      </c>
      <c r="C795" s="1030"/>
      <c r="D795" s="1030"/>
      <c r="E795" s="460"/>
      <c r="F795" s="511"/>
      <c r="G795" s="383"/>
      <c r="H795" s="383"/>
    </row>
    <row r="796" spans="1:8" ht="12.75" customHeight="1" thickBot="1">
      <c r="A796" s="483"/>
      <c r="B796" s="473" t="s">
        <v>759</v>
      </c>
      <c r="C796" s="1055">
        <v>1000</v>
      </c>
      <c r="D796" s="1055">
        <v>3584</v>
      </c>
      <c r="E796" s="1184">
        <f t="shared" si="1"/>
        <v>3.584</v>
      </c>
      <c r="F796" s="540"/>
      <c r="G796" s="383"/>
      <c r="H796" s="383"/>
    </row>
    <row r="797" spans="1:8" ht="12.75" customHeight="1" thickBot="1">
      <c r="A797" s="485"/>
      <c r="B797" s="477" t="s">
        <v>616</v>
      </c>
      <c r="C797" s="1034">
        <f>SUM(C791:C796)</f>
        <v>1000</v>
      </c>
      <c r="D797" s="1034">
        <f>SUM(D791:D796)</f>
        <v>3584</v>
      </c>
      <c r="E797" s="1183">
        <f t="shared" si="1"/>
        <v>3.584</v>
      </c>
      <c r="F797" s="541"/>
      <c r="G797" s="383"/>
      <c r="H797" s="383"/>
    </row>
    <row r="798" spans="1:8" ht="12" customHeight="1">
      <c r="A798" s="391">
        <v>3600</v>
      </c>
      <c r="B798" s="500" t="s">
        <v>500</v>
      </c>
      <c r="C798" s="1039"/>
      <c r="D798" s="1039"/>
      <c r="E798" s="460"/>
      <c r="F798" s="488"/>
      <c r="G798" s="383"/>
      <c r="H798" s="383"/>
    </row>
    <row r="799" spans="1:8" ht="12" customHeight="1">
      <c r="A799" s="391"/>
      <c r="B799" s="422" t="s">
        <v>520</v>
      </c>
      <c r="C799" s="1039"/>
      <c r="D799" s="1039"/>
      <c r="E799" s="460"/>
      <c r="F799" s="488"/>
      <c r="G799" s="383"/>
      <c r="H799" s="383"/>
    </row>
    <row r="800" spans="1:8" ht="12" customHeight="1">
      <c r="A800" s="313"/>
      <c r="B800" s="403" t="s">
        <v>581</v>
      </c>
      <c r="C800" s="1040">
        <f>SUM(C11+C28+C36+C45+C55+C63+C81+C89+C97+C105+C113+C122+C130+C138+C146+C154+C171+C179+C187+C195+C204+C212+C221+C229+C237+C245+C253+C262+C270+C278+C286+C297+C306+C315+C323+C358+C366+C374+C382+C422+C440+C449+C457+C465+C473+C481+C490+C498+C506+C514+C522+C530+C546+C554+C562+C571+C579+C587+C595+C621+C629+C637+C645+C653+C670+C678+C686+C694+C702+C710+C718+C726+C734+C742+C750+C759+C767+C783+C791+C162+C611)</f>
        <v>135688</v>
      </c>
      <c r="D800" s="1040">
        <f>SUM(D11+D28+D36+D45+D55+D63+D81+D89+D97+D105+D113+D122+D130+D138+D146+D154+D171+D179+D187+D195+D204+D212+D221+D229+D237+D245+D253+D262+D270+D278+D286+D297+D306+D315+D323+D358+D366+D374+D382+D422+D440+D449+D457+D465+D473+D481+D490+D498+D506+D514+D522+D530+D546+D554+D562+D571+D579+D587+D595+D621+D629+D637+D645+D653+D670+D678+D686+D694+D702+D710+D718+D726+D734+D742+D750+D759+D767+D783+D791+D162+D611)</f>
        <v>165294</v>
      </c>
      <c r="E800" s="1185">
        <f t="shared" si="1"/>
        <v>1.2181917339779493</v>
      </c>
      <c r="F800" s="461"/>
      <c r="G800" s="383"/>
      <c r="H800" s="383"/>
    </row>
    <row r="801" spans="1:8" ht="12" customHeight="1">
      <c r="A801" s="313"/>
      <c r="B801" s="320" t="s">
        <v>575</v>
      </c>
      <c r="C801" s="1040">
        <f>SUM(C12+C29+C37+C46+C56+C64+C82+C90+C98+C106+C114+C123+C131+C139+C147+C155+C172+C180+C188+C196+C205+C213+C222+C230+C238+C246+C254+C263+C271+C279+C287+C298+C307+C316+C324+C359+C367+C375+C383+C423+C441+C450+C458+C466+C474+C482+C491+C499+C507+C515+C523+C531+C547+C555+C563+C572+C580+C588+C596+C622+C630+C638+C646+C654+C671+C679+C687+C695+C703+C711+C719+C727+C735+C743+C751+C760+C768+C784+C792+C163+C612)</f>
        <v>40293</v>
      </c>
      <c r="D801" s="1040">
        <f>SUM(D12+D29+D37+D46+D56+D64+D82+D90+D98+D106+D114+D123+D131+D139+D147+D155+D172+D180+D188+D196+D205+D213+D222+D230+D238+D246+D254+D263+D271+D279+D287+D298+D307+D316+D324+D359+D367+D375+D383+D423+D441+D450+D458+D466+D474+D482+D491+D499+D507+D515+D523+D531+D547+D555+D563+D572+D580+D588+D596+D622+D630+D638+D646+D654+D671+D679+D687+D695+D703+D711+D719+D727+D735+D743+D751+D760+D768+D784+D792+D163+D612)</f>
        <v>50421</v>
      </c>
      <c r="E801" s="1180">
        <f t="shared" si="1"/>
        <v>1.2513587968133422</v>
      </c>
      <c r="F801" s="461"/>
      <c r="G801" s="427"/>
      <c r="H801" s="383"/>
    </row>
    <row r="802" spans="1:8" ht="12" customHeight="1">
      <c r="A802" s="313"/>
      <c r="B802" s="320" t="s">
        <v>811</v>
      </c>
      <c r="C802" s="1040">
        <f>SUM(C13+C30+C38+C47+C57+C65+C83+C91+C99+C107+C115+C124+C132+C140+C148+C156+C173+C181+C189+C197+C206+C214+C223+C231+C239+C247+C255+C264+C272+C280+C288+C299+C308+C317+C325+C360+C368+C376+C384+C424+C442+C451+C459+C467+C475+C483+C492+C500+C508+C516+C524+C532+C548+C556+C564+C573+C581+C589+C597+C623+C631+C639+C647+C655+C672+C680+C688+C696+C704+C712+C720+C728+C736+C744+C752+C761+C769+C785+C793+C540+C605+C613+C400+C392+C416+C164+C342+C433+C21+C73)</f>
        <v>2814988</v>
      </c>
      <c r="D802" s="1040">
        <f>SUM(D13+D30+D38+D47+D57+D65+D83+D91+D99+D107+D115+D124+D132+D140+D148+D156+D173+D181+D189+D197+D206+D214+D223+D231+D239+D247+D255+D264+D272+D280+D288+D299+D308+D317+D325+D360+D368+D376+D384+D424+D442+D451+D459+D467+D475+D483+D492+D500+D508+D516+D524+D532+D548+D556+D564+D573+D581+D589+D597+D623+D631+D639+D647+D655+D672+D680+D688+D696+D704+D712+D720+D728+D736+D744+D752+D761+D769+D785+D793+D540+D605+D613+D400+D392+D416+D164+D342+D433+D21+D73+D664+D777)</f>
        <v>2977193</v>
      </c>
      <c r="E802" s="1180">
        <f t="shared" si="1"/>
        <v>1.0576219152621609</v>
      </c>
      <c r="F802" s="535"/>
      <c r="G802" s="383"/>
      <c r="H802" s="383"/>
    </row>
    <row r="803" spans="1:8" ht="12" customHeight="1">
      <c r="A803" s="313"/>
      <c r="B803" s="194" t="s">
        <v>587</v>
      </c>
      <c r="C803" s="1040">
        <f>SUM(C14+C31+C39+C48+C58+C66+C84+C92+C100+C108+C116+C125+C133+C141+C149+C157+C174+C182+C190+C198+C207+C215+C224+C232+C240+C248+C256+C265+C273+C281+C289+C300+C309+C318+C326+C361+C369+C377+C385+C425+C443+C452+C460+C468+C476+C484+C493+C501+C509+C517+C525+C533+C549+C557+C565+C574+C582+C590+C598+C624+C632+C640+C648+C656+C673+C681+C689+C697+C705+C713+C721+C729+C737+C745+C753+C762+C770+C786+C794+C334+C343+C352+C401+C393+C409+C417+C434)</f>
        <v>220705</v>
      </c>
      <c r="D803" s="1040">
        <f>SUM(D14+D31+D39+D48+D58+D66+D84+D92+D100+D108+D116+D125+D133+D141+D149+D157+D174+D182+D190+D198+D207+D215+D224+D232+D240+D248+D256+D265+D273+D281+D289+D300+D309+D318+D326+D361+D369+D377+D385+D425+D443+D452+D460+D468+D476+D484+D493+D501+D509+D517+D525+D533+D549+D557+D565+D574+D582+D590+D598+D624+D632+D640+D648+D656+D673+D681+D689+D697+D705+D713+D721+D729+D737+D745+D753+D762+D770+D786+D794+D334+D343+D352+D401+D393+D409+D417+D434)</f>
        <v>248621</v>
      </c>
      <c r="E803" s="1180">
        <f t="shared" si="1"/>
        <v>1.1264855802994949</v>
      </c>
      <c r="F803" s="535"/>
      <c r="G803" s="383"/>
      <c r="H803" s="383"/>
    </row>
    <row r="804" spans="1:8" ht="12" customHeight="1" thickBot="1">
      <c r="A804" s="313"/>
      <c r="B804" s="545" t="s">
        <v>806</v>
      </c>
      <c r="C804" s="1041">
        <f>SUM(C15+C32+C40+C49+C59+C67+C85+C93+C101+C109+C117+C126+C134+C142+C150+C158+C175+C183+C191+C199+C208+C216+C225+C233+C241+C249+C257+C266+C274+C282+C310+C319+C327+C353+C362+C370+C378+C386+C426+C444+C453+C461+C469+C477+C485+C494+C502+C510+C518+C526+C534+C550+C558+C566+C575+C583+C591+C599+C625+C633+C641+C649+C657+C674+C682+C690+C698+C706+C714+C722+C730+C738+C746+C754+C763+C771+C787+C795+C166+C607+C615)</f>
        <v>117750</v>
      </c>
      <c r="D804" s="1041">
        <f>SUM(D15+D32+D40+D49+D59+D67+D85+D93+D101+D109+D117+D126+D134+D142+D150+D158+D175+D183+D191+D199+D208+D216+D225+D233+D241+D249+D257+D266+D274+D282+D310+D319+D327+D353+D362+D370+D378+D386+D426+D444+D453+D461+D469+D477+D485+D494+D502+D510+D518+D526+D534+D550+D558+D566+D575+D583+D591+D599+D625+D633+D641+D649+D657+D674+D682+D690+D698+D706+D714+D722+D730+D738+D746+D754+D763+D771+D787+D795+D166+D607+D615)</f>
        <v>159437</v>
      </c>
      <c r="E804" s="1186">
        <f t="shared" si="1"/>
        <v>1.3540297239915073</v>
      </c>
      <c r="F804" s="491"/>
      <c r="G804" s="383"/>
      <c r="H804" s="383"/>
    </row>
    <row r="805" spans="1:8" ht="12" customHeight="1" thickBot="1">
      <c r="A805" s="313"/>
      <c r="B805" s="546" t="s">
        <v>509</v>
      </c>
      <c r="C805" s="1057">
        <f>SUM(C800:C804)</f>
        <v>3329424</v>
      </c>
      <c r="D805" s="1057">
        <f>SUM(D800:D804)</f>
        <v>3600966</v>
      </c>
      <c r="E805" s="1183">
        <f t="shared" si="1"/>
        <v>1.0815582515173796</v>
      </c>
      <c r="F805" s="508"/>
      <c r="G805" s="383"/>
      <c r="H805" s="383"/>
    </row>
    <row r="806" spans="1:8" ht="12" customHeight="1">
      <c r="A806" s="313"/>
      <c r="B806" s="547" t="s">
        <v>521</v>
      </c>
      <c r="C806" s="1040"/>
      <c r="D806" s="1040"/>
      <c r="E806" s="460"/>
      <c r="F806" s="488"/>
      <c r="G806" s="383"/>
      <c r="H806" s="383"/>
    </row>
    <row r="807" spans="1:8" ht="12" customHeight="1">
      <c r="A807" s="313"/>
      <c r="B807" s="320" t="s">
        <v>754</v>
      </c>
      <c r="C807" s="1040">
        <f>SUM(C200+C291+C796+C33+C184+C626+C302+C311+C135+C675+C258+C76)</f>
        <v>276764</v>
      </c>
      <c r="D807" s="1040">
        <f>SUM(D200+D291+D796+D33+D184+D626+D302+D311+D135+D675+D76+D167)</f>
        <v>284978</v>
      </c>
      <c r="E807" s="1185">
        <f t="shared" si="1"/>
        <v>1.0296787154398694</v>
      </c>
      <c r="F807" s="488"/>
      <c r="G807" s="383"/>
      <c r="H807" s="383"/>
    </row>
    <row r="808" spans="1:8" ht="12" customHeight="1">
      <c r="A808" s="313"/>
      <c r="B808" s="320" t="s">
        <v>755</v>
      </c>
      <c r="C808" s="1040">
        <f>SUM(C77)</f>
        <v>4000</v>
      </c>
      <c r="D808" s="1040">
        <f>SUM(D77+D68)</f>
        <v>9379</v>
      </c>
      <c r="E808" s="1180">
        <f t="shared" si="1"/>
        <v>2.34475</v>
      </c>
      <c r="F808" s="461"/>
      <c r="G808" s="383"/>
      <c r="H808" s="383"/>
    </row>
    <row r="809" spans="1:8" ht="12" customHeight="1" thickBot="1">
      <c r="A809" s="313"/>
      <c r="B809" s="545" t="s">
        <v>846</v>
      </c>
      <c r="C809" s="1041">
        <f>SUM(C60+C192+C201+C250+C143+C320+C608+C616)</f>
        <v>652500</v>
      </c>
      <c r="D809" s="1041">
        <f>SUM(D60+D192+D201+D250+D143+D320+D608+D616+D218+D258)</f>
        <v>779805</v>
      </c>
      <c r="E809" s="1186">
        <f t="shared" si="1"/>
        <v>1.195103448275862</v>
      </c>
      <c r="F809" s="508"/>
      <c r="G809" s="383"/>
      <c r="H809" s="383"/>
    </row>
    <row r="810" spans="1:8" ht="12" customHeight="1" thickBot="1">
      <c r="A810" s="313"/>
      <c r="B810" s="546" t="s">
        <v>516</v>
      </c>
      <c r="C810" s="1057">
        <f>SUM(C807:C809)</f>
        <v>933264</v>
      </c>
      <c r="D810" s="1057">
        <f>SUM(D807:D809)</f>
        <v>1074162</v>
      </c>
      <c r="E810" s="1183">
        <f t="shared" si="1"/>
        <v>1.1509733580208816</v>
      </c>
      <c r="F810" s="508"/>
      <c r="G810" s="383"/>
      <c r="H810" s="383"/>
    </row>
    <row r="811" spans="1:8" ht="10.5" customHeight="1" thickBot="1">
      <c r="A811" s="393"/>
      <c r="B811" s="408" t="s">
        <v>764</v>
      </c>
      <c r="C811" s="1058">
        <f>SUM(C810+C805)</f>
        <v>4262688</v>
      </c>
      <c r="D811" s="1058">
        <f>SUM(D810+D805)</f>
        <v>4675128</v>
      </c>
      <c r="E811" s="1183">
        <f t="shared" si="1"/>
        <v>1.0967558498299665</v>
      </c>
      <c r="F811" s="493"/>
      <c r="G811" s="383"/>
      <c r="H811" s="383"/>
    </row>
    <row r="812" ht="12">
      <c r="F812" s="549"/>
    </row>
    <row r="813" ht="12">
      <c r="F813" s="549"/>
    </row>
    <row r="814" spans="2:6" ht="12" hidden="1">
      <c r="B814" s="383" t="s">
        <v>540</v>
      </c>
      <c r="C814" s="550"/>
      <c r="D814" s="550"/>
      <c r="F814" s="549"/>
    </row>
    <row r="815" ht="12">
      <c r="F815" s="549"/>
    </row>
    <row r="816" ht="12">
      <c r="F816" s="549"/>
    </row>
    <row r="817" ht="12">
      <c r="F817" s="549"/>
    </row>
    <row r="818" ht="12">
      <c r="F818" s="549"/>
    </row>
    <row r="819" ht="12">
      <c r="F819" s="549"/>
    </row>
    <row r="820" ht="12">
      <c r="F820" s="549"/>
    </row>
    <row r="821" ht="12">
      <c r="F821" s="549"/>
    </row>
    <row r="822" ht="12">
      <c r="F822" s="549"/>
    </row>
    <row r="823" ht="12">
      <c r="F823" s="549"/>
    </row>
    <row r="824" ht="12">
      <c r="F824" s="549"/>
    </row>
    <row r="825" ht="12">
      <c r="F825" s="549"/>
    </row>
    <row r="826" ht="12">
      <c r="F826" s="549"/>
    </row>
    <row r="827" ht="12">
      <c r="F827" s="549"/>
    </row>
    <row r="828" ht="12">
      <c r="F828" s="549"/>
    </row>
    <row r="829" ht="12">
      <c r="F829" s="549"/>
    </row>
    <row r="830" ht="12">
      <c r="F830" s="549"/>
    </row>
    <row r="831" ht="12">
      <c r="F831" s="549"/>
    </row>
    <row r="832" ht="12">
      <c r="F832" s="549"/>
    </row>
    <row r="833" ht="12">
      <c r="F833" s="549"/>
    </row>
    <row r="834" ht="12">
      <c r="F834" s="549"/>
    </row>
    <row r="835" ht="12">
      <c r="F835" s="549"/>
    </row>
    <row r="836" ht="12">
      <c r="F836" s="549"/>
    </row>
    <row r="837" ht="12">
      <c r="F837" s="549"/>
    </row>
    <row r="838" ht="12">
      <c r="F838" s="549"/>
    </row>
    <row r="839" ht="12">
      <c r="F839" s="549"/>
    </row>
    <row r="840" ht="12">
      <c r="F840" s="549"/>
    </row>
    <row r="841" ht="12">
      <c r="F841" s="549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5" max="255" man="1"/>
    <brk id="193" max="255" man="1"/>
    <brk id="235" max="255" man="1"/>
    <brk id="284" max="255" man="1"/>
    <brk id="329" max="255" man="1"/>
    <brk id="372" max="255" man="1"/>
    <brk id="420" max="255" man="1"/>
    <brk id="463" max="255" man="1"/>
    <brk id="504" max="255" man="1"/>
    <brk id="552" max="255" man="1"/>
    <brk id="601" max="255" man="1"/>
    <brk id="643" max="255" man="1"/>
    <brk id="684" max="255" man="1"/>
    <brk id="724" max="255" man="1"/>
    <brk id="7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Zeros="0" zoomScale="95" zoomScaleNormal="95" zoomScalePageLayoutView="0" workbookViewId="0" topLeftCell="A31">
      <selection activeCell="E59" sqref="E59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7" ht="12.75" customHeight="1">
      <c r="A1" s="1259" t="s">
        <v>813</v>
      </c>
      <c r="B1" s="1258"/>
      <c r="C1" s="1258"/>
      <c r="D1" s="1258"/>
      <c r="E1" s="1258"/>
      <c r="F1" s="1258"/>
      <c r="G1" s="86"/>
    </row>
    <row r="2" spans="1:7" ht="12.75" customHeight="1">
      <c r="A2" s="1257" t="s">
        <v>1087</v>
      </c>
      <c r="B2" s="1258"/>
      <c r="C2" s="1258"/>
      <c r="D2" s="1258"/>
      <c r="E2" s="1258"/>
      <c r="F2" s="1258"/>
      <c r="G2" s="65"/>
    </row>
    <row r="3" spans="3:6" ht="12" customHeight="1">
      <c r="C3" s="71"/>
      <c r="D3" s="71"/>
      <c r="E3" s="71"/>
      <c r="F3" s="83" t="s">
        <v>673</v>
      </c>
    </row>
    <row r="4" spans="1:6" ht="12.75" customHeight="1">
      <c r="A4" s="49"/>
      <c r="B4" s="50"/>
      <c r="C4" s="1204" t="s">
        <v>1196</v>
      </c>
      <c r="D4" s="1204" t="s">
        <v>1205</v>
      </c>
      <c r="E4" s="1204" t="s">
        <v>1076</v>
      </c>
      <c r="F4" s="93" t="s">
        <v>627</v>
      </c>
    </row>
    <row r="5" spans="1:6" ht="12.75">
      <c r="A5" s="51" t="s">
        <v>790</v>
      </c>
      <c r="B5" s="92" t="s">
        <v>626</v>
      </c>
      <c r="C5" s="1222"/>
      <c r="D5" s="1222"/>
      <c r="E5" s="1255"/>
      <c r="F5" s="52" t="s">
        <v>628</v>
      </c>
    </row>
    <row r="6" spans="1:6" ht="13.5" thickBot="1">
      <c r="A6" s="53"/>
      <c r="B6" s="54"/>
      <c r="C6" s="1223"/>
      <c r="D6" s="1223"/>
      <c r="E6" s="1256"/>
      <c r="F6" s="55"/>
    </row>
    <row r="7" spans="1:6" ht="15" customHeight="1">
      <c r="A7" s="210" t="s">
        <v>649</v>
      </c>
      <c r="B7" s="211" t="s">
        <v>650</v>
      </c>
      <c r="C7" s="212" t="s">
        <v>651</v>
      </c>
      <c r="D7" s="212" t="s">
        <v>652</v>
      </c>
      <c r="E7" s="212" t="s">
        <v>653</v>
      </c>
      <c r="F7" s="212" t="s">
        <v>485</v>
      </c>
    </row>
    <row r="8" spans="1:6" ht="12.75" customHeight="1">
      <c r="A8" s="109"/>
      <c r="B8" s="90" t="s">
        <v>771</v>
      </c>
      <c r="C8" s="846"/>
      <c r="D8" s="846"/>
      <c r="E8" s="884"/>
      <c r="F8" s="885"/>
    </row>
    <row r="9" spans="1:6" ht="12.75" customHeight="1" thickBot="1">
      <c r="A9" s="43">
        <v>3911</v>
      </c>
      <c r="B9" s="36" t="s">
        <v>678</v>
      </c>
      <c r="C9" s="1060">
        <v>15000</v>
      </c>
      <c r="D9" s="1060">
        <v>15000</v>
      </c>
      <c r="E9" s="889">
        <f>SUM(D9/C9)</f>
        <v>1</v>
      </c>
      <c r="F9" s="847"/>
    </row>
    <row r="10" spans="1:6" ht="12.75" customHeight="1" thickBot="1">
      <c r="A10" s="64">
        <v>3910</v>
      </c>
      <c r="B10" s="37" t="s">
        <v>668</v>
      </c>
      <c r="C10" s="1059">
        <f>SUM(C9:C9)</f>
        <v>15000</v>
      </c>
      <c r="D10" s="1059">
        <f>SUM(D9:D9)</f>
        <v>15000</v>
      </c>
      <c r="E10" s="1191">
        <f aca="true" t="shared" si="0" ref="E10:E59">SUM(D10/C10)</f>
        <v>1</v>
      </c>
      <c r="F10" s="847"/>
    </row>
    <row r="11" spans="1:6" s="13" customFormat="1" ht="12.75" customHeight="1">
      <c r="A11" s="11"/>
      <c r="B11" s="39" t="s">
        <v>770</v>
      </c>
      <c r="C11" s="1078"/>
      <c r="D11" s="1078"/>
      <c r="E11" s="890"/>
      <c r="F11" s="848"/>
    </row>
    <row r="12" spans="1:6" s="13" customFormat="1" ht="12.75" customHeight="1">
      <c r="A12" s="43">
        <v>3921</v>
      </c>
      <c r="B12" s="36" t="s">
        <v>163</v>
      </c>
      <c r="C12" s="1079">
        <v>6000</v>
      </c>
      <c r="D12" s="1125">
        <v>6000</v>
      </c>
      <c r="E12" s="890">
        <f t="shared" si="0"/>
        <v>1</v>
      </c>
      <c r="F12" s="849" t="s">
        <v>928</v>
      </c>
    </row>
    <row r="13" spans="1:6" s="13" customFormat="1" ht="12.75" customHeight="1">
      <c r="A13" s="43">
        <v>3922</v>
      </c>
      <c r="B13" s="36" t="s">
        <v>162</v>
      </c>
      <c r="C13" s="1079">
        <v>5000</v>
      </c>
      <c r="D13" s="1125">
        <v>5000</v>
      </c>
      <c r="E13" s="890">
        <f t="shared" si="0"/>
        <v>1</v>
      </c>
      <c r="F13" s="850" t="s">
        <v>355</v>
      </c>
    </row>
    <row r="14" spans="1:6" s="13" customFormat="1" ht="12.75" customHeight="1">
      <c r="A14" s="43">
        <v>3923</v>
      </c>
      <c r="B14" s="36" t="s">
        <v>1219</v>
      </c>
      <c r="C14" s="1079"/>
      <c r="D14" s="1125">
        <v>2000</v>
      </c>
      <c r="E14" s="890"/>
      <c r="F14" s="850" t="s">
        <v>1220</v>
      </c>
    </row>
    <row r="15" spans="1:6" s="13" customFormat="1" ht="12.75" customHeight="1">
      <c r="A15" s="43">
        <v>3925</v>
      </c>
      <c r="B15" s="36" t="s">
        <v>464</v>
      </c>
      <c r="C15" s="1079">
        <v>398000</v>
      </c>
      <c r="D15" s="1125">
        <v>398000</v>
      </c>
      <c r="E15" s="890">
        <f t="shared" si="0"/>
        <v>1</v>
      </c>
      <c r="F15" s="851"/>
    </row>
    <row r="16" spans="1:6" s="13" customFormat="1" ht="12.75" customHeight="1">
      <c r="A16" s="43">
        <v>3928</v>
      </c>
      <c r="B16" s="36" t="s">
        <v>636</v>
      </c>
      <c r="C16" s="1079">
        <v>170000</v>
      </c>
      <c r="D16" s="1125">
        <v>300800</v>
      </c>
      <c r="E16" s="890">
        <f t="shared" si="0"/>
        <v>1.7694117647058825</v>
      </c>
      <c r="F16" s="851"/>
    </row>
    <row r="17" spans="1:6" s="13" customFormat="1" ht="12.75" customHeight="1">
      <c r="A17" s="43"/>
      <c r="B17" s="203" t="s">
        <v>535</v>
      </c>
      <c r="C17" s="941">
        <v>10000</v>
      </c>
      <c r="D17" s="1126">
        <v>10000</v>
      </c>
      <c r="E17" s="890">
        <f t="shared" si="0"/>
        <v>1</v>
      </c>
      <c r="F17" s="851"/>
    </row>
    <row r="18" spans="1:6" s="13" customFormat="1" ht="12.75" customHeight="1">
      <c r="A18" s="43"/>
      <c r="B18" s="203" t="s">
        <v>818</v>
      </c>
      <c r="C18" s="941">
        <v>400</v>
      </c>
      <c r="D18" s="1126">
        <v>400</v>
      </c>
      <c r="E18" s="890">
        <f t="shared" si="0"/>
        <v>1</v>
      </c>
      <c r="F18" s="851"/>
    </row>
    <row r="19" spans="1:6" s="13" customFormat="1" ht="12.75" customHeight="1">
      <c r="A19" s="43"/>
      <c r="B19" s="203" t="s">
        <v>971</v>
      </c>
      <c r="C19" s="941">
        <v>9600</v>
      </c>
      <c r="D19" s="1126">
        <v>9600</v>
      </c>
      <c r="E19" s="890">
        <f t="shared" si="0"/>
        <v>1</v>
      </c>
      <c r="F19" s="851"/>
    </row>
    <row r="20" spans="1:6" s="13" customFormat="1" ht="12.75" customHeight="1">
      <c r="A20" s="43"/>
      <c r="B20" s="203" t="s">
        <v>1114</v>
      </c>
      <c r="C20" s="941">
        <v>160000</v>
      </c>
      <c r="D20" s="1126">
        <v>290800</v>
      </c>
      <c r="E20" s="890">
        <f t="shared" si="0"/>
        <v>1.8175</v>
      </c>
      <c r="F20" s="851"/>
    </row>
    <row r="21" spans="1:6" s="13" customFormat="1" ht="12.75" customHeight="1" thickBot="1">
      <c r="A21" s="43">
        <v>3929</v>
      </c>
      <c r="B21" s="57" t="s">
        <v>799</v>
      </c>
      <c r="C21" s="1080">
        <v>10000</v>
      </c>
      <c r="D21" s="1127">
        <v>20000</v>
      </c>
      <c r="E21" s="889">
        <f t="shared" si="0"/>
        <v>2</v>
      </c>
      <c r="F21" s="852" t="s">
        <v>1093</v>
      </c>
    </row>
    <row r="22" spans="1:6" s="13" customFormat="1" ht="12.75" customHeight="1" thickBot="1">
      <c r="A22" s="64">
        <v>3920</v>
      </c>
      <c r="B22" s="37" t="s">
        <v>668</v>
      </c>
      <c r="C22" s="1059">
        <f>SUM(C12:C16)+C21</f>
        <v>589000</v>
      </c>
      <c r="D22" s="1059">
        <f>SUM(D12:D16)+D21</f>
        <v>731800</v>
      </c>
      <c r="E22" s="904">
        <f t="shared" si="0"/>
        <v>1.2424448217317487</v>
      </c>
      <c r="F22" s="853"/>
    </row>
    <row r="23" spans="1:6" s="13" customFormat="1" ht="12.75" customHeight="1">
      <c r="A23" s="11"/>
      <c r="B23" s="39" t="s">
        <v>593</v>
      </c>
      <c r="C23" s="1078"/>
      <c r="D23" s="1078"/>
      <c r="E23" s="890"/>
      <c r="F23" s="854"/>
    </row>
    <row r="24" spans="1:6" s="13" customFormat="1" ht="12.75" customHeight="1">
      <c r="A24" s="69">
        <v>3931</v>
      </c>
      <c r="B24" s="91" t="s">
        <v>641</v>
      </c>
      <c r="C24" s="817">
        <v>5000</v>
      </c>
      <c r="D24" s="1128">
        <v>5000</v>
      </c>
      <c r="E24" s="890">
        <f t="shared" si="0"/>
        <v>1</v>
      </c>
      <c r="F24" s="855"/>
    </row>
    <row r="25" spans="1:6" s="13" customFormat="1" ht="12.75" customHeight="1" thickBot="1">
      <c r="A25" s="69">
        <v>3932</v>
      </c>
      <c r="B25" s="91" t="s">
        <v>679</v>
      </c>
      <c r="C25" s="1080">
        <v>12500</v>
      </c>
      <c r="D25" s="1127">
        <v>12500</v>
      </c>
      <c r="E25" s="889">
        <f t="shared" si="0"/>
        <v>1</v>
      </c>
      <c r="F25" s="856"/>
    </row>
    <row r="26" spans="1:6" s="13" customFormat="1" ht="12.75" customHeight="1" thickBot="1">
      <c r="A26" s="64">
        <v>3930</v>
      </c>
      <c r="B26" s="37" t="s">
        <v>668</v>
      </c>
      <c r="C26" s="1081">
        <f>SUM(C24:C25)</f>
        <v>17500</v>
      </c>
      <c r="D26" s="1081">
        <f>SUM(D24:D25)</f>
        <v>17500</v>
      </c>
      <c r="E26" s="1191">
        <f t="shared" si="0"/>
        <v>1</v>
      </c>
      <c r="F26" s="857"/>
    </row>
    <row r="27" spans="1:6" ht="12.75" customHeight="1">
      <c r="A27" s="11"/>
      <c r="B27" s="39" t="s">
        <v>502</v>
      </c>
      <c r="C27" s="1082"/>
      <c r="D27" s="1082"/>
      <c r="E27" s="890"/>
      <c r="F27" s="858"/>
    </row>
    <row r="28" spans="1:6" ht="12.75" customHeight="1">
      <c r="A28" s="43">
        <v>3941</v>
      </c>
      <c r="B28" s="36" t="s">
        <v>891</v>
      </c>
      <c r="C28" s="1079">
        <v>258800</v>
      </c>
      <c r="D28" s="1125">
        <v>263800</v>
      </c>
      <c r="E28" s="890">
        <f t="shared" si="0"/>
        <v>1.019319938176198</v>
      </c>
      <c r="F28" s="855"/>
    </row>
    <row r="29" spans="1:6" ht="12.75" customHeight="1">
      <c r="A29" s="43">
        <v>3943</v>
      </c>
      <c r="B29" s="36" t="s">
        <v>189</v>
      </c>
      <c r="C29" s="1079">
        <v>2000</v>
      </c>
      <c r="D29" s="1125">
        <v>2000</v>
      </c>
      <c r="E29" s="890">
        <f t="shared" si="0"/>
        <v>1</v>
      </c>
      <c r="F29" s="850" t="s">
        <v>460</v>
      </c>
    </row>
    <row r="30" spans="1:6" ht="12.75" customHeight="1">
      <c r="A30" s="43"/>
      <c r="B30" s="203" t="s">
        <v>1115</v>
      </c>
      <c r="C30" s="941">
        <v>787</v>
      </c>
      <c r="D30" s="941">
        <v>787</v>
      </c>
      <c r="E30" s="890">
        <f t="shared" si="0"/>
        <v>1</v>
      </c>
      <c r="F30" s="850"/>
    </row>
    <row r="31" spans="1:6" ht="12.75" customHeight="1">
      <c r="A31" s="43"/>
      <c r="B31" s="203" t="s">
        <v>1116</v>
      </c>
      <c r="C31" s="941">
        <v>213</v>
      </c>
      <c r="D31" s="941">
        <v>213</v>
      </c>
      <c r="E31" s="890">
        <f t="shared" si="0"/>
        <v>1</v>
      </c>
      <c r="F31" s="850"/>
    </row>
    <row r="32" spans="1:6" ht="12.75" customHeight="1" thickBot="1">
      <c r="A32" s="43"/>
      <c r="B32" s="203" t="s">
        <v>1114</v>
      </c>
      <c r="C32" s="1083">
        <v>1000</v>
      </c>
      <c r="D32" s="1083">
        <v>1000</v>
      </c>
      <c r="E32" s="889">
        <f t="shared" si="0"/>
        <v>1</v>
      </c>
      <c r="F32" s="850"/>
    </row>
    <row r="33" spans="1:6" s="13" customFormat="1" ht="12.75" customHeight="1" thickBot="1">
      <c r="A33" s="64">
        <v>3940</v>
      </c>
      <c r="B33" s="37" t="s">
        <v>666</v>
      </c>
      <c r="C33" s="1081">
        <f>SUM(C28:C29)</f>
        <v>260800</v>
      </c>
      <c r="D33" s="1081">
        <f>SUM(D28:D29)</f>
        <v>265800</v>
      </c>
      <c r="E33" s="1191">
        <f t="shared" si="0"/>
        <v>1.0191717791411044</v>
      </c>
      <c r="F33" s="859"/>
    </row>
    <row r="34" spans="1:6" s="13" customFormat="1" ht="12.75" customHeight="1">
      <c r="A34" s="215"/>
      <c r="B34" s="216" t="s">
        <v>501</v>
      </c>
      <c r="C34" s="1084"/>
      <c r="D34" s="1084"/>
      <c r="E34" s="890"/>
      <c r="F34" s="860"/>
    </row>
    <row r="35" spans="1:6" s="13" customFormat="1" ht="12.75" customHeight="1">
      <c r="A35" s="67">
        <v>3961</v>
      </c>
      <c r="B35" s="88" t="s">
        <v>1165</v>
      </c>
      <c r="C35" s="1085">
        <v>135900</v>
      </c>
      <c r="D35" s="1129">
        <v>135900</v>
      </c>
      <c r="E35" s="890">
        <f t="shared" si="0"/>
        <v>1</v>
      </c>
      <c r="F35" s="855"/>
    </row>
    <row r="36" spans="1:6" s="13" customFormat="1" ht="12.75" customHeight="1">
      <c r="A36" s="67">
        <v>3962</v>
      </c>
      <c r="B36" s="311" t="s">
        <v>885</v>
      </c>
      <c r="C36" s="1085">
        <v>50000</v>
      </c>
      <c r="D36" s="1129">
        <v>50000</v>
      </c>
      <c r="E36" s="890">
        <f t="shared" si="0"/>
        <v>1</v>
      </c>
      <c r="F36" s="855"/>
    </row>
    <row r="37" spans="1:6" s="13" customFormat="1" ht="12.75" customHeight="1" thickBot="1">
      <c r="A37" s="67">
        <v>3972</v>
      </c>
      <c r="B37" s="220" t="s">
        <v>1166</v>
      </c>
      <c r="C37" s="1086">
        <v>18500</v>
      </c>
      <c r="D37" s="1130">
        <v>18500</v>
      </c>
      <c r="E37" s="889">
        <f t="shared" si="0"/>
        <v>1</v>
      </c>
      <c r="F37" s="849" t="s">
        <v>928</v>
      </c>
    </row>
    <row r="38" spans="1:6" s="13" customFormat="1" ht="12.75" customHeight="1" thickBot="1">
      <c r="A38" s="217">
        <v>3970</v>
      </c>
      <c r="B38" s="218" t="s">
        <v>635</v>
      </c>
      <c r="C38" s="1087">
        <f>SUM(C35:C37)</f>
        <v>204400</v>
      </c>
      <c r="D38" s="1087">
        <f>SUM(D35:D37)</f>
        <v>204400</v>
      </c>
      <c r="E38" s="1191">
        <f t="shared" si="0"/>
        <v>1</v>
      </c>
      <c r="F38" s="859"/>
    </row>
    <row r="39" spans="1:6" s="13" customFormat="1" ht="12.75" customHeight="1">
      <c r="A39" s="219"/>
      <c r="B39" s="221" t="s">
        <v>769</v>
      </c>
      <c r="C39" s="1084"/>
      <c r="D39" s="1084"/>
      <c r="E39" s="890"/>
      <c r="F39" s="848"/>
    </row>
    <row r="40" spans="1:6" s="13" customFormat="1" ht="12.75" customHeight="1">
      <c r="A40" s="67">
        <v>3988</v>
      </c>
      <c r="B40" s="88" t="s">
        <v>428</v>
      </c>
      <c r="C40" s="1085">
        <v>800</v>
      </c>
      <c r="D40" s="1129">
        <v>800</v>
      </c>
      <c r="E40" s="890">
        <f t="shared" si="0"/>
        <v>1</v>
      </c>
      <c r="F40" s="861"/>
    </row>
    <row r="41" spans="1:6" s="13" customFormat="1" ht="12.75" customHeight="1">
      <c r="A41" s="67">
        <v>3989</v>
      </c>
      <c r="B41" s="88" t="s">
        <v>888</v>
      </c>
      <c r="C41" s="1085">
        <v>6000</v>
      </c>
      <c r="D41" s="1129">
        <v>6000</v>
      </c>
      <c r="E41" s="890">
        <f t="shared" si="0"/>
        <v>1</v>
      </c>
      <c r="F41" s="849" t="s">
        <v>928</v>
      </c>
    </row>
    <row r="42" spans="1:6" s="13" customFormat="1" ht="12.75" customHeight="1">
      <c r="A42" s="69">
        <v>3990</v>
      </c>
      <c r="B42" s="91" t="s">
        <v>827</v>
      </c>
      <c r="C42" s="817">
        <v>1000</v>
      </c>
      <c r="D42" s="1128">
        <v>1000</v>
      </c>
      <c r="E42" s="890">
        <f t="shared" si="0"/>
        <v>1</v>
      </c>
      <c r="F42" s="862"/>
    </row>
    <row r="43" spans="1:6" s="13" customFormat="1" ht="12.75" customHeight="1">
      <c r="A43" s="69">
        <v>3991</v>
      </c>
      <c r="B43" s="91" t="s">
        <v>880</v>
      </c>
      <c r="C43" s="817">
        <v>4820</v>
      </c>
      <c r="D43" s="1128">
        <v>4820</v>
      </c>
      <c r="E43" s="890">
        <f t="shared" si="0"/>
        <v>1</v>
      </c>
      <c r="F43" s="862"/>
    </row>
    <row r="44" spans="1:6" s="13" customFormat="1" ht="12.75" customHeight="1">
      <c r="A44" s="69">
        <v>3992</v>
      </c>
      <c r="B44" s="91" t="s">
        <v>828</v>
      </c>
      <c r="C44" s="817">
        <v>1400</v>
      </c>
      <c r="D44" s="1128">
        <v>1400</v>
      </c>
      <c r="E44" s="890">
        <f t="shared" si="0"/>
        <v>1</v>
      </c>
      <c r="F44" s="862"/>
    </row>
    <row r="45" spans="1:6" s="13" customFormat="1" ht="12.75" customHeight="1">
      <c r="A45" s="69">
        <v>3993</v>
      </c>
      <c r="B45" s="91" t="s">
        <v>829</v>
      </c>
      <c r="C45" s="817">
        <v>900</v>
      </c>
      <c r="D45" s="1128">
        <v>900</v>
      </c>
      <c r="E45" s="890">
        <f t="shared" si="0"/>
        <v>1</v>
      </c>
      <c r="F45" s="862"/>
    </row>
    <row r="46" spans="1:6" s="13" customFormat="1" ht="12.75" customHeight="1">
      <c r="A46" s="69">
        <v>3994</v>
      </c>
      <c r="B46" s="91" t="s">
        <v>564</v>
      </c>
      <c r="C46" s="817">
        <v>900</v>
      </c>
      <c r="D46" s="1128">
        <v>900</v>
      </c>
      <c r="E46" s="890">
        <f t="shared" si="0"/>
        <v>1</v>
      </c>
      <c r="F46" s="862"/>
    </row>
    <row r="47" spans="1:6" s="13" customFormat="1" ht="12.75" customHeight="1">
      <c r="A47" s="69">
        <v>3995</v>
      </c>
      <c r="B47" s="91" t="s">
        <v>565</v>
      </c>
      <c r="C47" s="817">
        <v>900</v>
      </c>
      <c r="D47" s="1128">
        <v>900</v>
      </c>
      <c r="E47" s="890">
        <f t="shared" si="0"/>
        <v>1</v>
      </c>
      <c r="F47" s="862"/>
    </row>
    <row r="48" spans="1:6" s="13" customFormat="1" ht="12.75" customHeight="1">
      <c r="A48" s="69">
        <v>3997</v>
      </c>
      <c r="B48" s="91" t="s">
        <v>566</v>
      </c>
      <c r="C48" s="817">
        <v>900</v>
      </c>
      <c r="D48" s="1128">
        <v>900</v>
      </c>
      <c r="E48" s="890">
        <f t="shared" si="0"/>
        <v>1</v>
      </c>
      <c r="F48" s="862"/>
    </row>
    <row r="49" spans="1:6" s="13" customFormat="1" ht="12.75" customHeight="1">
      <c r="A49" s="69">
        <v>3998</v>
      </c>
      <c r="B49" s="91" t="s">
        <v>567</v>
      </c>
      <c r="C49" s="817">
        <v>900</v>
      </c>
      <c r="D49" s="1128">
        <v>900</v>
      </c>
      <c r="E49" s="890">
        <f t="shared" si="0"/>
        <v>1</v>
      </c>
      <c r="F49" s="862"/>
    </row>
    <row r="50" spans="1:6" s="13" customFormat="1" ht="12.75" customHeight="1" thickBot="1">
      <c r="A50" s="106">
        <v>3999</v>
      </c>
      <c r="B50" s="91" t="s">
        <v>568</v>
      </c>
      <c r="C50" s="1080">
        <v>1000</v>
      </c>
      <c r="D50" s="1127">
        <v>1000</v>
      </c>
      <c r="E50" s="889">
        <f t="shared" si="0"/>
        <v>1</v>
      </c>
      <c r="F50" s="863"/>
    </row>
    <row r="51" spans="1:6" s="13" customFormat="1" ht="12.75" customHeight="1" thickBot="1">
      <c r="A51" s="64"/>
      <c r="B51" s="37" t="s">
        <v>635</v>
      </c>
      <c r="C51" s="1081">
        <f>SUM(C40:C50)</f>
        <v>19520</v>
      </c>
      <c r="D51" s="1081">
        <f>SUM(D40:D50)</f>
        <v>19520</v>
      </c>
      <c r="E51" s="904">
        <f t="shared" si="0"/>
        <v>1</v>
      </c>
      <c r="F51" s="859"/>
    </row>
    <row r="52" spans="1:6" s="13" customFormat="1" ht="12.75" customHeight="1" thickBot="1">
      <c r="A52" s="64">
        <v>3900</v>
      </c>
      <c r="B52" s="37" t="s">
        <v>629</v>
      </c>
      <c r="C52" s="1081">
        <f>C33+C22+C10+C26+C38+C51</f>
        <v>1106220</v>
      </c>
      <c r="D52" s="1081">
        <f>D33+D22+D10+D26+D38+D51</f>
        <v>1254020</v>
      </c>
      <c r="E52" s="904">
        <f t="shared" si="0"/>
        <v>1.133608143045687</v>
      </c>
      <c r="F52" s="859"/>
    </row>
    <row r="53" spans="1:6" s="13" customFormat="1" ht="12.75" customHeight="1">
      <c r="A53" s="47"/>
      <c r="B53" s="88" t="s">
        <v>662</v>
      </c>
      <c r="C53" s="817">
        <f>SUM(C30)</f>
        <v>787</v>
      </c>
      <c r="D53" s="817">
        <f>SUM(D30)</f>
        <v>787</v>
      </c>
      <c r="E53" s="890">
        <f t="shared" si="0"/>
        <v>1</v>
      </c>
      <c r="F53" s="854"/>
    </row>
    <row r="54" spans="1:6" s="13" customFormat="1" ht="12.75" customHeight="1">
      <c r="A54" s="47"/>
      <c r="B54" s="25" t="s">
        <v>575</v>
      </c>
      <c r="C54" s="817">
        <f>SUM(C31)</f>
        <v>213</v>
      </c>
      <c r="D54" s="817">
        <f>SUM(D31)</f>
        <v>213</v>
      </c>
      <c r="E54" s="890">
        <f t="shared" si="0"/>
        <v>1</v>
      </c>
      <c r="F54" s="854"/>
    </row>
    <row r="55" spans="1:6" s="13" customFormat="1" ht="12.75" customHeight="1">
      <c r="A55" s="47"/>
      <c r="B55" s="88" t="s">
        <v>811</v>
      </c>
      <c r="C55" s="817">
        <f>SUM(C18)</f>
        <v>400</v>
      </c>
      <c r="D55" s="817">
        <f>SUM(D18)</f>
        <v>400</v>
      </c>
      <c r="E55" s="890">
        <f t="shared" si="0"/>
        <v>1</v>
      </c>
      <c r="F55" s="854"/>
    </row>
    <row r="56" spans="1:6" s="13" customFormat="1" ht="12.75" customHeight="1">
      <c r="A56" s="46"/>
      <c r="B56" s="25" t="s">
        <v>806</v>
      </c>
      <c r="C56" s="1079">
        <f>SUM(C10+C22+C26+C33+C38+C51)-C58-C53-C54-C55-C57</f>
        <v>909220</v>
      </c>
      <c r="D56" s="1079">
        <f>SUM(D10+D22+D26+D33+D38+D51)-D58-D53-D54-D55-D57</f>
        <v>916220</v>
      </c>
      <c r="E56" s="890">
        <f t="shared" si="0"/>
        <v>1.0076989067552407</v>
      </c>
      <c r="F56" s="854"/>
    </row>
    <row r="57" spans="1:6" s="13" customFormat="1" ht="12.75" customHeight="1">
      <c r="A57" s="46"/>
      <c r="B57" s="25" t="s">
        <v>433</v>
      </c>
      <c r="C57" s="1079">
        <f>SUM(C19)</f>
        <v>9600</v>
      </c>
      <c r="D57" s="1079">
        <f>SUM(D19)</f>
        <v>9600</v>
      </c>
      <c r="E57" s="890">
        <f t="shared" si="0"/>
        <v>1</v>
      </c>
      <c r="F57" s="854"/>
    </row>
    <row r="58" spans="1:6" s="13" customFormat="1" ht="12.75" customHeight="1">
      <c r="A58" s="46"/>
      <c r="B58" s="95" t="s">
        <v>783</v>
      </c>
      <c r="C58" s="1079">
        <f>SUM(C9+C21+C20+C32)</f>
        <v>186000</v>
      </c>
      <c r="D58" s="1079">
        <f>SUM(D9+D21+D20+D32)</f>
        <v>326800</v>
      </c>
      <c r="E58" s="1190">
        <f t="shared" si="0"/>
        <v>1.756989247311828</v>
      </c>
      <c r="F58" s="864"/>
    </row>
    <row r="59" spans="1:6" s="13" customFormat="1" ht="12.75" customHeight="1">
      <c r="A59" s="233"/>
      <c r="B59" s="234" t="s">
        <v>509</v>
      </c>
      <c r="C59" s="1088">
        <f>SUM(C53:C58)</f>
        <v>1106220</v>
      </c>
      <c r="D59" s="1088">
        <f>SUM(D53:D58)</f>
        <v>1254020</v>
      </c>
      <c r="E59" s="901">
        <f t="shared" si="0"/>
        <v>1.133608143045687</v>
      </c>
      <c r="F59" s="864"/>
    </row>
    <row r="60" spans="1:6" ht="12.75" customHeight="1">
      <c r="A60" s="41"/>
      <c r="B60" s="42"/>
      <c r="C60" s="18"/>
      <c r="D60" s="18"/>
      <c r="E60" s="18"/>
      <c r="F60" s="42"/>
    </row>
    <row r="61" ht="12.75" customHeight="1">
      <c r="A61" s="56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showZeros="0" zoomScalePageLayoutView="0" workbookViewId="0" topLeftCell="A58">
      <selection activeCell="E80" sqref="E80:E81"/>
    </sheetView>
  </sheetViews>
  <sheetFormatPr defaultColWidth="9.125" defaultRowHeight="12.75" customHeight="1"/>
  <cols>
    <col min="1" max="1" width="5.875" style="41" customWidth="1"/>
    <col min="2" max="2" width="66.125" style="42" customWidth="1"/>
    <col min="3" max="4" width="12.125" style="48" customWidth="1"/>
    <col min="5" max="5" width="9.875" style="48" customWidth="1"/>
    <col min="6" max="6" width="66.875" style="42" customWidth="1"/>
    <col min="7" max="16384" width="9.125" style="42" customWidth="1"/>
  </cols>
  <sheetData>
    <row r="1" spans="1:6" s="16" customFormat="1" ht="12.75" customHeight="1">
      <c r="A1" s="1262" t="s">
        <v>630</v>
      </c>
      <c r="B1" s="1258"/>
      <c r="C1" s="1258"/>
      <c r="D1" s="1258"/>
      <c r="E1" s="1258"/>
      <c r="F1" s="1258"/>
    </row>
    <row r="2" spans="1:6" s="16" customFormat="1" ht="12.75" customHeight="1">
      <c r="A2" s="1257" t="s">
        <v>1088</v>
      </c>
      <c r="B2" s="1258"/>
      <c r="C2" s="1258"/>
      <c r="D2" s="1258"/>
      <c r="E2" s="1258"/>
      <c r="F2" s="1258"/>
    </row>
    <row r="3" spans="1:6" s="16" customFormat="1" ht="12.75" customHeight="1">
      <c r="A3" s="65"/>
      <c r="B3" s="65"/>
      <c r="C3" s="1260"/>
      <c r="D3" s="1260"/>
      <c r="E3" s="1260"/>
      <c r="F3" s="1261"/>
    </row>
    <row r="4" spans="1:6" ht="10.5" customHeight="1">
      <c r="A4" s="386"/>
      <c r="B4" s="383"/>
      <c r="C4" s="551"/>
      <c r="D4" s="551"/>
      <c r="E4" s="551"/>
      <c r="F4" s="552" t="s">
        <v>673</v>
      </c>
    </row>
    <row r="5" spans="1:6" ht="12.75" customHeight="1">
      <c r="A5" s="539"/>
      <c r="B5" s="553"/>
      <c r="C5" s="1234" t="s">
        <v>1196</v>
      </c>
      <c r="D5" s="1234" t="s">
        <v>1204</v>
      </c>
      <c r="E5" s="1234" t="s">
        <v>1074</v>
      </c>
      <c r="F5" s="554"/>
    </row>
    <row r="6" spans="1:6" ht="12" customHeight="1">
      <c r="A6" s="391" t="s">
        <v>790</v>
      </c>
      <c r="B6" s="555" t="s">
        <v>626</v>
      </c>
      <c r="C6" s="1235"/>
      <c r="D6" s="1235"/>
      <c r="E6" s="1263"/>
      <c r="F6" s="456" t="s">
        <v>627</v>
      </c>
    </row>
    <row r="7" spans="1:6" ht="12.75" customHeight="1" thickBot="1">
      <c r="A7" s="556"/>
      <c r="B7" s="557"/>
      <c r="C7" s="1242"/>
      <c r="D7" s="1242"/>
      <c r="E7" s="1264"/>
      <c r="F7" s="414" t="s">
        <v>628</v>
      </c>
    </row>
    <row r="8" spans="1:6" ht="12.75" customHeight="1">
      <c r="A8" s="558" t="s">
        <v>649</v>
      </c>
      <c r="B8" s="396" t="s">
        <v>650</v>
      </c>
      <c r="C8" s="559" t="s">
        <v>651</v>
      </c>
      <c r="D8" s="559" t="s">
        <v>652</v>
      </c>
      <c r="E8" s="559" t="s">
        <v>653</v>
      </c>
      <c r="F8" s="457" t="s">
        <v>485</v>
      </c>
    </row>
    <row r="9" spans="1:6" ht="16.5" customHeight="1">
      <c r="A9" s="506"/>
      <c r="B9" s="560" t="s">
        <v>777</v>
      </c>
      <c r="C9" s="461"/>
      <c r="D9" s="461"/>
      <c r="E9" s="461"/>
      <c r="F9" s="561"/>
    </row>
    <row r="10" spans="1:6" ht="11.25">
      <c r="A10" s="391"/>
      <c r="B10" s="562" t="s">
        <v>765</v>
      </c>
      <c r="C10" s="563"/>
      <c r="D10" s="563"/>
      <c r="E10" s="563"/>
      <c r="F10" s="406"/>
    </row>
    <row r="11" spans="1:6" ht="11.25">
      <c r="A11" s="586">
        <v>4013</v>
      </c>
      <c r="B11" s="1150" t="s">
        <v>1230</v>
      </c>
      <c r="C11" s="563"/>
      <c r="D11" s="565">
        <v>30000</v>
      </c>
      <c r="E11" s="563"/>
      <c r="F11" s="406"/>
    </row>
    <row r="12" spans="1:6" ht="12">
      <c r="A12" s="564">
        <v>4014</v>
      </c>
      <c r="B12" s="314" t="s">
        <v>1099</v>
      </c>
      <c r="C12" s="565">
        <v>40000</v>
      </c>
      <c r="D12" s="1131">
        <f>SUM(D13:D14)</f>
        <v>45723</v>
      </c>
      <c r="E12" s="316">
        <f>SUM(D12/C12)</f>
        <v>1.143075</v>
      </c>
      <c r="F12" s="569"/>
    </row>
    <row r="13" spans="1:6" ht="12">
      <c r="A13" s="564"/>
      <c r="B13" s="567" t="s">
        <v>818</v>
      </c>
      <c r="C13" s="565"/>
      <c r="D13" s="1132">
        <v>5723</v>
      </c>
      <c r="E13" s="316"/>
      <c r="F13" s="569"/>
    </row>
    <row r="14" spans="1:6" ht="12">
      <c r="A14" s="564"/>
      <c r="B14" s="567" t="s">
        <v>969</v>
      </c>
      <c r="C14" s="565"/>
      <c r="D14" s="1132">
        <v>40000</v>
      </c>
      <c r="E14" s="316"/>
      <c r="F14" s="569"/>
    </row>
    <row r="15" spans="1:6" ht="12">
      <c r="A15" s="564">
        <v>4015</v>
      </c>
      <c r="B15" s="314" t="s">
        <v>1107</v>
      </c>
      <c r="C15" s="565">
        <v>1500</v>
      </c>
      <c r="D15" s="1046">
        <v>1500</v>
      </c>
      <c r="E15" s="1192">
        <f aca="true" t="shared" si="0" ref="E15:E75">SUM(D15/C15)</f>
        <v>1</v>
      </c>
      <c r="F15" s="569"/>
    </row>
    <row r="16" spans="1:6" s="38" customFormat="1" ht="11.25">
      <c r="A16" s="506">
        <v>4010</v>
      </c>
      <c r="B16" s="570" t="s">
        <v>766</v>
      </c>
      <c r="C16" s="1061">
        <f>SUM(C12+C15)</f>
        <v>41500</v>
      </c>
      <c r="D16" s="1193">
        <f>SUM(D11+D12+D15)</f>
        <v>77223</v>
      </c>
      <c r="E16" s="1194">
        <f t="shared" si="0"/>
        <v>1.8607951807228915</v>
      </c>
      <c r="F16" s="571"/>
    </row>
    <row r="17" spans="1:6" s="38" customFormat="1" ht="11.25">
      <c r="A17" s="78"/>
      <c r="B17" s="572" t="s">
        <v>767</v>
      </c>
      <c r="C17" s="1062"/>
      <c r="D17" s="1062"/>
      <c r="E17" s="316"/>
      <c r="F17" s="402"/>
    </row>
    <row r="18" spans="1:6" s="38" customFormat="1" ht="11.25">
      <c r="A18" s="506">
        <v>4030</v>
      </c>
      <c r="B18" s="570" t="s">
        <v>768</v>
      </c>
      <c r="C18" s="1063"/>
      <c r="D18" s="1063"/>
      <c r="E18" s="1195"/>
      <c r="F18" s="574"/>
    </row>
    <row r="19" spans="1:6" s="38" customFormat="1" ht="12">
      <c r="A19" s="78"/>
      <c r="B19" s="575" t="s">
        <v>772</v>
      </c>
      <c r="C19" s="576"/>
      <c r="D19" s="576"/>
      <c r="E19" s="316"/>
      <c r="F19" s="577"/>
    </row>
    <row r="20" spans="1:6" s="38" customFormat="1" ht="12">
      <c r="A20" s="564">
        <v>4114</v>
      </c>
      <c r="B20" s="578" t="s">
        <v>671</v>
      </c>
      <c r="C20" s="315">
        <v>600000</v>
      </c>
      <c r="D20" s="1062">
        <v>1000000</v>
      </c>
      <c r="E20" s="316">
        <f t="shared" si="0"/>
        <v>1.6666666666666667</v>
      </c>
      <c r="F20" s="569"/>
    </row>
    <row r="21" spans="1:6" s="38" customFormat="1" ht="12">
      <c r="A21" s="564">
        <v>4115</v>
      </c>
      <c r="B21" s="578" t="s">
        <v>1212</v>
      </c>
      <c r="C21" s="315"/>
      <c r="D21" s="1062">
        <v>800000</v>
      </c>
      <c r="E21" s="316"/>
      <c r="F21" s="569"/>
    </row>
    <row r="22" spans="1:6" s="38" customFormat="1" ht="12">
      <c r="A22" s="564">
        <v>4118</v>
      </c>
      <c r="B22" s="578" t="s">
        <v>659</v>
      </c>
      <c r="C22" s="315"/>
      <c r="D22" s="1062">
        <v>15701</v>
      </c>
      <c r="E22" s="316"/>
      <c r="F22" s="569"/>
    </row>
    <row r="23" spans="1:6" s="38" customFormat="1" ht="12">
      <c r="A23" s="564">
        <v>4119</v>
      </c>
      <c r="B23" s="578" t="s">
        <v>909</v>
      </c>
      <c r="C23" s="315">
        <v>225000</v>
      </c>
      <c r="D23" s="1062">
        <v>340452</v>
      </c>
      <c r="E23" s="316">
        <f t="shared" si="0"/>
        <v>1.51312</v>
      </c>
      <c r="F23" s="569"/>
    </row>
    <row r="24" spans="1:6" s="35" customFormat="1" ht="12">
      <c r="A24" s="402">
        <v>4121</v>
      </c>
      <c r="B24" s="579" t="s">
        <v>594</v>
      </c>
      <c r="C24" s="407">
        <v>40000</v>
      </c>
      <c r="D24" s="1052">
        <v>41685</v>
      </c>
      <c r="E24" s="316">
        <f t="shared" si="0"/>
        <v>1.042125</v>
      </c>
      <c r="F24" s="569"/>
    </row>
    <row r="25" spans="1:6" s="35" customFormat="1" ht="12">
      <c r="A25" s="402"/>
      <c r="B25" s="567" t="s">
        <v>852</v>
      </c>
      <c r="C25" s="568">
        <v>5000</v>
      </c>
      <c r="D25" s="1132">
        <v>5000</v>
      </c>
      <c r="E25" s="316">
        <f t="shared" si="0"/>
        <v>1</v>
      </c>
      <c r="F25" s="566"/>
    </row>
    <row r="26" spans="1:6" s="35" customFormat="1" ht="12">
      <c r="A26" s="402"/>
      <c r="B26" s="567" t="s">
        <v>924</v>
      </c>
      <c r="C26" s="568">
        <v>35000</v>
      </c>
      <c r="D26" s="1132">
        <v>36685</v>
      </c>
      <c r="E26" s="316">
        <f t="shared" si="0"/>
        <v>1.048142857142857</v>
      </c>
      <c r="F26" s="566"/>
    </row>
    <row r="27" spans="1:6" s="35" customFormat="1" ht="12">
      <c r="A27" s="402">
        <v>4122</v>
      </c>
      <c r="B27" s="580" t="s">
        <v>680</v>
      </c>
      <c r="C27" s="315">
        <v>132700</v>
      </c>
      <c r="D27" s="1062">
        <v>176674</v>
      </c>
      <c r="E27" s="316">
        <f t="shared" si="0"/>
        <v>1.3313790504898266</v>
      </c>
      <c r="F27" s="569"/>
    </row>
    <row r="28" spans="1:6" s="35" customFormat="1" ht="11.25">
      <c r="A28" s="483">
        <v>4124</v>
      </c>
      <c r="B28" s="578" t="s">
        <v>359</v>
      </c>
      <c r="C28" s="582">
        <v>10000</v>
      </c>
      <c r="D28" s="1133">
        <v>35000</v>
      </c>
      <c r="E28" s="316">
        <f t="shared" si="0"/>
        <v>3.5</v>
      </c>
      <c r="F28" s="406"/>
    </row>
    <row r="29" spans="1:6" s="35" customFormat="1" ht="11.25">
      <c r="A29" s="583"/>
      <c r="B29" s="584" t="s">
        <v>631</v>
      </c>
      <c r="C29" s="423">
        <f>C22+C23+C24+C27+C20+C28</f>
        <v>1007700</v>
      </c>
      <c r="D29" s="1134">
        <f>D22+D23+D24+D27+D20+D28+D21</f>
        <v>2409512</v>
      </c>
      <c r="E29" s="1194">
        <f t="shared" si="0"/>
        <v>2.3911005259501836</v>
      </c>
      <c r="F29" s="403"/>
    </row>
    <row r="30" spans="1:6" s="35" customFormat="1" ht="12">
      <c r="A30" s="402">
        <v>4131</v>
      </c>
      <c r="B30" s="579" t="s">
        <v>800</v>
      </c>
      <c r="C30" s="315">
        <v>50000</v>
      </c>
      <c r="D30" s="1062">
        <f>SUM(D31:D34)</f>
        <v>82232</v>
      </c>
      <c r="E30" s="316">
        <f t="shared" si="0"/>
        <v>1.64464</v>
      </c>
      <c r="F30" s="569"/>
    </row>
    <row r="31" spans="1:6" s="35" customFormat="1" ht="12">
      <c r="A31" s="402"/>
      <c r="B31" s="938" t="s">
        <v>850</v>
      </c>
      <c r="C31" s="581">
        <v>100</v>
      </c>
      <c r="D31" s="1135">
        <v>100</v>
      </c>
      <c r="E31" s="316">
        <f t="shared" si="0"/>
        <v>1</v>
      </c>
      <c r="F31" s="569"/>
    </row>
    <row r="32" spans="1:6" s="35" customFormat="1" ht="12">
      <c r="A32" s="402"/>
      <c r="B32" s="938" t="s">
        <v>1118</v>
      </c>
      <c r="C32" s="581">
        <v>27</v>
      </c>
      <c r="D32" s="1135">
        <v>27</v>
      </c>
      <c r="E32" s="316">
        <f t="shared" si="0"/>
        <v>1</v>
      </c>
      <c r="F32" s="569"/>
    </row>
    <row r="33" spans="1:6" s="35" customFormat="1" ht="12">
      <c r="A33" s="402"/>
      <c r="B33" s="567" t="s">
        <v>852</v>
      </c>
      <c r="C33" s="581">
        <v>5000</v>
      </c>
      <c r="D33" s="1135">
        <v>5000</v>
      </c>
      <c r="E33" s="316">
        <f t="shared" si="0"/>
        <v>1</v>
      </c>
      <c r="F33" s="566"/>
    </row>
    <row r="34" spans="1:6" s="35" customFormat="1" ht="12">
      <c r="A34" s="402"/>
      <c r="B34" s="567" t="s">
        <v>924</v>
      </c>
      <c r="C34" s="581">
        <v>44873</v>
      </c>
      <c r="D34" s="1135">
        <v>77105</v>
      </c>
      <c r="E34" s="316">
        <f t="shared" si="0"/>
        <v>1.7182938515365587</v>
      </c>
      <c r="F34" s="566"/>
    </row>
    <row r="35" spans="1:6" s="35" customFormat="1" ht="12" customHeight="1">
      <c r="A35" s="402">
        <v>4132</v>
      </c>
      <c r="B35" s="579" t="s">
        <v>591</v>
      </c>
      <c r="C35" s="315">
        <v>30000</v>
      </c>
      <c r="D35" s="1062">
        <v>46175</v>
      </c>
      <c r="E35" s="316">
        <f t="shared" si="0"/>
        <v>1.5391666666666666</v>
      </c>
      <c r="F35" s="569"/>
    </row>
    <row r="36" spans="1:6" s="35" customFormat="1" ht="12.75" customHeight="1">
      <c r="A36" s="313">
        <v>4133</v>
      </c>
      <c r="B36" s="317" t="s">
        <v>801</v>
      </c>
      <c r="C36" s="315">
        <v>150000</v>
      </c>
      <c r="D36" s="1062">
        <v>166511</v>
      </c>
      <c r="E36" s="316">
        <f t="shared" si="0"/>
        <v>1.1100733333333332</v>
      </c>
      <c r="F36" s="569"/>
    </row>
    <row r="37" spans="1:6" s="35" customFormat="1" ht="12">
      <c r="A37" s="313">
        <v>4135</v>
      </c>
      <c r="B37" s="317" t="s">
        <v>802</v>
      </c>
      <c r="C37" s="315">
        <v>120000</v>
      </c>
      <c r="D37" s="1062">
        <v>120000</v>
      </c>
      <c r="E37" s="316">
        <f t="shared" si="0"/>
        <v>1</v>
      </c>
      <c r="F37" s="569"/>
    </row>
    <row r="38" spans="1:6" s="35" customFormat="1" ht="12">
      <c r="A38" s="313">
        <v>4136</v>
      </c>
      <c r="B38" s="317" t="s">
        <v>1174</v>
      </c>
      <c r="C38" s="315">
        <v>62000</v>
      </c>
      <c r="D38" s="1062">
        <v>62000</v>
      </c>
      <c r="E38" s="316">
        <f t="shared" si="0"/>
        <v>1</v>
      </c>
      <c r="F38" s="569"/>
    </row>
    <row r="39" spans="1:6" s="35" customFormat="1" ht="11.25">
      <c r="A39" s="313">
        <v>4141</v>
      </c>
      <c r="B39" s="1077" t="s">
        <v>1080</v>
      </c>
      <c r="C39" s="315">
        <v>30000</v>
      </c>
      <c r="D39" s="1062">
        <v>30000</v>
      </c>
      <c r="E39" s="316">
        <f t="shared" si="0"/>
        <v>1</v>
      </c>
      <c r="F39" s="317"/>
    </row>
    <row r="40" spans="1:6" s="35" customFormat="1" ht="11.25">
      <c r="A40" s="506">
        <v>4100</v>
      </c>
      <c r="B40" s="570" t="s">
        <v>666</v>
      </c>
      <c r="C40" s="1064">
        <f>C29+C30+C35+C36+C37+C39+C38</f>
        <v>1449700</v>
      </c>
      <c r="D40" s="1064">
        <f>D29+D30+D35+D36+D37+D39+D38</f>
        <v>2916430</v>
      </c>
      <c r="E40" s="1197">
        <f t="shared" si="0"/>
        <v>2.0117472580533904</v>
      </c>
      <c r="F40" s="561"/>
    </row>
    <row r="41" spans="1:6" s="35" customFormat="1" ht="11.25">
      <c r="A41" s="539"/>
      <c r="B41" s="585" t="s">
        <v>593</v>
      </c>
      <c r="C41" s="315"/>
      <c r="D41" s="315"/>
      <c r="E41" s="316"/>
      <c r="F41" s="406"/>
    </row>
    <row r="42" spans="1:6" s="35" customFormat="1" ht="11.25">
      <c r="A42" s="564">
        <v>4211</v>
      </c>
      <c r="B42" s="314" t="s">
        <v>595</v>
      </c>
      <c r="C42" s="315"/>
      <c r="D42" s="315"/>
      <c r="E42" s="316"/>
      <c r="F42" s="406"/>
    </row>
    <row r="43" spans="1:6" s="35" customFormat="1" ht="11.25">
      <c r="A43" s="564">
        <v>4213</v>
      </c>
      <c r="B43" s="314" t="s">
        <v>597</v>
      </c>
      <c r="C43" s="315"/>
      <c r="D43" s="315"/>
      <c r="E43" s="316"/>
      <c r="F43" s="406"/>
    </row>
    <row r="44" spans="1:6" s="35" customFormat="1" ht="11.25">
      <c r="A44" s="564">
        <v>4215</v>
      </c>
      <c r="B44" s="314" t="s">
        <v>773</v>
      </c>
      <c r="C44" s="315"/>
      <c r="D44" s="315"/>
      <c r="E44" s="316"/>
      <c r="F44" s="406"/>
    </row>
    <row r="45" spans="1:6" s="35" customFormat="1" ht="11.25">
      <c r="A45" s="564">
        <v>4217</v>
      </c>
      <c r="B45" s="314" t="s">
        <v>483</v>
      </c>
      <c r="C45" s="315"/>
      <c r="D45" s="315"/>
      <c r="E45" s="316"/>
      <c r="F45" s="406"/>
    </row>
    <row r="46" spans="1:6" s="35" customFormat="1" ht="11.25">
      <c r="A46" s="564">
        <v>4219</v>
      </c>
      <c r="B46" s="314" t="s">
        <v>598</v>
      </c>
      <c r="C46" s="315"/>
      <c r="D46" s="315"/>
      <c r="E46" s="316"/>
      <c r="F46" s="406"/>
    </row>
    <row r="47" spans="1:6" s="35" customFormat="1" ht="11.25">
      <c r="A47" s="564">
        <v>4221</v>
      </c>
      <c r="B47" s="314" t="s">
        <v>596</v>
      </c>
      <c r="C47" s="315"/>
      <c r="D47" s="315"/>
      <c r="E47" s="316"/>
      <c r="F47" s="406"/>
    </row>
    <row r="48" spans="1:6" s="35" customFormat="1" ht="11.25">
      <c r="A48" s="564">
        <v>4223</v>
      </c>
      <c r="B48" s="314" t="s">
        <v>600</v>
      </c>
      <c r="C48" s="315"/>
      <c r="D48" s="315"/>
      <c r="E48" s="316"/>
      <c r="F48" s="406"/>
    </row>
    <row r="49" spans="1:6" s="35" customFormat="1" ht="11.25">
      <c r="A49" s="564">
        <v>4225</v>
      </c>
      <c r="B49" s="314" t="s">
        <v>601</v>
      </c>
      <c r="C49" s="315"/>
      <c r="D49" s="315"/>
      <c r="E49" s="316"/>
      <c r="F49" s="406"/>
    </row>
    <row r="50" spans="1:6" s="35" customFormat="1" ht="11.25">
      <c r="A50" s="564">
        <v>4227</v>
      </c>
      <c r="B50" s="314" t="s">
        <v>602</v>
      </c>
      <c r="C50" s="315"/>
      <c r="D50" s="315"/>
      <c r="E50" s="316"/>
      <c r="F50" s="406"/>
    </row>
    <row r="51" spans="1:6" s="35" customFormat="1" ht="11.25">
      <c r="A51" s="564">
        <v>4231</v>
      </c>
      <c r="B51" s="314" t="s">
        <v>603</v>
      </c>
      <c r="C51" s="315"/>
      <c r="D51" s="315"/>
      <c r="E51" s="316"/>
      <c r="F51" s="406"/>
    </row>
    <row r="52" spans="1:6" s="35" customFormat="1" ht="11.25">
      <c r="A52" s="564">
        <v>4235</v>
      </c>
      <c r="B52" s="314" t="s">
        <v>604</v>
      </c>
      <c r="C52" s="315"/>
      <c r="D52" s="315"/>
      <c r="E52" s="316"/>
      <c r="F52" s="406"/>
    </row>
    <row r="53" spans="1:6" s="35" customFormat="1" ht="11.25">
      <c r="A53" s="564">
        <v>4237</v>
      </c>
      <c r="B53" s="314" t="s">
        <v>608</v>
      </c>
      <c r="C53" s="315"/>
      <c r="D53" s="315"/>
      <c r="E53" s="316"/>
      <c r="F53" s="406"/>
    </row>
    <row r="54" spans="1:6" s="35" customFormat="1" ht="11.25">
      <c r="A54" s="564">
        <v>4239</v>
      </c>
      <c r="B54" s="314" t="s">
        <v>605</v>
      </c>
      <c r="C54" s="315"/>
      <c r="D54" s="315"/>
      <c r="E54" s="316"/>
      <c r="F54" s="406"/>
    </row>
    <row r="55" spans="1:6" s="35" customFormat="1" ht="11.25">
      <c r="A55" s="564">
        <v>4241</v>
      </c>
      <c r="B55" s="314" t="s">
        <v>607</v>
      </c>
      <c r="C55" s="315"/>
      <c r="D55" s="315"/>
      <c r="E55" s="316"/>
      <c r="F55" s="406"/>
    </row>
    <row r="56" spans="1:6" s="35" customFormat="1" ht="11.25">
      <c r="A56" s="564">
        <v>4243</v>
      </c>
      <c r="B56" s="314" t="s">
        <v>609</v>
      </c>
      <c r="C56" s="315"/>
      <c r="D56" s="315"/>
      <c r="E56" s="316"/>
      <c r="F56" s="406"/>
    </row>
    <row r="57" spans="1:6" s="35" customFormat="1" ht="11.25">
      <c r="A57" s="564">
        <v>4251</v>
      </c>
      <c r="B57" s="314" t="s">
        <v>610</v>
      </c>
      <c r="C57" s="315"/>
      <c r="D57" s="315"/>
      <c r="E57" s="316"/>
      <c r="F57" s="406"/>
    </row>
    <row r="58" spans="1:6" s="35" customFormat="1" ht="11.25">
      <c r="A58" s="564">
        <v>4253</v>
      </c>
      <c r="B58" s="314" t="s">
        <v>611</v>
      </c>
      <c r="C58" s="315"/>
      <c r="D58" s="315"/>
      <c r="E58" s="316"/>
      <c r="F58" s="406"/>
    </row>
    <row r="59" spans="1:6" s="35" customFormat="1" ht="11.25">
      <c r="A59" s="564">
        <v>4255</v>
      </c>
      <c r="B59" s="314" t="s">
        <v>612</v>
      </c>
      <c r="C59" s="315"/>
      <c r="D59" s="315"/>
      <c r="E59" s="316"/>
      <c r="F59" s="406"/>
    </row>
    <row r="60" spans="1:6" s="35" customFormat="1" ht="11.25">
      <c r="A60" s="564">
        <v>4257</v>
      </c>
      <c r="B60" s="314" t="s">
        <v>484</v>
      </c>
      <c r="C60" s="315"/>
      <c r="D60" s="315"/>
      <c r="E60" s="316"/>
      <c r="F60" s="406"/>
    </row>
    <row r="61" spans="1:6" s="35" customFormat="1" ht="11.25">
      <c r="A61" s="564">
        <v>4261</v>
      </c>
      <c r="B61" s="314" t="s">
        <v>613</v>
      </c>
      <c r="C61" s="315"/>
      <c r="D61" s="315"/>
      <c r="E61" s="316"/>
      <c r="F61" s="406"/>
    </row>
    <row r="62" spans="1:6" s="35" customFormat="1" ht="12">
      <c r="A62" s="586">
        <v>4265</v>
      </c>
      <c r="B62" s="587" t="s">
        <v>1077</v>
      </c>
      <c r="C62" s="817">
        <v>210602</v>
      </c>
      <c r="D62" s="1128">
        <f>SUM(D63:D64)</f>
        <v>214729</v>
      </c>
      <c r="E62" s="316">
        <f t="shared" si="0"/>
        <v>1.0195962051642435</v>
      </c>
      <c r="F62" s="818"/>
    </row>
    <row r="63" spans="1:6" s="35" customFormat="1" ht="12">
      <c r="A63" s="586"/>
      <c r="B63" s="940" t="s">
        <v>818</v>
      </c>
      <c r="C63" s="941">
        <v>10602</v>
      </c>
      <c r="D63" s="1126">
        <v>14729</v>
      </c>
      <c r="E63" s="316">
        <f t="shared" si="0"/>
        <v>1.389266176193171</v>
      </c>
      <c r="F63" s="818"/>
    </row>
    <row r="64" spans="1:6" s="35" customFormat="1" ht="12">
      <c r="A64" s="586"/>
      <c r="B64" s="940" t="s">
        <v>969</v>
      </c>
      <c r="C64" s="941">
        <v>200000</v>
      </c>
      <c r="D64" s="1126">
        <v>200000</v>
      </c>
      <c r="E64" s="316">
        <f t="shared" si="0"/>
        <v>1</v>
      </c>
      <c r="F64" s="818"/>
    </row>
    <row r="65" spans="1:6" s="35" customFormat="1" ht="11.25">
      <c r="A65" s="588">
        <v>4200</v>
      </c>
      <c r="B65" s="589" t="s">
        <v>774</v>
      </c>
      <c r="C65" s="399">
        <f>SUM(C42:C62)</f>
        <v>210602</v>
      </c>
      <c r="D65" s="1039">
        <f>SUM(D42:D62)</f>
        <v>214729</v>
      </c>
      <c r="E65" s="1194">
        <f t="shared" si="0"/>
        <v>1.0195962051642435</v>
      </c>
      <c r="F65" s="590"/>
    </row>
    <row r="66" spans="1:6" s="38" customFormat="1" ht="11.25">
      <c r="A66" s="78"/>
      <c r="B66" s="585" t="s">
        <v>775</v>
      </c>
      <c r="C66" s="315"/>
      <c r="D66" s="1062"/>
      <c r="E66" s="316"/>
      <c r="F66" s="577"/>
    </row>
    <row r="67" spans="1:6" s="35" customFormat="1" ht="12">
      <c r="A67" s="402">
        <v>4310</v>
      </c>
      <c r="B67" s="317" t="s">
        <v>916</v>
      </c>
      <c r="C67" s="315">
        <v>25000</v>
      </c>
      <c r="D67" s="1062">
        <v>25000</v>
      </c>
      <c r="E67" s="1192">
        <f t="shared" si="0"/>
        <v>1</v>
      </c>
      <c r="F67" s="569"/>
    </row>
    <row r="68" spans="1:6" s="38" customFormat="1" ht="11.25">
      <c r="A68" s="561">
        <v>4300</v>
      </c>
      <c r="B68" s="585" t="s">
        <v>776</v>
      </c>
      <c r="C68" s="328">
        <f>C67</f>
        <v>25000</v>
      </c>
      <c r="D68" s="1022">
        <f>D67</f>
        <v>25000</v>
      </c>
      <c r="E68" s="1197">
        <f t="shared" si="0"/>
        <v>1</v>
      </c>
      <c r="F68" s="501"/>
    </row>
    <row r="69" spans="1:6" s="38" customFormat="1" ht="16.5" customHeight="1">
      <c r="A69" s="561"/>
      <c r="B69" s="560" t="s">
        <v>778</v>
      </c>
      <c r="C69" s="328">
        <f>SUM(C68+C65+C40+C18+C16)</f>
        <v>1726802</v>
      </c>
      <c r="D69" s="328">
        <f>SUM(D68+D65+D40+D18+D16)</f>
        <v>3233382</v>
      </c>
      <c r="E69" s="1197">
        <f t="shared" si="0"/>
        <v>1.872468296886383</v>
      </c>
      <c r="F69" s="501"/>
    </row>
    <row r="70" spans="1:6" s="38" customFormat="1" ht="11.25">
      <c r="A70" s="591"/>
      <c r="B70" s="592" t="s">
        <v>520</v>
      </c>
      <c r="C70" s="563"/>
      <c r="D70" s="563"/>
      <c r="E70" s="316"/>
      <c r="F70" s="577"/>
    </row>
    <row r="71" spans="1:6" s="38" customFormat="1" ht="11.25">
      <c r="A71" s="591"/>
      <c r="B71" s="315" t="s">
        <v>795</v>
      </c>
      <c r="C71" s="565">
        <f>SUM(C31)</f>
        <v>100</v>
      </c>
      <c r="D71" s="565">
        <f>SUM(D31)</f>
        <v>100</v>
      </c>
      <c r="E71" s="316">
        <f t="shared" si="0"/>
        <v>1</v>
      </c>
      <c r="F71" s="577"/>
    </row>
    <row r="72" spans="1:6" s="38" customFormat="1" ht="11.25">
      <c r="A72" s="591"/>
      <c r="B72" s="315" t="s">
        <v>468</v>
      </c>
      <c r="C72" s="565">
        <f>SUM(C32)</f>
        <v>27</v>
      </c>
      <c r="D72" s="565">
        <f>SUM(D32)</f>
        <v>27</v>
      </c>
      <c r="E72" s="316">
        <f t="shared" si="0"/>
        <v>1</v>
      </c>
      <c r="F72" s="577"/>
    </row>
    <row r="73" spans="1:6" s="35" customFormat="1" ht="11.25">
      <c r="A73" s="591"/>
      <c r="B73" s="593" t="s">
        <v>811</v>
      </c>
      <c r="C73" s="565">
        <f>C25+C33+C63</f>
        <v>20602</v>
      </c>
      <c r="D73" s="565">
        <f>D25+D33+D63+D13</f>
        <v>30452</v>
      </c>
      <c r="E73" s="316">
        <f t="shared" si="0"/>
        <v>1.4781089214639356</v>
      </c>
      <c r="F73" s="406"/>
    </row>
    <row r="74" spans="1:6" ht="12" customHeight="1">
      <c r="A74" s="313"/>
      <c r="B74" s="593" t="s">
        <v>806</v>
      </c>
      <c r="C74" s="315"/>
      <c r="D74" s="315"/>
      <c r="E74" s="316"/>
      <c r="F74" s="406"/>
    </row>
    <row r="75" spans="1:6" ht="12" customHeight="1">
      <c r="A75" s="313"/>
      <c r="B75" s="594" t="s">
        <v>509</v>
      </c>
      <c r="C75" s="594">
        <f>SUM(C71:C74)</f>
        <v>20729</v>
      </c>
      <c r="D75" s="594">
        <f>SUM(D71:D74)</f>
        <v>30579</v>
      </c>
      <c r="E75" s="1196">
        <f t="shared" si="0"/>
        <v>1.475179699937286</v>
      </c>
      <c r="F75" s="406"/>
    </row>
    <row r="76" spans="1:6" ht="12" customHeight="1">
      <c r="A76" s="313"/>
      <c r="B76" s="595" t="s">
        <v>521</v>
      </c>
      <c r="C76" s="576"/>
      <c r="D76" s="576"/>
      <c r="E76" s="316"/>
      <c r="F76" s="406"/>
    </row>
    <row r="77" spans="1:6" ht="12" customHeight="1">
      <c r="A77" s="313"/>
      <c r="B77" s="315" t="s">
        <v>754</v>
      </c>
      <c r="C77" s="315"/>
      <c r="D77" s="315"/>
      <c r="E77" s="316"/>
      <c r="F77" s="406"/>
    </row>
    <row r="78" spans="1:6" ht="11.25">
      <c r="A78" s="313"/>
      <c r="B78" s="593" t="s">
        <v>1229</v>
      </c>
      <c r="C78" s="315">
        <f>SUM(C16+C18+C40+C65+C68)-C71-C72-C73-C74-C77-C79</f>
        <v>1676073</v>
      </c>
      <c r="D78" s="315">
        <f>SUM(D16+D18+D40+D65+D68)-D71-D72-D73-D74-D77-D79</f>
        <v>3156628</v>
      </c>
      <c r="E78" s="316">
        <f>SUM(D78/C78)</f>
        <v>1.8833475630238063</v>
      </c>
      <c r="F78" s="406"/>
    </row>
    <row r="79" spans="1:6" ht="11.25">
      <c r="A79" s="313"/>
      <c r="B79" s="593" t="s">
        <v>571</v>
      </c>
      <c r="C79" s="315">
        <f>SUM(C35)</f>
        <v>30000</v>
      </c>
      <c r="D79" s="315">
        <f>SUM(D35)</f>
        <v>46175</v>
      </c>
      <c r="E79" s="316">
        <f>SUM(D79/C79)</f>
        <v>1.5391666666666666</v>
      </c>
      <c r="F79" s="406"/>
    </row>
    <row r="80" spans="1:6" ht="11.25">
      <c r="A80" s="313"/>
      <c r="B80" s="594" t="s">
        <v>516</v>
      </c>
      <c r="C80" s="594">
        <f>SUM(C77:C79)</f>
        <v>1706073</v>
      </c>
      <c r="D80" s="594">
        <f>SUM(D77:D79)</f>
        <v>3202803</v>
      </c>
      <c r="E80" s="1196">
        <f>SUM(D80/C80)</f>
        <v>1.8772954029516908</v>
      </c>
      <c r="F80" s="406"/>
    </row>
    <row r="81" spans="1:6" ht="12" customHeight="1">
      <c r="A81" s="596"/>
      <c r="B81" s="590" t="s">
        <v>577</v>
      </c>
      <c r="C81" s="324">
        <f>SUM(C75+C80)</f>
        <v>1726802</v>
      </c>
      <c r="D81" s="324">
        <f>SUM(D75+D80)</f>
        <v>3233382</v>
      </c>
      <c r="E81" s="1196">
        <f>SUM(D81/C81)</f>
        <v>1.872468296886383</v>
      </c>
      <c r="F81" s="403"/>
    </row>
    <row r="82" spans="1:5" ht="11.25">
      <c r="A82" s="34"/>
      <c r="C82" s="292"/>
      <c r="D82" s="292"/>
      <c r="E82" s="291"/>
    </row>
    <row r="83" spans="2:4" ht="11.25">
      <c r="B83" s="42" t="s">
        <v>1227</v>
      </c>
      <c r="C83" s="239"/>
      <c r="D83" s="23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2016-06-10T07:31:00Z</cp:lastPrinted>
  <dcterms:created xsi:type="dcterms:W3CDTF">2004-02-02T11:10:51Z</dcterms:created>
  <dcterms:modified xsi:type="dcterms:W3CDTF">2016-06-10T07:37:59Z</dcterms:modified>
  <cp:category/>
  <cp:version/>
  <cp:contentType/>
  <cp:contentStatus/>
</cp:coreProperties>
</file>