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160" windowWidth="11340" windowHeight="1940" tabRatio="663" firstSheet="17" activeTab="27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. " sheetId="12" r:id="rId12"/>
    <sheet name="8.mell" sheetId="13" r:id="rId13"/>
    <sheet name="9.mell. " sheetId="14" r:id="rId14"/>
    <sheet name="10mell" sheetId="15" r:id="rId15"/>
    <sheet name="11mell" sheetId="16" r:id="rId16"/>
    <sheet name="12mell" sheetId="17" r:id="rId17"/>
    <sheet name="13mell" sheetId="18" r:id="rId18"/>
    <sheet name="14mell" sheetId="19" r:id="rId19"/>
    <sheet name="15mell" sheetId="20" r:id="rId20"/>
    <sheet name="16mell" sheetId="21" r:id="rId21"/>
    <sheet name="17mell" sheetId="22" r:id="rId22"/>
    <sheet name="18mell" sheetId="23" r:id="rId23"/>
    <sheet name="19mell" sheetId="24" r:id="rId24"/>
    <sheet name="20mell" sheetId="25" r:id="rId25"/>
    <sheet name="21mell" sheetId="26" r:id="rId26"/>
    <sheet name="22mell" sheetId="27" r:id="rId27"/>
    <sheet name="23mell" sheetId="28" r:id="rId28"/>
    <sheet name="24mell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4._sz._sor_részletezése" localSheetId="14">#REF!</definedName>
    <definedName name="_4._sz._sor_részletezése" localSheetId="15">#REF!</definedName>
    <definedName name="_4._sz._sor_részletezése" localSheetId="16">#REF!</definedName>
    <definedName name="_4._sz._sor_részletezése" localSheetId="17">#REF!</definedName>
    <definedName name="_4._sz._sor_részletezése" localSheetId="18">#REF!</definedName>
    <definedName name="_4._sz._sor_részletezése" localSheetId="20">#REF!</definedName>
    <definedName name="_4._sz._sor_részletezése" localSheetId="23">#REF!</definedName>
    <definedName name="_4._sz._sor_részletezése">#REF!</definedName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 localSheetId="14">#REF!</definedName>
    <definedName name="csceltartalekok_Dim12" localSheetId="15">#REF!</definedName>
    <definedName name="csceltartalekok_Dim12" localSheetId="16">#REF!</definedName>
    <definedName name="csceltartalekok_Dim12" localSheetId="20">#REF!</definedName>
    <definedName name="csceltartalekok_Dim12" localSheetId="23">#REF!</definedName>
    <definedName name="csceltartalekok_Dim12" localSheetId="12">#REF!</definedName>
    <definedName name="csceltartalekok_Dim12">#REF!</definedName>
    <definedName name="csceltartalekokAnchor" localSheetId="14">#REF!</definedName>
    <definedName name="csceltartalekokAnchor" localSheetId="15">#REF!</definedName>
    <definedName name="csceltartalekokAnchor" localSheetId="16">#REF!</definedName>
    <definedName name="csceltartalekokAnchor" localSheetId="20">#REF!</definedName>
    <definedName name="csceltartalekokAnchor" localSheetId="23">#REF!</definedName>
    <definedName name="csceltartalekokAnchor" localSheetId="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 localSheetId="14">'[12]Alapy'!#REF!</definedName>
    <definedName name="csexcel_int_alapyAnchor" localSheetId="15">'[12]Alapy'!#REF!</definedName>
    <definedName name="csexcel_int_alapyAnchor" localSheetId="16">'[12]Alapy'!#REF!</definedName>
    <definedName name="csexcel_int_alapyAnchor" localSheetId="20">'[12]Alapy'!#REF!</definedName>
    <definedName name="csexcel_int_alapyAnchor" localSheetId="23">'[12]Alapy'!#REF!</definedName>
    <definedName name="csexcel_int_alapyAnchor" localSheetId="12">'[12]Alapy'!#REF!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 localSheetId="14">'[12]Óvoda,Ált.spec.isk'!#REF!</definedName>
    <definedName name="csexcel_int_alt_spec_iskAnchor" localSheetId="15">'[12]Óvoda,Ált.spec.isk'!#REF!</definedName>
    <definedName name="csexcel_int_alt_spec_iskAnchor" localSheetId="16">'[12]Óvoda,Ált.spec.isk'!#REF!</definedName>
    <definedName name="csexcel_int_alt_spec_iskAnchor" localSheetId="20">'[12]Óvoda,Ált.spec.isk'!#REF!</definedName>
    <definedName name="csexcel_int_alt_spec_iskAnchor" localSheetId="23">'[12]Óvoda,Ált.spec.isk'!#REF!</definedName>
    <definedName name="csexcel_int_alt_spec_iskAnchor" localSheetId="12">'[12]Óvoda,Ált.spec.isk'!#REF!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 localSheetId="14">'[12]Eötvös Szakk.'!#REF!</definedName>
    <definedName name="csexcel_int_eotvos_szakkAnchor" localSheetId="15">'[12]Eötvös Szakk.'!#REF!</definedName>
    <definedName name="csexcel_int_eotvos_szakkAnchor" localSheetId="16">'[12]Eötvös Szakk.'!#REF!</definedName>
    <definedName name="csexcel_int_eotvos_szakkAnchor" localSheetId="20">'[12]Eötvös Szakk.'!#REF!</definedName>
    <definedName name="csexcel_int_eotvos_szakkAnchor" localSheetId="23">'[12]Eötvös Szakk.'!#REF!</definedName>
    <definedName name="csexcel_int_eotvos_szakkAnchor" localSheetId="12">'[12]Eötvös Szakk.'!#REF!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 localSheetId="14">'[12]Erkel'!#REF!</definedName>
    <definedName name="csexcel_int_erkelAnchor" localSheetId="15">'[12]Erkel'!#REF!</definedName>
    <definedName name="csexcel_int_erkelAnchor" localSheetId="16">'[12]Erkel'!#REF!</definedName>
    <definedName name="csexcel_int_erkelAnchor" localSheetId="20">'[12]Erkel'!#REF!</definedName>
    <definedName name="csexcel_int_erkelAnchor" localSheetId="23">'[12]Erkel'!#REF!</definedName>
    <definedName name="csexcel_int_erkelAnchor" localSheetId="12">'[12]Erkel'!#REF!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 localSheetId="14">'[12]Géza'!#REF!</definedName>
    <definedName name="csexcel_int_gezaAnchor" localSheetId="15">'[12]Géza'!#REF!</definedName>
    <definedName name="csexcel_int_gezaAnchor" localSheetId="16">'[12]Géza'!#REF!</definedName>
    <definedName name="csexcel_int_gezaAnchor" localSheetId="20">'[12]Géza'!#REF!</definedName>
    <definedName name="csexcel_int_gezaAnchor" localSheetId="23">'[12]Géza'!#REF!</definedName>
    <definedName name="csexcel_int_gezaAnchor" localSheetId="12">'[12]Géza'!#REF!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 localSheetId="14">'[12]Integrált szoc'!#REF!</definedName>
    <definedName name="csexcel_int_integralt_szocAnchor" localSheetId="15">'[12]Integrált szoc'!#REF!</definedName>
    <definedName name="csexcel_int_integralt_szocAnchor" localSheetId="16">'[12]Integrált szoc'!#REF!</definedName>
    <definedName name="csexcel_int_integralt_szocAnchor" localSheetId="20">'[12]Integrált szoc'!#REF!</definedName>
    <definedName name="csexcel_int_integralt_szocAnchor" localSheetId="23">'[12]Integrált szoc'!#REF!</definedName>
    <definedName name="csexcel_int_integralt_szocAnchor" localSheetId="12">'[12]Integrált szoc'!#REF!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 localSheetId="14">'[12]Jávorka'!#REF!</definedName>
    <definedName name="csexcel_int_javorkaAnchor" localSheetId="15">'[12]Jávorka'!#REF!</definedName>
    <definedName name="csexcel_int_javorkaAnchor" localSheetId="16">'[12]Jávorka'!#REF!</definedName>
    <definedName name="csexcel_int_javorkaAnchor" localSheetId="20">'[12]Jávorka'!#REF!</definedName>
    <definedName name="csexcel_int_javorkaAnchor" localSheetId="23">'[12]Jávorka'!#REF!</definedName>
    <definedName name="csexcel_int_javorkaAnchor" localSheetId="12">'[12]Jávorka'!#REF!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 localSheetId="14">'[12]Könyvtár'!#REF!</definedName>
    <definedName name="csexcel_int_konyvtarAnchor" localSheetId="15">'[12]Könyvtár'!#REF!</definedName>
    <definedName name="csexcel_int_konyvtarAnchor" localSheetId="16">'[12]Könyvtár'!#REF!</definedName>
    <definedName name="csexcel_int_konyvtarAnchor" localSheetId="20">'[12]Könyvtár'!#REF!</definedName>
    <definedName name="csexcel_int_konyvtarAnchor" localSheetId="23">'[12]Könyvtár'!#REF!</definedName>
    <definedName name="csexcel_int_konyvtarAnchor" localSheetId="12">'[12]Könyvtár'!#REF!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 localSheetId="14">'[12]Kórház'!#REF!</definedName>
    <definedName name="csexcel_int_korhazAnchor" localSheetId="15">'[12]Kórház'!#REF!</definedName>
    <definedName name="csexcel_int_korhazAnchor" localSheetId="16">'[12]Kórház'!#REF!</definedName>
    <definedName name="csexcel_int_korhazAnchor" localSheetId="20">'[12]Kórház'!#REF!</definedName>
    <definedName name="csexcel_int_korhazAnchor" localSheetId="23">'[12]Kórház'!#REF!</definedName>
    <definedName name="csexcel_int_korhazAnchor" localSheetId="12">'[12]Kórház'!#REF!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 localSheetId="14">'[12]Kultsar'!#REF!</definedName>
    <definedName name="csexcel_int_kultsarAnchor" localSheetId="15">'[12]Kultsar'!#REF!</definedName>
    <definedName name="csexcel_int_kultsarAnchor" localSheetId="16">'[12]Kultsar'!#REF!</definedName>
    <definedName name="csexcel_int_kultsarAnchor" localSheetId="20">'[12]Kultsar'!#REF!</definedName>
    <definedName name="csexcel_int_kultsarAnchor" localSheetId="23">'[12]Kultsar'!#REF!</definedName>
    <definedName name="csexcel_int_kultsarAnchor" localSheetId="12">'[12]Kultsar'!#REF!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 localSheetId="14">'[12]Levéltár'!#REF!</definedName>
    <definedName name="csexcel_int_leveltarAnchor" localSheetId="15">'[12]Levéltár'!#REF!</definedName>
    <definedName name="csexcel_int_leveltarAnchor" localSheetId="16">'[12]Levéltár'!#REF!</definedName>
    <definedName name="csexcel_int_leveltarAnchor" localSheetId="20">'[12]Levéltár'!#REF!</definedName>
    <definedName name="csexcel_int_leveltarAnchor" localSheetId="23">'[12]Levéltár'!#REF!</definedName>
    <definedName name="csexcel_int_leveltarAnchor" localSheetId="12">'[12]Levéltár'!#REF!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 localSheetId="14">'[12]MERI'!#REF!</definedName>
    <definedName name="csexcel_int_meriAnchor" localSheetId="15">'[12]MERI'!#REF!</definedName>
    <definedName name="csexcel_int_meriAnchor" localSheetId="16">'[12]MERI'!#REF!</definedName>
    <definedName name="csexcel_int_meriAnchor" localSheetId="20">'[12]MERI'!#REF!</definedName>
    <definedName name="csexcel_int_meriAnchor" localSheetId="23">'[12]MERI'!#REF!</definedName>
    <definedName name="csexcel_int_meriAnchor" localSheetId="12">'[12]MERI'!#REF!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 localSheetId="14">'[12]Múzeum'!#REF!</definedName>
    <definedName name="csexcel_int_muzeumAnchor" localSheetId="15">'[12]Múzeum'!#REF!</definedName>
    <definedName name="csexcel_int_muzeumAnchor" localSheetId="16">'[12]Múzeum'!#REF!</definedName>
    <definedName name="csexcel_int_muzeumAnchor" localSheetId="20">'[12]Múzeum'!#REF!</definedName>
    <definedName name="csexcel_int_muzeumAnchor" localSheetId="23">'[12]Múzeum'!#REF!</definedName>
    <definedName name="csexcel_int_muzeumAnchor" localSheetId="12">'[12]Múzeum'!#REF!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 localSheetId="14">'[12]Széchenyi'!#REF!</definedName>
    <definedName name="csexcel_int_szechenyiAnchor" localSheetId="15">'[12]Széchenyi'!#REF!</definedName>
    <definedName name="csexcel_int_szechenyiAnchor" localSheetId="16">'[12]Széchenyi'!#REF!</definedName>
    <definedName name="csexcel_int_szechenyiAnchor" localSheetId="20">'[12]Széchenyi'!#REF!</definedName>
    <definedName name="csexcel_int_szechenyiAnchor" localSheetId="23">'[12]Széchenyi'!#REF!</definedName>
    <definedName name="csexcel_int_szechenyiAnchor" localSheetId="12">'[12]Széchenyi'!#REF!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 localSheetId="14">'[12]TGSZSZ'!#REF!</definedName>
    <definedName name="csexcel_int_tgszszAnchor" localSheetId="15">'[12]TGSZSZ'!#REF!</definedName>
    <definedName name="csexcel_int_tgszszAnchor" localSheetId="16">'[12]TGSZSZ'!#REF!</definedName>
    <definedName name="csexcel_int_tgszszAnchor" localSheetId="20">'[12]TGSZSZ'!#REF!</definedName>
    <definedName name="csexcel_int_tgszszAnchor" localSheetId="23">'[12]TGSZSZ'!#REF!</definedName>
    <definedName name="csexcel_int_tgszszAnchor" localSheetId="12">'[12]TGSZSZ'!#REF!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 localSheetId="14">'[12]Zsigmondy'!#REF!</definedName>
    <definedName name="csexcel_int_zsigmondyAnchor" localSheetId="15">'[12]Zsigmondy'!#REF!</definedName>
    <definedName name="csexcel_int_zsigmondyAnchor" localSheetId="16">'[12]Zsigmondy'!#REF!</definedName>
    <definedName name="csexcel_int_zsigmondyAnchor" localSheetId="20">'[12]Zsigmondy'!#REF!</definedName>
    <definedName name="csexcel_int_zsigmondyAnchor" localSheetId="23">'[12]Zsigmondy'!#REF!</definedName>
    <definedName name="csexcel_int_zsigmondyAnchor" localSheetId="12">'[12]Zsigmondy'!#REF!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 localSheetId="14">#REF!</definedName>
    <definedName name="csexcel_koltsegvetes_2007_bev_2szmell_Dim03" localSheetId="15">#REF!</definedName>
    <definedName name="csexcel_koltsegvetes_2007_bev_2szmell_Dim03" localSheetId="16">#REF!</definedName>
    <definedName name="csexcel_koltsegvetes_2007_bev_2szmell_Dim03" localSheetId="20">#REF!</definedName>
    <definedName name="csexcel_koltsegvetes_2007_bev_2szmell_Dim03" localSheetId="23">#REF!</definedName>
    <definedName name="csexcel_koltsegvetes_2007_bev_2szmell_Dim03" localSheetId="12">#REF!</definedName>
    <definedName name="csexcel_koltsegvetes_2007_bev_2szmell_Dim03">#REF!</definedName>
    <definedName name="csexcel_koltsegvetes_2007_bev_2szmell_Dim04" localSheetId="14">#REF!</definedName>
    <definedName name="csexcel_koltsegvetes_2007_bev_2szmell_Dim04" localSheetId="15">#REF!</definedName>
    <definedName name="csexcel_koltsegvetes_2007_bev_2szmell_Dim04" localSheetId="16">#REF!</definedName>
    <definedName name="csexcel_koltsegvetes_2007_bev_2szmell_Dim04" localSheetId="20">#REF!</definedName>
    <definedName name="csexcel_koltsegvetes_2007_bev_2szmell_Dim04" localSheetId="23">#REF!</definedName>
    <definedName name="csexcel_koltsegvetes_2007_bev_2szmell_Dim04" localSheetId="12">#REF!</definedName>
    <definedName name="csexcel_koltsegvetes_2007_bev_2szmell_Dim04">#REF!</definedName>
    <definedName name="csexcel_koltsegvetes_2007_bev_2szmell_Dim05" localSheetId="14">#REF!</definedName>
    <definedName name="csexcel_koltsegvetes_2007_bev_2szmell_Dim05" localSheetId="15">#REF!</definedName>
    <definedName name="csexcel_koltsegvetes_2007_bev_2szmell_Dim05" localSheetId="16">#REF!</definedName>
    <definedName name="csexcel_koltsegvetes_2007_bev_2szmell_Dim05" localSheetId="20">#REF!</definedName>
    <definedName name="csexcel_koltsegvetes_2007_bev_2szmell_Dim05" localSheetId="23">#REF!</definedName>
    <definedName name="csexcel_koltsegvetes_2007_bev_2szmell_Dim05" localSheetId="12">#REF!</definedName>
    <definedName name="csexcel_koltsegvetes_2007_bev_2szmell_Dim05">#REF!</definedName>
    <definedName name="csexcel_koltsegvetes_2007_bev_2szmell_Dim06" localSheetId="14">#REF!</definedName>
    <definedName name="csexcel_koltsegvetes_2007_bev_2szmell_Dim06" localSheetId="15">#REF!</definedName>
    <definedName name="csexcel_koltsegvetes_2007_bev_2szmell_Dim06" localSheetId="16">#REF!</definedName>
    <definedName name="csexcel_koltsegvetes_2007_bev_2szmell_Dim06" localSheetId="20">#REF!</definedName>
    <definedName name="csexcel_koltsegvetes_2007_bev_2szmell_Dim06" localSheetId="23">#REF!</definedName>
    <definedName name="csexcel_koltsegvetes_2007_bev_2szmell_Dim06" localSheetId="12">#REF!</definedName>
    <definedName name="csexcel_koltsegvetes_2007_bev_2szmell_Dim06">#REF!</definedName>
    <definedName name="csexcel_koltsegvetes_2007_bev_2szmell_Dim07" localSheetId="14">#REF!</definedName>
    <definedName name="csexcel_koltsegvetes_2007_bev_2szmell_Dim07" localSheetId="15">#REF!</definedName>
    <definedName name="csexcel_koltsegvetes_2007_bev_2szmell_Dim07" localSheetId="16">#REF!</definedName>
    <definedName name="csexcel_koltsegvetes_2007_bev_2szmell_Dim07" localSheetId="20">#REF!</definedName>
    <definedName name="csexcel_koltsegvetes_2007_bev_2szmell_Dim07" localSheetId="23">#REF!</definedName>
    <definedName name="csexcel_koltsegvetes_2007_bev_2szmell_Dim07" localSheetId="12">#REF!</definedName>
    <definedName name="csexcel_koltsegvetes_2007_bev_2szmell_Dim07">#REF!</definedName>
    <definedName name="csexcel_koltsegvetes_2007_bev_2szmell_Dim08" localSheetId="14">#REF!</definedName>
    <definedName name="csexcel_koltsegvetes_2007_bev_2szmell_Dim08" localSheetId="15">#REF!</definedName>
    <definedName name="csexcel_koltsegvetes_2007_bev_2szmell_Dim08" localSheetId="16">#REF!</definedName>
    <definedName name="csexcel_koltsegvetes_2007_bev_2szmell_Dim08" localSheetId="20">#REF!</definedName>
    <definedName name="csexcel_koltsegvetes_2007_bev_2szmell_Dim08" localSheetId="23">#REF!</definedName>
    <definedName name="csexcel_koltsegvetes_2007_bev_2szmell_Dim08" localSheetId="12">#REF!</definedName>
    <definedName name="csexcel_koltsegvetes_2007_bev_2szmell_Dim08">#REF!</definedName>
    <definedName name="csexcel_koltsegvetes_2007_bev_2szmell_Dim09" localSheetId="14">#REF!</definedName>
    <definedName name="csexcel_koltsegvetes_2007_bev_2szmell_Dim09" localSheetId="15">#REF!</definedName>
    <definedName name="csexcel_koltsegvetes_2007_bev_2szmell_Dim09" localSheetId="16">#REF!</definedName>
    <definedName name="csexcel_koltsegvetes_2007_bev_2szmell_Dim09" localSheetId="20">#REF!</definedName>
    <definedName name="csexcel_koltsegvetes_2007_bev_2szmell_Dim09" localSheetId="23">#REF!</definedName>
    <definedName name="csexcel_koltsegvetes_2007_bev_2szmell_Dim09" localSheetId="12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 localSheetId="14">#REF!</definedName>
    <definedName name="csexcel_koltsegvetes_2007_kiad_3szmell_Dim03" localSheetId="15">#REF!</definedName>
    <definedName name="csexcel_koltsegvetes_2007_kiad_3szmell_Dim03" localSheetId="16">#REF!</definedName>
    <definedName name="csexcel_koltsegvetes_2007_kiad_3szmell_Dim03" localSheetId="20">#REF!</definedName>
    <definedName name="csexcel_koltsegvetes_2007_kiad_3szmell_Dim03" localSheetId="23">#REF!</definedName>
    <definedName name="csexcel_koltsegvetes_2007_kiad_3szmell_Dim03" localSheetId="12">#REF!</definedName>
    <definedName name="csexcel_koltsegvetes_2007_kiad_3szmell_Dim03">#REF!</definedName>
    <definedName name="csexcel_koltsegvetes_2007_kiad_3szmell_Dim04" localSheetId="14">#REF!</definedName>
    <definedName name="csexcel_koltsegvetes_2007_kiad_3szmell_Dim04" localSheetId="15">#REF!</definedName>
    <definedName name="csexcel_koltsegvetes_2007_kiad_3szmell_Dim04" localSheetId="16">#REF!</definedName>
    <definedName name="csexcel_koltsegvetes_2007_kiad_3szmell_Dim04" localSheetId="20">#REF!</definedName>
    <definedName name="csexcel_koltsegvetes_2007_kiad_3szmell_Dim04" localSheetId="23">#REF!</definedName>
    <definedName name="csexcel_koltsegvetes_2007_kiad_3szmell_Dim04" localSheetId="12">#REF!</definedName>
    <definedName name="csexcel_koltsegvetes_2007_kiad_3szmell_Dim04">#REF!</definedName>
    <definedName name="csexcel_koltsegvetes_2007_kiad_3szmell_Dim05" localSheetId="14">#REF!</definedName>
    <definedName name="csexcel_koltsegvetes_2007_kiad_3szmell_Dim05" localSheetId="15">#REF!</definedName>
    <definedName name="csexcel_koltsegvetes_2007_kiad_3szmell_Dim05" localSheetId="16">#REF!</definedName>
    <definedName name="csexcel_koltsegvetes_2007_kiad_3szmell_Dim05" localSheetId="20">#REF!</definedName>
    <definedName name="csexcel_koltsegvetes_2007_kiad_3szmell_Dim05" localSheetId="23">#REF!</definedName>
    <definedName name="csexcel_koltsegvetes_2007_kiad_3szmell_Dim05" localSheetId="12">#REF!</definedName>
    <definedName name="csexcel_koltsegvetes_2007_kiad_3szmell_Dim05">#REF!</definedName>
    <definedName name="csexcel_koltsegvetes_2007_kiad_3szmell_Dim06" localSheetId="14">#REF!</definedName>
    <definedName name="csexcel_koltsegvetes_2007_kiad_3szmell_Dim06" localSheetId="15">#REF!</definedName>
    <definedName name="csexcel_koltsegvetes_2007_kiad_3szmell_Dim06" localSheetId="16">#REF!</definedName>
    <definedName name="csexcel_koltsegvetes_2007_kiad_3szmell_Dim06" localSheetId="20">#REF!</definedName>
    <definedName name="csexcel_koltsegvetes_2007_kiad_3szmell_Dim06" localSheetId="23">#REF!</definedName>
    <definedName name="csexcel_koltsegvetes_2007_kiad_3szmell_Dim06" localSheetId="12">#REF!</definedName>
    <definedName name="csexcel_koltsegvetes_2007_kiad_3szmell_Dim06">#REF!</definedName>
    <definedName name="csexcel_koltsegvetes_2007_kiad_3szmell_Dim07" localSheetId="14">#REF!</definedName>
    <definedName name="csexcel_koltsegvetes_2007_kiad_3szmell_Dim07" localSheetId="15">#REF!</definedName>
    <definedName name="csexcel_koltsegvetes_2007_kiad_3szmell_Dim07" localSheetId="16">#REF!</definedName>
    <definedName name="csexcel_koltsegvetes_2007_kiad_3szmell_Dim07" localSheetId="20">#REF!</definedName>
    <definedName name="csexcel_koltsegvetes_2007_kiad_3szmell_Dim07" localSheetId="23">#REF!</definedName>
    <definedName name="csexcel_koltsegvetes_2007_kiad_3szmell_Dim07" localSheetId="12">#REF!</definedName>
    <definedName name="csexcel_koltsegvetes_2007_kiad_3szmell_Dim07">#REF!</definedName>
    <definedName name="csexcel_koltsegvetes_2007_kiad_3szmell_Dim08" localSheetId="14">#REF!</definedName>
    <definedName name="csexcel_koltsegvetes_2007_kiad_3szmell_Dim08" localSheetId="15">#REF!</definedName>
    <definedName name="csexcel_koltsegvetes_2007_kiad_3szmell_Dim08" localSheetId="16">#REF!</definedName>
    <definedName name="csexcel_koltsegvetes_2007_kiad_3szmell_Dim08" localSheetId="20">#REF!</definedName>
    <definedName name="csexcel_koltsegvetes_2007_kiad_3szmell_Dim08" localSheetId="23">#REF!</definedName>
    <definedName name="csexcel_koltsegvetes_2007_kiad_3szmell_Dim08" localSheetId="12">#REF!</definedName>
    <definedName name="csexcel_koltsegvetes_2007_kiad_3szmell_Dim08">#REF!</definedName>
    <definedName name="csexcel_koltsegvetes_2007_kiad_3szmell_Dim09">"="</definedName>
    <definedName name="csexcel_koltsegvetes_2007_kiad_3szmell_Dim10" localSheetId="14">#REF!</definedName>
    <definedName name="csexcel_koltsegvetes_2007_kiad_3szmell_Dim10" localSheetId="15">#REF!</definedName>
    <definedName name="csexcel_koltsegvetes_2007_kiad_3szmell_Dim10" localSheetId="16">#REF!</definedName>
    <definedName name="csexcel_koltsegvetes_2007_kiad_3szmell_Dim10" localSheetId="20">#REF!</definedName>
    <definedName name="csexcel_koltsegvetes_2007_kiad_3szmell_Dim10" localSheetId="23">#REF!</definedName>
    <definedName name="csexcel_koltsegvetes_2007_kiad_3szmell_Dim10" localSheetId="12">#REF!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 localSheetId="14">#REF!</definedName>
    <definedName name="csexcel_koncepcio_1szmell_bev_Dim03" localSheetId="15">#REF!</definedName>
    <definedName name="csexcel_koncepcio_1szmell_bev_Dim03" localSheetId="16">#REF!</definedName>
    <definedName name="csexcel_koncepcio_1szmell_bev_Dim03" localSheetId="20">#REF!</definedName>
    <definedName name="csexcel_koncepcio_1szmell_bev_Dim03" localSheetId="23">#REF!</definedName>
    <definedName name="csexcel_koncepcio_1szmell_bev_Dim03" localSheetId="12">#REF!</definedName>
    <definedName name="csexcel_koncepcio_1szmell_bev_Dim03">#REF!</definedName>
    <definedName name="csexcel_koncepcio_1szmell_bev_Dim04" localSheetId="14">#REF!</definedName>
    <definedName name="csexcel_koncepcio_1szmell_bev_Dim04" localSheetId="15">#REF!</definedName>
    <definedName name="csexcel_koncepcio_1szmell_bev_Dim04" localSheetId="16">#REF!</definedName>
    <definedName name="csexcel_koncepcio_1szmell_bev_Dim04" localSheetId="20">#REF!</definedName>
    <definedName name="csexcel_koncepcio_1szmell_bev_Dim04" localSheetId="23">#REF!</definedName>
    <definedName name="csexcel_koncepcio_1szmell_bev_Dim04" localSheetId="12">#REF!</definedName>
    <definedName name="csexcel_koncepcio_1szmell_bev_Dim04">#REF!</definedName>
    <definedName name="csexcel_koncepcio_1szmell_bev_Dim05">"="</definedName>
    <definedName name="csexcel_koncepcio_1szmell_bev_Dim06" localSheetId="14">#REF!</definedName>
    <definedName name="csexcel_koncepcio_1szmell_bev_Dim06" localSheetId="15">#REF!</definedName>
    <definedName name="csexcel_koncepcio_1szmell_bev_Dim06" localSheetId="16">#REF!</definedName>
    <definedName name="csexcel_koncepcio_1szmell_bev_Dim06" localSheetId="20">#REF!</definedName>
    <definedName name="csexcel_koncepcio_1szmell_bev_Dim06" localSheetId="23">#REF!</definedName>
    <definedName name="csexcel_koncepcio_1szmell_bev_Dim06" localSheetId="12">#REF!</definedName>
    <definedName name="csexcel_koncepcio_1szmell_bev_Dim06">#REF!</definedName>
    <definedName name="csexcel_koncepcio_1szmell_bev_Dim07">"="</definedName>
    <definedName name="csexcel_koncepcio_1szmell_bev_Dim08" localSheetId="14">#REF!</definedName>
    <definedName name="csexcel_koncepcio_1szmell_bev_Dim08" localSheetId="15">#REF!</definedName>
    <definedName name="csexcel_koncepcio_1szmell_bev_Dim08" localSheetId="16">#REF!</definedName>
    <definedName name="csexcel_koncepcio_1szmell_bev_Dim08" localSheetId="20">#REF!</definedName>
    <definedName name="csexcel_koncepcio_1szmell_bev_Dim08" localSheetId="23">#REF!</definedName>
    <definedName name="csexcel_koncepcio_1szmell_bev_Dim08" localSheetId="12">#REF!</definedName>
    <definedName name="csexcel_koncepcio_1szmell_bev_Dim08">#REF!</definedName>
    <definedName name="csexcel_koncepcio_1szmell_bev_Dim09" localSheetId="14">#REF!</definedName>
    <definedName name="csexcel_koncepcio_1szmell_bev_Dim09" localSheetId="15">#REF!</definedName>
    <definedName name="csexcel_koncepcio_1szmell_bev_Dim09" localSheetId="16">#REF!</definedName>
    <definedName name="csexcel_koncepcio_1szmell_bev_Dim09" localSheetId="20">#REF!</definedName>
    <definedName name="csexcel_koncepcio_1szmell_bev_Dim09" localSheetId="23">#REF!</definedName>
    <definedName name="csexcel_koncepcio_1szmell_bev_Dim09" localSheetId="12">#REF!</definedName>
    <definedName name="csexcel_koncepcio_1szmell_bev_Dim09">#REF!</definedName>
    <definedName name="csexcel_koncepcio_1szmell_bev_Dim10" localSheetId="14">#REF!</definedName>
    <definedName name="csexcel_koncepcio_1szmell_bev_Dim10" localSheetId="15">#REF!</definedName>
    <definedName name="csexcel_koncepcio_1szmell_bev_Dim10" localSheetId="16">#REF!</definedName>
    <definedName name="csexcel_koncepcio_1szmell_bev_Dim10" localSheetId="20">#REF!</definedName>
    <definedName name="csexcel_koncepcio_1szmell_bev_Dim10" localSheetId="23">#REF!</definedName>
    <definedName name="csexcel_koncepcio_1szmell_bev_Dim10" localSheetId="12">#REF!</definedName>
    <definedName name="csexcel_koncepcio_1szmell_bev_Dim10">#REF!</definedName>
    <definedName name="csexcel_koncepcio_1szmell_bev_Dim11" localSheetId="14">#REF!</definedName>
    <definedName name="csexcel_koncepcio_1szmell_bev_Dim11" localSheetId="15">#REF!</definedName>
    <definedName name="csexcel_koncepcio_1szmell_bev_Dim11" localSheetId="16">#REF!</definedName>
    <definedName name="csexcel_koncepcio_1szmell_bev_Dim11" localSheetId="20">#REF!</definedName>
    <definedName name="csexcel_koncepcio_1szmell_bev_Dim11" localSheetId="23">#REF!</definedName>
    <definedName name="csexcel_koncepcio_1szmell_bev_Dim11" localSheetId="12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 localSheetId="14">#REF!</definedName>
    <definedName name="csexcel_koncepcio_1szmell_kiad_Dim03" localSheetId="15">#REF!</definedName>
    <definedName name="csexcel_koncepcio_1szmell_kiad_Dim03" localSheetId="16">#REF!</definedName>
    <definedName name="csexcel_koncepcio_1szmell_kiad_Dim03" localSheetId="20">#REF!</definedName>
    <definedName name="csexcel_koncepcio_1szmell_kiad_Dim03" localSheetId="23">#REF!</definedName>
    <definedName name="csexcel_koncepcio_1szmell_kiad_Dim03" localSheetId="12">#REF!</definedName>
    <definedName name="csexcel_koncepcio_1szmell_kiad_Dim03">#REF!</definedName>
    <definedName name="csexcel_koncepcio_1szmell_kiad_Dim04" localSheetId="14">#REF!</definedName>
    <definedName name="csexcel_koncepcio_1szmell_kiad_Dim04" localSheetId="15">#REF!</definedName>
    <definedName name="csexcel_koncepcio_1szmell_kiad_Dim04" localSheetId="16">#REF!</definedName>
    <definedName name="csexcel_koncepcio_1szmell_kiad_Dim04" localSheetId="20">#REF!</definedName>
    <definedName name="csexcel_koncepcio_1szmell_kiad_Dim04" localSheetId="23">#REF!</definedName>
    <definedName name="csexcel_koncepcio_1szmell_kiad_Dim04" localSheetId="12">#REF!</definedName>
    <definedName name="csexcel_koncepcio_1szmell_kiad_Dim04">#REF!</definedName>
    <definedName name="csexcel_koncepcio_1szmell_kiad_Dim05">"="</definedName>
    <definedName name="csexcel_koncepcio_1szmell_kiad_Dim06" localSheetId="14">#REF!</definedName>
    <definedName name="csexcel_koncepcio_1szmell_kiad_Dim06" localSheetId="15">#REF!</definedName>
    <definedName name="csexcel_koncepcio_1szmell_kiad_Dim06" localSheetId="16">#REF!</definedName>
    <definedName name="csexcel_koncepcio_1szmell_kiad_Dim06" localSheetId="20">#REF!</definedName>
    <definedName name="csexcel_koncepcio_1szmell_kiad_Dim06" localSheetId="23">#REF!</definedName>
    <definedName name="csexcel_koncepcio_1szmell_kiad_Dim06" localSheetId="12">#REF!</definedName>
    <definedName name="csexcel_koncepcio_1szmell_kiad_Dim06">#REF!</definedName>
    <definedName name="csexcel_koncepcio_1szmell_kiad_Dim07">"="</definedName>
    <definedName name="csexcel_koncepcio_1szmell_kiad_Dim08" localSheetId="14">#REF!</definedName>
    <definedName name="csexcel_koncepcio_1szmell_kiad_Dim08" localSheetId="15">#REF!</definedName>
    <definedName name="csexcel_koncepcio_1szmell_kiad_Dim08" localSheetId="16">#REF!</definedName>
    <definedName name="csexcel_koncepcio_1szmell_kiad_Dim08" localSheetId="20">#REF!</definedName>
    <definedName name="csexcel_koncepcio_1szmell_kiad_Dim08" localSheetId="23">#REF!</definedName>
    <definedName name="csexcel_koncepcio_1szmell_kiad_Dim08" localSheetId="12">#REF!</definedName>
    <definedName name="csexcel_koncepcio_1szmell_kiad_Dim08">#REF!</definedName>
    <definedName name="csexcel_koncepcio_1szmell_kiad_Dim09" localSheetId="14">#REF!</definedName>
    <definedName name="csexcel_koncepcio_1szmell_kiad_Dim09" localSheetId="15">#REF!</definedName>
    <definedName name="csexcel_koncepcio_1szmell_kiad_Dim09" localSheetId="16">#REF!</definedName>
    <definedName name="csexcel_koncepcio_1szmell_kiad_Dim09" localSheetId="20">#REF!</definedName>
    <definedName name="csexcel_koncepcio_1szmell_kiad_Dim09" localSheetId="23">#REF!</definedName>
    <definedName name="csexcel_koncepcio_1szmell_kiad_Dim09" localSheetId="12">#REF!</definedName>
    <definedName name="csexcel_koncepcio_1szmell_kiad_Dim09">#REF!</definedName>
    <definedName name="csexcel_koncepcio_1szmell_kiad_Dim10" localSheetId="14">#REF!</definedName>
    <definedName name="csexcel_koncepcio_1szmell_kiad_Dim10" localSheetId="15">#REF!</definedName>
    <definedName name="csexcel_koncepcio_1szmell_kiad_Dim10" localSheetId="16">#REF!</definedName>
    <definedName name="csexcel_koncepcio_1szmell_kiad_Dim10" localSheetId="20">#REF!</definedName>
    <definedName name="csexcel_koncepcio_1szmell_kiad_Dim10" localSheetId="23">#REF!</definedName>
    <definedName name="csexcel_koncepcio_1szmell_kiad_Dim10" localSheetId="12">#REF!</definedName>
    <definedName name="csexcel_koncepcio_1szmell_kiad_Dim10">#REF!</definedName>
    <definedName name="csexcel_koncepcio_1szmell_kiad_Dim11" localSheetId="14">#REF!</definedName>
    <definedName name="csexcel_koncepcio_1szmell_kiad_Dim11" localSheetId="15">#REF!</definedName>
    <definedName name="csexcel_koncepcio_1szmell_kiad_Dim11" localSheetId="16">#REF!</definedName>
    <definedName name="csexcel_koncepcio_1szmell_kiad_Dim11" localSheetId="20">#REF!</definedName>
    <definedName name="csexcel_koncepcio_1szmell_kiad_Dim11" localSheetId="23">#REF!</definedName>
    <definedName name="csexcel_koncepcio_1szmell_kiad_Dim11" localSheetId="12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 localSheetId="14">#REF!</definedName>
    <definedName name="cskimutatas_2009_kv_Dim11" localSheetId="15">#REF!</definedName>
    <definedName name="cskimutatas_2009_kv_Dim11" localSheetId="16">#REF!</definedName>
    <definedName name="cskimutatas_2009_kv_Dim11" localSheetId="20">#REF!</definedName>
    <definedName name="cskimutatas_2009_kv_Dim11" localSheetId="23">#REF!</definedName>
    <definedName name="cskimutatas_2009_kv_Dim11" localSheetId="12">#REF!</definedName>
    <definedName name="cskimutatas_2009_kv_Dim11">#REF!</definedName>
    <definedName name="cskimutatas_2009_kv_Dim12">"="</definedName>
    <definedName name="cskimutatas_2009_kvAnchor" localSheetId="14">#REF!</definedName>
    <definedName name="cskimutatas_2009_kvAnchor" localSheetId="15">#REF!</definedName>
    <definedName name="cskimutatas_2009_kvAnchor" localSheetId="16">#REF!</definedName>
    <definedName name="cskimutatas_2009_kvAnchor" localSheetId="20">#REF!</definedName>
    <definedName name="cskimutatas_2009_kvAnchor" localSheetId="23">#REF!</definedName>
    <definedName name="cskimutatas_2009_kvAnchor" localSheetId="12">#REF!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4">'[10]összes igény'!#REF!</definedName>
    <definedName name="cskimutatas_hivatal_szakmai_igenyek_Dim06" localSheetId="15">'[10]összes igény'!#REF!</definedName>
    <definedName name="cskimutatas_hivatal_szakmai_igenyek_Dim06" localSheetId="16">'[10]összes igény'!#REF!</definedName>
    <definedName name="cskimutatas_hivatal_szakmai_igenyek_Dim06" localSheetId="20">'[10]összes igény'!#REF!</definedName>
    <definedName name="cskimutatas_hivatal_szakmai_igenyek_Dim06" localSheetId="23">'[10]összes igény'!#REF!</definedName>
    <definedName name="cskimutatas_hivatal_szakmai_igenyek_Dim06" localSheetId="27">'[10]összes igény'!#REF!</definedName>
    <definedName name="cskimutatas_hivatal_szakmai_igenyek_Dim06" localSheetId="12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4">'[10]összes igény'!#REF!</definedName>
    <definedName name="cskimutatas_hivatal_szakmai_igenyek_Dim09" localSheetId="15">'[10]összes igény'!#REF!</definedName>
    <definedName name="cskimutatas_hivatal_szakmai_igenyek_Dim09" localSheetId="16">'[10]összes igény'!#REF!</definedName>
    <definedName name="cskimutatas_hivatal_szakmai_igenyek_Dim09" localSheetId="20">'[10]összes igény'!#REF!</definedName>
    <definedName name="cskimutatas_hivatal_szakmai_igenyek_Dim09" localSheetId="23">'[10]összes igény'!#REF!</definedName>
    <definedName name="cskimutatas_hivatal_szakmai_igenyek_Dim09" localSheetId="27">'[10]összes igény'!#REF!</definedName>
    <definedName name="cskimutatas_hivatal_szakmai_igenyek_Dim09" localSheetId="12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4">'[10]összes igény'!#REF!</definedName>
    <definedName name="cskimutatas_hivatal_szakmai_igenyekAnchor" localSheetId="15">'[10]összes igény'!#REF!</definedName>
    <definedName name="cskimutatas_hivatal_szakmai_igenyekAnchor" localSheetId="16">'[10]összes igény'!#REF!</definedName>
    <definedName name="cskimutatas_hivatal_szakmai_igenyekAnchor" localSheetId="20">'[10]összes igény'!#REF!</definedName>
    <definedName name="cskimutatas_hivatal_szakmai_igenyekAnchor" localSheetId="23">'[10]összes igény'!#REF!</definedName>
    <definedName name="cskimutatas_hivatal_szakmai_igenyekAnchor" localSheetId="27">'[10]összes igény'!#REF!</definedName>
    <definedName name="cskimutatas_hivatal_szakmai_igenyekAnchor" localSheetId="12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 localSheetId="14">#REF!</definedName>
    <definedName name="kkkkk" localSheetId="15">#REF!</definedName>
    <definedName name="kkkkk" localSheetId="16">#REF!</definedName>
    <definedName name="kkkkk" localSheetId="20">#REF!</definedName>
    <definedName name="kkkkk" localSheetId="23">#REF!</definedName>
    <definedName name="kkkkk" localSheetId="12">#REF!</definedName>
    <definedName name="kkkkk">#REF!</definedName>
    <definedName name="kkkkkkk" localSheetId="14">'[10]összes igény'!#REF!</definedName>
    <definedName name="kkkkkkk" localSheetId="15">'[10]összes igény'!#REF!</definedName>
    <definedName name="kkkkkkk" localSheetId="16">'[10]összes igény'!#REF!</definedName>
    <definedName name="kkkkkkk" localSheetId="20">'[10]összes igény'!#REF!</definedName>
    <definedName name="kkkkkkk" localSheetId="23">'[10]összes igény'!#REF!</definedName>
    <definedName name="kkkkkkk" localSheetId="12">'[10]összes igény'!#REF!</definedName>
    <definedName name="kkkkkkk">'[10]összes igény'!#REF!</definedName>
    <definedName name="l" localSheetId="14">#REF!</definedName>
    <definedName name="l" localSheetId="15">#REF!</definedName>
    <definedName name="l" localSheetId="16">#REF!</definedName>
    <definedName name="l" localSheetId="20">#REF!</definedName>
    <definedName name="l" localSheetId="23">#REF!</definedName>
    <definedName name="l" localSheetId="27">#REF!</definedName>
    <definedName name="l" localSheetId="12">#REF!</definedName>
    <definedName name="l">#REF!</definedName>
    <definedName name="nem">1</definedName>
    <definedName name="_xlnm.Print_Titles" localSheetId="14">'10mell'!$5:$7</definedName>
    <definedName name="_xlnm.Print_Titles" localSheetId="16">'12mell'!$8:$9</definedName>
    <definedName name="_xlnm.Print_Titles" localSheetId="17">'13mell'!$4:$5</definedName>
    <definedName name="_xlnm.Print_Titles" localSheetId="20">'16mell'!$6:$8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24">'20mell'!$8:$9</definedName>
    <definedName name="_xlnm.Print_Titles" localSheetId="25">'21mell'!$5:$6</definedName>
    <definedName name="_xlnm.Print_Titles" localSheetId="28">'24mell'!$5:$6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20">'16mell'!$A$1:$E$86</definedName>
    <definedName name="székház" localSheetId="14">#REF!</definedName>
    <definedName name="székház" localSheetId="15">#REF!</definedName>
    <definedName name="székház" localSheetId="16">#REF!</definedName>
    <definedName name="székház" localSheetId="20">#REF!</definedName>
    <definedName name="székház" localSheetId="23">#REF!</definedName>
    <definedName name="székház" localSheetId="27">#REF!</definedName>
    <definedName name="székház" localSheetId="12">#REF!</definedName>
    <definedName name="székház">#REF!</definedName>
    <definedName name="székházbérlők" localSheetId="14">'[6]3-aBevétel'!#REF!</definedName>
    <definedName name="székházbérlők" localSheetId="15">'[6]3-aBevétel'!#REF!</definedName>
    <definedName name="székházbérlők" localSheetId="16">'[6]3-aBevétel'!#REF!</definedName>
    <definedName name="székházbérlők" localSheetId="20">'[6]3-aBevétel'!#REF!</definedName>
    <definedName name="székházbérlők" localSheetId="23">'[6]3-aBevétel'!#REF!</definedName>
    <definedName name="székházbérlők" localSheetId="12">'[6]3-aBevétel'!#REF!</definedName>
    <definedName name="székházbérlők">'[6]3-aBevétel'!#REF!</definedName>
    <definedName name="szintrehotzás" localSheetId="14">#REF!</definedName>
    <definedName name="szintrehotzás" localSheetId="15">#REF!</definedName>
    <definedName name="szintrehotzás" localSheetId="16">#REF!</definedName>
    <definedName name="szintrehotzás" localSheetId="20">#REF!</definedName>
    <definedName name="szintrehotzás" localSheetId="23">#REF!</definedName>
    <definedName name="szintrehotzás" localSheetId="12">#REF!</definedName>
    <definedName name="szintrehotzás">#REF!</definedName>
    <definedName name="szintrehozás2" localSheetId="14">#REF!</definedName>
    <definedName name="szintrehozás2" localSheetId="15">#REF!</definedName>
    <definedName name="szintrehozás2" localSheetId="16">#REF!</definedName>
    <definedName name="szintrehozás2" localSheetId="20">#REF!</definedName>
    <definedName name="szintrehozás2" localSheetId="23">#REF!</definedName>
    <definedName name="szintrehozás2" localSheetId="12">#REF!</definedName>
    <definedName name="szintrehozás2">#REF!</definedName>
    <definedName name="szintrhozás2" localSheetId="14">#REF!</definedName>
    <definedName name="szintrhozás2" localSheetId="15">#REF!</definedName>
    <definedName name="szintrhozás2" localSheetId="16">#REF!</definedName>
    <definedName name="szintrhozás2" localSheetId="20">#REF!</definedName>
    <definedName name="szintrhozás2" localSheetId="23">#REF!</definedName>
    <definedName name="szintrhozás2" localSheetId="1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<sst xmlns="http://schemas.openxmlformats.org/spreadsheetml/2006/main" count="3619" uniqueCount="1511">
  <si>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</si>
  <si>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</si>
  <si>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</si>
  <si>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</si>
  <si>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</si>
  <si>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</si>
  <si>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</si>
  <si>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Kosztolányi Dezső Általános Iskola felújítás</t>
  </si>
  <si>
    <t>Nemzetiségi Önkormányzat működési kiadásai</t>
  </si>
  <si>
    <t>Leövey Klára Gimnázium felújítás</t>
  </si>
  <si>
    <t>Sport feladatok</t>
  </si>
  <si>
    <t>Tankönyv támogatás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</si>
  <si>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</si>
  <si>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</si>
  <si>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</si>
  <si>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</si>
  <si>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</si>
  <si>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</si>
  <si>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</si>
  <si>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</si>
  <si>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</si>
  <si>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</si>
  <si>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</si>
  <si>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</si>
  <si>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</si>
  <si>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</si>
  <si>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</si>
  <si>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</si>
  <si>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</si>
  <si>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</si>
  <si>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</si>
  <si>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</si>
  <si>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</si>
  <si>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</si>
  <si>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</si>
  <si>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</si>
  <si>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</si>
  <si>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</si>
  <si>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</si>
  <si>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</si>
  <si>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</si>
  <si>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</si>
  <si>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</si>
  <si>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</si>
  <si>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</si>
  <si>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</si>
  <si>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</si>
  <si>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</si>
  <si>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</si>
  <si>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</si>
  <si>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</si>
  <si>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</si>
  <si>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</si>
  <si>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</si>
  <si>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</si>
  <si>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</si>
  <si>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</si>
  <si>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</si>
  <si>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</si>
  <si>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</si>
  <si>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</si>
  <si>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</si>
  <si>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</si>
  <si>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</si>
  <si>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</si>
  <si>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</si>
  <si>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</si>
  <si>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</si>
  <si>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</si>
  <si>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</si>
  <si>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</si>
  <si>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</si>
  <si>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</si>
  <si>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</si>
  <si>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</si>
  <si>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</si>
  <si>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</si>
  <si>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</si>
  <si>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</si>
  <si>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</si>
  <si>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</si>
  <si>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</si>
  <si>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</si>
  <si>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</si>
  <si>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</si>
  <si>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</si>
  <si>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</si>
  <si>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</si>
  <si>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</si>
  <si>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</si>
  <si>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</si>
  <si>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</si>
  <si>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</si>
  <si>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</si>
  <si>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</si>
  <si>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</si>
  <si>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</si>
  <si>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</si>
  <si>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</si>
  <si>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</si>
  <si>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</si>
  <si>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</si>
  <si>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</si>
  <si>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</si>
  <si>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</si>
  <si>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</si>
  <si>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</si>
  <si>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</si>
  <si>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</si>
  <si>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</si>
  <si>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</si>
  <si>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</si>
  <si>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</si>
  <si>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</si>
  <si>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</si>
  <si>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</si>
  <si>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</si>
  <si>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</si>
  <si>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</si>
  <si>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</si>
  <si>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</si>
  <si>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</si>
  <si>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</si>
  <si>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</si>
  <si>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</si>
  <si>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</si>
  <si>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</si>
  <si>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</si>
  <si>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</si>
  <si>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</si>
  <si>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</si>
  <si>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</si>
  <si>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</si>
  <si>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</si>
  <si>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</si>
  <si>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</si>
  <si>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</si>
  <si>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</si>
  <si>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</si>
  <si>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</si>
  <si>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</si>
  <si>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</si>
  <si>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</si>
  <si>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</si>
  <si>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</si>
  <si>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</si>
  <si>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</si>
  <si>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</si>
  <si>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</si>
  <si>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</si>
  <si>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</si>
  <si>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</si>
  <si>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</si>
  <si>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</si>
  <si>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</si>
  <si>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</si>
  <si>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</si>
  <si>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</si>
  <si>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</si>
  <si>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</si>
  <si>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</si>
  <si>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</si>
  <si>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</si>
  <si>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</si>
  <si>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</si>
  <si>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</si>
  <si>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</si>
  <si>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</si>
  <si>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</si>
  <si>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</si>
  <si>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</si>
  <si>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</si>
  <si>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</si>
  <si>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</si>
  <si>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</si>
  <si>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</si>
  <si>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</si>
  <si>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</si>
  <si>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</si>
  <si>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</si>
  <si>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</si>
  <si>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</si>
  <si>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</si>
  <si>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</si>
  <si>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</si>
  <si>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</si>
  <si>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</si>
  <si>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</si>
  <si>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</si>
  <si>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</si>
  <si>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</si>
  <si>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</si>
  <si>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</si>
  <si>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</si>
  <si>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</si>
  <si>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</si>
  <si>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</si>
  <si>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</si>
  <si>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</si>
  <si>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</si>
  <si>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</si>
  <si>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</si>
  <si>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</si>
  <si>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</si>
  <si>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</si>
  <si>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</si>
  <si>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</si>
  <si>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</si>
  <si>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</si>
  <si>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</si>
  <si>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</si>
  <si>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</si>
  <si>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</si>
  <si>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</si>
  <si>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</si>
  <si>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</si>
  <si>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</si>
  <si>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</si>
  <si>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</si>
  <si>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</si>
  <si>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</si>
  <si>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</si>
  <si>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</si>
  <si>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</si>
  <si>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</si>
  <si>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</si>
  <si>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</si>
  <si>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</si>
  <si>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</si>
  <si>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</si>
  <si>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</si>
  <si>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</si>
  <si>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</si>
  <si>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</si>
  <si>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</si>
  <si>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</si>
  <si>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</si>
  <si>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</si>
  <si>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</si>
  <si>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</si>
  <si>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</si>
  <si>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</si>
  <si>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</si>
  <si>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</si>
  <si>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</si>
  <si>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</si>
  <si>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</si>
  <si>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</si>
  <si>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</si>
  <si>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</si>
  <si>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</si>
  <si>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</si>
  <si>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</si>
  <si>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</si>
  <si>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</si>
  <si>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</si>
  <si>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</si>
  <si>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</si>
  <si>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</si>
  <si>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 xml:space="preserve">    Óvoda pedagógusok szeptemberi bérfejlesztése</t>
  </si>
  <si>
    <t>József Attila lakótelep forgalom elterelés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</si>
  <si>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</si>
  <si>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</si>
  <si>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</si>
  <si>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</si>
  <si>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</si>
  <si>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</si>
  <si>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</si>
  <si>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</si>
  <si>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</si>
  <si>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</si>
  <si>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</si>
  <si>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</si>
  <si>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</si>
  <si>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</si>
  <si>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</si>
  <si>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</si>
  <si>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</si>
  <si>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</si>
  <si>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</si>
  <si>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</si>
  <si>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</si>
  <si>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</si>
  <si>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</si>
  <si>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"Vitukis" korsós nőszobor vásárlás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</si>
  <si>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</si>
  <si>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</si>
  <si>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</si>
  <si>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</si>
  <si>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</si>
  <si>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</si>
  <si>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</si>
  <si>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</si>
  <si>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Balázs B. u. 11.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</si>
  <si>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</si>
  <si>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</si>
  <si>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</si>
  <si>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</si>
  <si>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</si>
  <si>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</si>
  <si>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</si>
  <si>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</si>
  <si>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Index            5./4.</t>
  </si>
  <si>
    <t>Index     5./4.</t>
  </si>
  <si>
    <t>Index        5./4.</t>
  </si>
  <si>
    <t>Index       5./4.</t>
  </si>
  <si>
    <t>Index    5./4.</t>
  </si>
  <si>
    <t>Index   5./4.</t>
  </si>
  <si>
    <t>Polgármesteri Hivatal igazgatási kiadásai</t>
  </si>
  <si>
    <t>Házi segítség nyújtás</t>
  </si>
  <si>
    <t>Kulturális koncepció készítése</t>
  </si>
  <si>
    <t>IX. Kerületi Rendőrkapitányság támogatása</t>
  </si>
  <si>
    <t>Munkaadókat terhelő járulékok</t>
  </si>
  <si>
    <t>A 4.sz. melléklet 4114, 4118, 4119, 4120, 4135 sz. költségvetési sorai (lakóházfelújítások) a táblázatban nettó értékkel szerepelnek.</t>
  </si>
  <si>
    <t>Parkolási Kft (FEV IX. Zrt.)</t>
  </si>
  <si>
    <t>Börzsöny utcai rendörörs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</si>
  <si>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</si>
  <si>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</si>
  <si>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</si>
  <si>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</si>
  <si>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</si>
  <si>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</si>
  <si>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Aszódi lkt. Táblás köz épületeknél épületenkénti vízmérők kiép.</t>
  </si>
  <si>
    <t xml:space="preserve">  Beruházási kiadások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</si>
  <si>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</si>
  <si>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</si>
  <si>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</si>
  <si>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</si>
  <si>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</si>
  <si>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</si>
  <si>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2015. évi beruházási, fejlesztési kiadások</t>
  </si>
  <si>
    <t>2015. évi felújítások</t>
  </si>
  <si>
    <t xml:space="preserve">Az önkormányzat  költségvetésében szereplő támogatások 2015. évi kiadásai </t>
  </si>
  <si>
    <t xml:space="preserve">Az önkormányzat  költségvetésében szereplő 2015. évi kiadások </t>
  </si>
  <si>
    <t>Közterület-felügyelet  2015. év</t>
  </si>
  <si>
    <t>A Polgármesteri Hivatal kiadásai 2015.</t>
  </si>
  <si>
    <t>Költségvetési szervek 2015. évi költségvetése</t>
  </si>
  <si>
    <t>Az önkormányzat költségvetésében szereplő 2015. évi tartalékok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</si>
  <si>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</si>
  <si>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</si>
  <si>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</si>
  <si>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</si>
  <si>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Az önkormányzat 2015. évi bevételei</t>
  </si>
  <si>
    <t>Az önkormányzat 2015. évi kiadásai</t>
  </si>
  <si>
    <t>Tűzfalfestési pályázat</t>
  </si>
  <si>
    <t>Parkolóhely megváltás</t>
  </si>
  <si>
    <t xml:space="preserve">    Elvonások és befizetések</t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</si>
  <si>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</si>
  <si>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</si>
  <si>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</si>
  <si>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</si>
  <si>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</si>
  <si>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</si>
  <si>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</si>
  <si>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</si>
  <si>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</si>
  <si>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</si>
  <si>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</si>
  <si>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</si>
  <si>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</si>
  <si>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</si>
  <si>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</si>
  <si>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</si>
  <si>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</si>
  <si>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</si>
  <si>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</si>
  <si>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Markusovszky park</t>
  </si>
  <si>
    <t>Balázs B. u. 25.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</si>
  <si>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</si>
  <si>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</si>
  <si>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</si>
  <si>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</si>
  <si>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</si>
  <si>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</si>
  <si>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</si>
  <si>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</si>
  <si>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</si>
  <si>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</si>
  <si>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</si>
  <si>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</si>
  <si>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</si>
  <si>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</si>
  <si>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</si>
  <si>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</si>
  <si>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</si>
  <si>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</si>
  <si>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</si>
  <si>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</si>
  <si>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</si>
  <si>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</si>
  <si>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</si>
  <si>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</si>
  <si>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</si>
  <si>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</si>
  <si>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</si>
  <si>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</si>
  <si>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</si>
  <si>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</si>
  <si>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</si>
  <si>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</si>
  <si>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</si>
  <si>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</si>
  <si>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</si>
  <si>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</si>
  <si>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</si>
  <si>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</si>
  <si>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</si>
  <si>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</si>
  <si>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</si>
  <si>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</si>
  <si>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</si>
  <si>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</si>
  <si>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</si>
  <si>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</si>
  <si>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</si>
  <si>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</si>
  <si>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</si>
  <si>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</si>
  <si>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</si>
  <si>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</si>
  <si>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</si>
  <si>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</si>
  <si>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</si>
  <si>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</si>
  <si>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</si>
  <si>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</si>
  <si>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</si>
  <si>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</si>
  <si>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</si>
  <si>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</si>
  <si>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</si>
  <si>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</si>
  <si>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</si>
  <si>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</si>
  <si>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</si>
  <si>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</si>
  <si>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</si>
  <si>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</si>
  <si>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</si>
  <si>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</si>
  <si>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</si>
  <si>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</si>
  <si>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</si>
  <si>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</si>
  <si>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</si>
  <si>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</si>
  <si>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</si>
  <si>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</si>
  <si>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>Tankönyvtámogatás</t>
  </si>
  <si>
    <t>Idősügyi koncepció</t>
  </si>
  <si>
    <t>Nem önkormányzati tulajdonú lakóépületek veszélyelh.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</si>
  <si>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</si>
  <si>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</si>
  <si>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</si>
  <si>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2016. év várható terv szám</t>
  </si>
  <si>
    <t>2017. év várható terv szám</t>
  </si>
  <si>
    <t>Helyi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</si>
  <si>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</si>
  <si>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</si>
  <si>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</si>
  <si>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</si>
  <si>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</si>
  <si>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Kezességvállalással kapcsolatos megtérülés</t>
  </si>
  <si>
    <t>Adósságot keletkeztető ügyletből eredő fizetési kötelezettség</t>
  </si>
  <si>
    <t>2024.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</si>
  <si>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</si>
  <si>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</si>
  <si>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</si>
  <si>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</si>
  <si>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</si>
  <si>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</si>
  <si>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</si>
  <si>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</si>
  <si>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</si>
  <si>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</si>
  <si>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</si>
  <si>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</si>
  <si>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Index        4./3.</t>
  </si>
  <si>
    <t>2015. év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</si>
  <si>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</si>
  <si>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</si>
  <si>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</si>
  <si>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</si>
  <si>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Az Európai uniós forrásokkal támogatott fejlesztések tervezett 2015. évi adatairól</t>
  </si>
  <si>
    <t>2015. évi közvetett támogatások</t>
  </si>
  <si>
    <t>2015. év eredeti költségvetés</t>
  </si>
  <si>
    <t>2018. év várható terv szám</t>
  </si>
  <si>
    <t>Városfejlesztési, Városgazdálkodási és Környezetvédelmi Bizottság</t>
  </si>
  <si>
    <t>Akadálymentesítési támogatás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</si>
  <si>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</si>
  <si>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</si>
  <si>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</si>
  <si>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Gyermekétkeztetés támogatása</t>
  </si>
  <si>
    <t>Kommunikációs szolgáltatás</t>
  </si>
  <si>
    <t>Katasztrófa védelemhez kapcsolódó "M" készlet</t>
  </si>
  <si>
    <t>Általános tartalék</t>
  </si>
  <si>
    <t>16. sz. melléklet</t>
  </si>
  <si>
    <t>Gépkocsi elszállítás</t>
  </si>
  <si>
    <t>Helyiség megszerzési díj</t>
  </si>
  <si>
    <t>Önkormányzati segély, rendkívüli támogatás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</si>
  <si>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</si>
  <si>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</si>
  <si>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</si>
  <si>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</si>
  <si>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</si>
  <si>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</si>
  <si>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</si>
  <si>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</si>
  <si>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</si>
  <si>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</si>
  <si>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</si>
  <si>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</si>
  <si>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Iskolai jogosítvány megszerzés támogatása</t>
  </si>
  <si>
    <t xml:space="preserve">                             térfelügyelet</t>
  </si>
  <si>
    <t>2015. évi Polgármesteri Hivatal és Intézményi engedélyezett létszámadatok</t>
  </si>
  <si>
    <t>FIÜK</t>
  </si>
  <si>
    <t>2015. évi előirányzat 4/2015.</t>
  </si>
  <si>
    <t>2015. évi előirányzat  4/2015.</t>
  </si>
  <si>
    <t xml:space="preserve">2015. évi előirányzat 4/2015. 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</si>
  <si>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</si>
  <si>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</si>
  <si>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</si>
  <si>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</si>
  <si>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</si>
  <si>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>FESZOFE Nonprofit Kft Eseti megrendelések VI Iroda</t>
  </si>
  <si>
    <t>Lakás és helyiség felújítás VI Iroda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</si>
  <si>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</si>
  <si>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</si>
  <si>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</si>
  <si>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</si>
  <si>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</si>
  <si>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 xml:space="preserve">   Felújítási kiadások</t>
  </si>
  <si>
    <t>Moravcsik Alapítvány</t>
  </si>
  <si>
    <t>2015. évi megelőlegezett állami normatíva visszafizetése</t>
  </si>
  <si>
    <t xml:space="preserve">   Felhalmozási célú kiadások</t>
  </si>
  <si>
    <t>Louis Blérot szobor készítés</t>
  </si>
  <si>
    <t xml:space="preserve">    Középületek kiemelt jelentőségű épületenergetikai fejlesztése</t>
  </si>
  <si>
    <t>Középületek kiemelt jelentőségű épületenergetikai fejlesztése</t>
  </si>
  <si>
    <t xml:space="preserve">   Iparűzési adó, pótlék, bírság</t>
  </si>
  <si>
    <t>Közfoglalkoztatottak pályázat tám.önrésze, kapcs.egyéb kiad.tám.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</si>
  <si>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</si>
  <si>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</si>
  <si>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</si>
  <si>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</si>
  <si>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</si>
  <si>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</si>
  <si>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</si>
  <si>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</si>
  <si>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</si>
  <si>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</si>
  <si>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</si>
  <si>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</si>
  <si>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</si>
  <si>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</si>
  <si>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</si>
  <si>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</si>
  <si>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</si>
  <si>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</si>
  <si>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</si>
  <si>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</si>
  <si>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</si>
  <si>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</si>
  <si>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</si>
  <si>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</si>
  <si>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</si>
  <si>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</si>
  <si>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</si>
  <si>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</si>
  <si>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</si>
  <si>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</si>
  <si>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</si>
  <si>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</si>
  <si>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Ifjusági koncepció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</si>
  <si>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</si>
  <si>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</si>
  <si>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</si>
  <si>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</si>
  <si>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</si>
  <si>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</si>
  <si>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</si>
  <si>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</si>
  <si>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</si>
  <si>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</si>
  <si>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</si>
  <si>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</si>
  <si>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</si>
  <si>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</si>
  <si>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</si>
  <si>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</si>
  <si>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</si>
  <si>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</si>
  <si>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</si>
  <si>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</si>
  <si>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</si>
  <si>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</si>
  <si>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</si>
  <si>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</si>
  <si>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</si>
  <si>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</si>
  <si>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</si>
  <si>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</si>
  <si>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</si>
  <si>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</si>
  <si>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</si>
  <si>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</si>
  <si>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</si>
  <si>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</si>
  <si>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</si>
  <si>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</si>
  <si>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</si>
  <si>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</si>
  <si>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</si>
  <si>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</si>
  <si>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</si>
  <si>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</si>
  <si>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</si>
  <si>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</si>
  <si>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</si>
  <si>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</si>
  <si>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</si>
  <si>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</si>
  <si>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</si>
  <si>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</si>
  <si>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</si>
  <si>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</si>
  <si>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</si>
  <si>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</si>
  <si>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</si>
  <si>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</si>
  <si>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</si>
  <si>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</si>
  <si>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</si>
  <si>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</si>
  <si>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</si>
  <si>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</si>
  <si>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</si>
  <si>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</si>
  <si>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Kifli beszerzés</t>
  </si>
  <si>
    <t>Szabadidő, sport, kultúra, és vallás</t>
  </si>
  <si>
    <t>Szabadidő, sport</t>
  </si>
  <si>
    <t>KIADÁSOK MINDÖSSZ.:(Irányítószervi tám.folyosítása nélkül)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</si>
  <si>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</si>
  <si>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</si>
  <si>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</si>
  <si>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</si>
  <si>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</si>
  <si>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</si>
  <si>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</si>
  <si>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</si>
  <si>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</si>
  <si>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</si>
  <si>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</si>
  <si>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</si>
  <si>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</si>
  <si>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</si>
  <si>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</si>
  <si>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</si>
  <si>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</si>
  <si>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</si>
  <si>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</si>
  <si>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</si>
  <si>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</si>
  <si>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</si>
  <si>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</si>
  <si>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</si>
  <si>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</si>
  <si>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</si>
  <si>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</si>
  <si>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</si>
  <si>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</si>
  <si>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</si>
  <si>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</si>
  <si>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</si>
  <si>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</si>
  <si>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</si>
  <si>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</si>
  <si>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</si>
  <si>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</si>
  <si>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</si>
  <si>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</si>
  <si>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</si>
  <si>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 xml:space="preserve">Felújításokkal kapcsolatos tervezések </t>
  </si>
  <si>
    <t>Csicsergő Óvoda felújítás</t>
  </si>
  <si>
    <t xml:space="preserve">    Felújítási kiadások</t>
  </si>
  <si>
    <t>Egyéb felhalmozási célú kiadások</t>
  </si>
  <si>
    <t>Munkaadókat teherlő járulékok</t>
  </si>
  <si>
    <t>Készletértékesítés</t>
  </si>
  <si>
    <t>Működési célú pénzeszközátvétel</t>
  </si>
  <si>
    <r>
      <t xml:space="preserve">    Fővárosi IPA visszafizetése -</t>
    </r>
    <r>
      <rPr>
        <sz val="9"/>
        <rFont val="Arial CE"/>
        <family val="0"/>
      </rPr>
      <t>Dologi kiadások</t>
    </r>
  </si>
  <si>
    <t>Megelőlegezett állami normatíva visszafizetése</t>
  </si>
  <si>
    <t xml:space="preserve">  Munkaadókat terhelő járulékok</t>
  </si>
  <si>
    <t>Ferencvárosi Egyesített Bölcsődék felújítása</t>
  </si>
  <si>
    <t>Megelőlegezett állami normatíva</t>
  </si>
  <si>
    <t>Megelőlegezett normatív támogatás</t>
  </si>
  <si>
    <t>Készlet értékesítés</t>
  </si>
  <si>
    <t xml:space="preserve">     Beruházási kiadások</t>
  </si>
  <si>
    <r>
      <t xml:space="preserve">    Behajtási költségátalány - </t>
    </r>
    <r>
      <rPr>
        <sz val="9"/>
        <rFont val="Arial CE"/>
        <family val="0"/>
      </rPr>
      <t>Dologi kiadás</t>
    </r>
  </si>
  <si>
    <t>Behajtási költségátalány</t>
  </si>
  <si>
    <t xml:space="preserve">     Felújítások (3/A, 3/C, 5.sz. mellékletek nélkül)</t>
  </si>
  <si>
    <t xml:space="preserve">     Beruházások (2.mell.,3.A mell.,3.B., 3/C, 3/D, 4.sz. mell.nélkül)</t>
  </si>
  <si>
    <t>2015. évi előirányzat 1/2016.</t>
  </si>
  <si>
    <t>2015. évi előirányzat  1/2016.</t>
  </si>
  <si>
    <t xml:space="preserve">2015. évi előirányzat 1/2016. </t>
  </si>
  <si>
    <t>10.sz. melléklet</t>
  </si>
  <si>
    <t>Ft</t>
  </si>
  <si>
    <t>Az állami támogatás jogcímei</t>
  </si>
  <si>
    <t>Költségvetési törvény alapján támogatás összege</t>
  </si>
  <si>
    <t>Év végi eltérés mutatószám szerinti támogatása</t>
  </si>
  <si>
    <t>Eltérés (támogatás és felhasználás szerint)</t>
  </si>
  <si>
    <t>Egyes szociális és gyermekjóléti feladatok támogatása</t>
  </si>
  <si>
    <t>A központi 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</si>
  <si>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</si>
  <si>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</si>
  <si>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Gyermekszegénység elleni program keretében nyári étkezés biztosítása</t>
  </si>
  <si>
    <t>Fővárosi kerületi önkormányzatok közművelődési támogatása</t>
  </si>
  <si>
    <t>Kiemelt minősítésű zenekarok támogatása</t>
  </si>
  <si>
    <t>12. számú melléklet</t>
  </si>
  <si>
    <t>Polgármesteri Hivatal</t>
  </si>
  <si>
    <t>Sorszám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</si>
  <si>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</si>
  <si>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</si>
  <si>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</si>
  <si>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</si>
  <si>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</t>
  </si>
  <si>
    <t>Alaptevékenység finanszírozási egyenlege</t>
  </si>
  <si>
    <t>Alaptevékenység maradványa</t>
  </si>
  <si>
    <t>3/a. sz. melléklet</t>
  </si>
  <si>
    <t>Balatonszéplak</t>
  </si>
  <si>
    <t>Munkaadókat terhelő jár. és szociális hozzájár.adó</t>
  </si>
  <si>
    <t>Informatika működés, fejlesztés</t>
  </si>
  <si>
    <t>Alaptevékenység maradványából</t>
  </si>
  <si>
    <t>13.sz.melléklet</t>
  </si>
  <si>
    <t xml:space="preserve">Az Önkormányzat </t>
  </si>
  <si>
    <t>Alaptevékenység finanszírozási kiadásai</t>
  </si>
  <si>
    <t>1/c. melléklet</t>
  </si>
  <si>
    <t>1/c. melléklet összesen</t>
  </si>
  <si>
    <t>3/c. sz. melléklet</t>
  </si>
  <si>
    <t xml:space="preserve">Lakáslemondás térítéssel </t>
  </si>
  <si>
    <t>KF - rehabilitációs járulékos költségek</t>
  </si>
  <si>
    <t>Bérlakás és egyéb elidegenítés</t>
  </si>
  <si>
    <t>Ifjúsági koncepció</t>
  </si>
  <si>
    <t>Kulturális, egyházügyi feladatok</t>
  </si>
  <si>
    <t>Önkormányzati szakmai feladatok</t>
  </si>
  <si>
    <t>Térfigyelő kamerák üzemeltetése</t>
  </si>
  <si>
    <t>Polgármesteri tisztséggel összefüggő kiadások</t>
  </si>
  <si>
    <t>Parkolási Kft.</t>
  </si>
  <si>
    <t>Városfejlesztéssel kapcsolatos önkormányzati kiadások</t>
  </si>
  <si>
    <t>FESZOFE KFt.</t>
  </si>
  <si>
    <t>Pályázat előkésuítés, lebonyolítás</t>
  </si>
  <si>
    <t>IX. kerületi Szakrendelő Kft.</t>
  </si>
  <si>
    <t>Közfoglalkoztatottak pályázati önrésze</t>
  </si>
  <si>
    <t>Sport és Szabadidő rendezvény</t>
  </si>
  <si>
    <t>Helytörténeti gyűjtemény</t>
  </si>
  <si>
    <t>Zenei Alapítvány közszolgáltatási szerződése</t>
  </si>
  <si>
    <t>Nemzetiségi önkormányzatok működési kiadásai</t>
  </si>
  <si>
    <t>3/c. sz. melléklet összesen</t>
  </si>
  <si>
    <t>3/d. sz. melléklet</t>
  </si>
  <si>
    <t>Balázs B. u. 32.</t>
  </si>
  <si>
    <t>Lakóházfelújítási tervezés</t>
  </si>
  <si>
    <t>JAT</t>
  </si>
  <si>
    <t>Veszélyes tűzfalak kémények vizsgálata</t>
  </si>
  <si>
    <t>Intézményfelújítás, óvodai karbantartás</t>
  </si>
  <si>
    <t>5. sz. melléklet összesen</t>
  </si>
  <si>
    <t>6. sz. melléklet</t>
  </si>
  <si>
    <t>6. sz. melléklet összesen</t>
  </si>
  <si>
    <t>14. számú melléklet</t>
  </si>
  <si>
    <t>Ferencvárosi Közterület-felügyelet</t>
  </si>
  <si>
    <t>Intézmények</t>
  </si>
  <si>
    <t>Intézmény megnevezése</t>
  </si>
  <si>
    <t>Alaptevékenység finanszírozási bevételei</t>
  </si>
  <si>
    <t>Kötelezettséggel terhelt maradvány</t>
  </si>
  <si>
    <t>Alaptevékenység maradványának felosztása</t>
  </si>
  <si>
    <t>Személyi</t>
  </si>
  <si>
    <t>Dologi</t>
  </si>
  <si>
    <t>Liliom Óvoda</t>
  </si>
  <si>
    <t>Méhecske Óvoda</t>
  </si>
  <si>
    <t>Fvi Egyesített Bölcsődék</t>
  </si>
  <si>
    <t>eFt-ban</t>
  </si>
  <si>
    <t>A</t>
  </si>
  <si>
    <t>B</t>
  </si>
  <si>
    <t>C</t>
  </si>
  <si>
    <t>D</t>
  </si>
  <si>
    <t>E</t>
  </si>
  <si>
    <t>Előző év</t>
  </si>
  <si>
    <t>Tárgyév</t>
  </si>
  <si>
    <t>Változás %-a</t>
  </si>
  <si>
    <t xml:space="preserve">ESZKÖZÖK  </t>
  </si>
  <si>
    <t>01.</t>
  </si>
  <si>
    <t>I. Immateriális javak</t>
  </si>
  <si>
    <t>I/1. Vagyoni értékű jogok</t>
  </si>
  <si>
    <t>I./2. Szellemi termékek</t>
  </si>
  <si>
    <t>02.</t>
  </si>
  <si>
    <t>II. Tárgyi eszközök (3+25)</t>
  </si>
  <si>
    <t>II./1 Ingatlanok és a kapcsolódó vagyoni értékű jogok</t>
  </si>
  <si>
    <t>II./2. Gépek, berendezések, felszerelések, járművek</t>
  </si>
  <si>
    <t>II./4. Beruházások, felújítások</t>
  </si>
  <si>
    <t>III. Befektetett pénzügyi eszközök (36+40)</t>
  </si>
  <si>
    <t>III./1. Tartós részesedések</t>
  </si>
  <si>
    <t>44.</t>
  </si>
  <si>
    <t>A.) Nemzeti vagyonba tartozó befektetett  eszközök összesen (1+2+35+43)</t>
  </si>
  <si>
    <t>I. Készletek</t>
  </si>
  <si>
    <t>45.</t>
  </si>
  <si>
    <t>I./1. Vásárolt készletek</t>
  </si>
  <si>
    <t>47.</t>
  </si>
  <si>
    <t>B.) Nemzeti vagyonba tartozó forgóeszközök (45+46)</t>
  </si>
  <si>
    <t>49.</t>
  </si>
  <si>
    <t>II.   Pénztárak, csekkek, betétkönyvek</t>
  </si>
  <si>
    <t>50.</t>
  </si>
  <si>
    <t>III.  Forintszámlák</t>
  </si>
  <si>
    <t>51.</t>
  </si>
  <si>
    <t>52.</t>
  </si>
  <si>
    <t>C.) Pénzeszközök (48+49+50+51)</t>
  </si>
  <si>
    <t>53.</t>
  </si>
  <si>
    <t>I.   Költségvetési évben esedékes követelések                                                                  (54-től 61-ig)</t>
  </si>
  <si>
    <t>54.</t>
  </si>
  <si>
    <t xml:space="preserve">1. Költségvetési évben esedékes követelések működési célú támogatások bevételeire államháztartáson belülről </t>
  </si>
  <si>
    <t>55.</t>
  </si>
  <si>
    <t xml:space="preserve">2. Költségvetési évben esedékes követelések felhalmozási célú támogatások bevételeire államháztartáson belülről </t>
  </si>
  <si>
    <t>56.</t>
  </si>
  <si>
    <t>3. Költségvetési évben esedékes követelések közhatalmi bevételre</t>
  </si>
  <si>
    <t>57.</t>
  </si>
  <si>
    <t>4. Költségvetési évben esedékes követelések működési bevételre</t>
  </si>
  <si>
    <t>58.</t>
  </si>
  <si>
    <t>5. Költségvetési évben esedékes követelések felhalmozási bevételre</t>
  </si>
  <si>
    <t>59.</t>
  </si>
  <si>
    <t>6. Költségvetési évben esedékes követelések működési célú átvett pénzeszközre</t>
  </si>
  <si>
    <t>60.</t>
  </si>
  <si>
    <t xml:space="preserve">7. Költségvetési évben esedékes követelések felhalmozási célú átvett pénzeszközre </t>
  </si>
  <si>
    <t>61.</t>
  </si>
  <si>
    <t xml:space="preserve">8. Költségvetési évben esedékes követelések finanszírozási bevételekre </t>
  </si>
  <si>
    <t>62.</t>
  </si>
  <si>
    <t>II.  Költségvetési évet követően esedékes követelések                                                     (63-tól 70-ig)</t>
  </si>
  <si>
    <t>63.</t>
  </si>
  <si>
    <t>1. Költségvetési évet követően esedékes követelések működési célú támogatások bevételeire államháztartáson belülről</t>
  </si>
  <si>
    <t>64.</t>
  </si>
  <si>
    <t>2. Költségvetési évet követően esedékes követelések felhalmozási célú támogatások bevételeire államháztartáson belülről</t>
  </si>
  <si>
    <t>65.</t>
  </si>
  <si>
    <t>3. Költségvetési évet követően esedékes követelések közhatalmi bevételre</t>
  </si>
  <si>
    <t>66.</t>
  </si>
  <si>
    <t>4. Költségvetési évet követően esedékes követelések működési bevételre</t>
  </si>
  <si>
    <t>67.</t>
  </si>
  <si>
    <t>5. Költségvetési évet követően esedékes követelések felhalmozási bevételre</t>
  </si>
  <si>
    <t>68.</t>
  </si>
  <si>
    <t xml:space="preserve">6. Költségvetési évet követően esedékes követelések működési célú átvett pénzeszközre </t>
  </si>
  <si>
    <t>69.</t>
  </si>
  <si>
    <t>7. Költségvetési évet követően esedékes követelések felhalmozási célú átvett pénzeszközre</t>
  </si>
  <si>
    <t>70.</t>
  </si>
  <si>
    <t>8. Költségvetési évet követően esedékes követelések finanszírozási bevételekre</t>
  </si>
  <si>
    <t>71.</t>
  </si>
  <si>
    <t>III. Követelés jellegű sajátos elszámolások</t>
  </si>
  <si>
    <t>72.</t>
  </si>
  <si>
    <t>D.) Követelések összesen (53+62+71)</t>
  </si>
  <si>
    <t>73.</t>
  </si>
  <si>
    <t>I.   December havi illetmények, munkabérek elszámolása</t>
  </si>
  <si>
    <t>74.</t>
  </si>
  <si>
    <t>II. Utalványok, bérletek és más hasonló készpénz-helyettesítő fizetési eszköznek nem minősülő eszközök elszámolásai</t>
  </si>
  <si>
    <t>75.</t>
  </si>
  <si>
    <t>E.) Egyéb sajátos eszközoldali elszámolások (73+74)</t>
  </si>
  <si>
    <t>76.</t>
  </si>
  <si>
    <t>F.) Aktív időbeli elhatárolások</t>
  </si>
  <si>
    <t>77.</t>
  </si>
  <si>
    <t>Eszközök összesen: (44+47+52+72+75+76)</t>
  </si>
  <si>
    <t xml:space="preserve">FORRÁSOK  </t>
  </si>
  <si>
    <t>78.</t>
  </si>
  <si>
    <t>I.    Nemzeti vagyon induláskori értéke</t>
  </si>
  <si>
    <t>79.</t>
  </si>
  <si>
    <t>II.   Nemzeti vagyon változásai</t>
  </si>
  <si>
    <t>80.</t>
  </si>
  <si>
    <t>III.  Egyéb eszközök induláskori értéke és változásai</t>
  </si>
  <si>
    <t>81.</t>
  </si>
  <si>
    <t>IV. Felhalmozott eredmény</t>
  </si>
  <si>
    <t>82.</t>
  </si>
  <si>
    <t>V.  Eszközök értékhelyesbítésének forrása</t>
  </si>
  <si>
    <t>83.</t>
  </si>
  <si>
    <t>VI. Mérleg szerinti eredmény</t>
  </si>
  <si>
    <t>84.</t>
  </si>
  <si>
    <t>G.) Saját tőke összesen (78+79+80+81+82+83)</t>
  </si>
  <si>
    <t>85.</t>
  </si>
  <si>
    <t>I. Költségvetési évben esedékes kötelezettségek                                                  (86-tól 94-ig)</t>
  </si>
  <si>
    <t>86.</t>
  </si>
  <si>
    <t>1. Költségvetési évben esedékes kötelezettségek személyi juttatásokra</t>
  </si>
  <si>
    <t>87.</t>
  </si>
  <si>
    <t>2. Költségvetési évben esedékes kötelezettségek munkaadót terhelő járulékokra és szociális hozzájárulási adóra</t>
  </si>
  <si>
    <t>88.</t>
  </si>
  <si>
    <t>3. Költségvetési évben esedékes kötelezettségek dologi kiadásokra</t>
  </si>
  <si>
    <t>89.</t>
  </si>
  <si>
    <t>4. Költségvetési évben esedékes kötelezettségek ellátottak pénzbeli juttatásaira</t>
  </si>
  <si>
    <t>90.</t>
  </si>
  <si>
    <t>5. Költségvetési évben esedékes kötelezettségek egyéb működési célú kiadásokra</t>
  </si>
  <si>
    <t>91.</t>
  </si>
  <si>
    <t>6. Költségvetési évben esedékes kötelezettségek beruházásokra</t>
  </si>
  <si>
    <t>92.</t>
  </si>
  <si>
    <t>7. Költségvetési évben esedékes kötelezettségek felújításokra</t>
  </si>
  <si>
    <t>93.</t>
  </si>
  <si>
    <t>8. Költségvetési évben esedékes kötelezettségek egyéb felhalmozási célú kiadásokra</t>
  </si>
  <si>
    <t>94.</t>
  </si>
  <si>
    <t>9. Költségvetési évben esedékes kötelezettségek finanszírozási kiadásokra</t>
  </si>
  <si>
    <t>95.</t>
  </si>
  <si>
    <t>II. Költségvetési évet követően esedékes kötelezettségek                                   (96-tól 104-ig)</t>
  </si>
  <si>
    <t>96.</t>
  </si>
  <si>
    <t>1. Költségvetési évet követően esedékes kötelezettségek személyi juttatásokra</t>
  </si>
  <si>
    <t>97.</t>
  </si>
  <si>
    <t>2. Költségvetési évet követően esedékes kötelezettségek munkaadót terhelő járulékokra és szociális hozzájárulási adóra</t>
  </si>
  <si>
    <t>98.</t>
  </si>
  <si>
    <t>3. Költségvetési évet követően esedékes kötelezettségek dologi kiadásokra</t>
  </si>
  <si>
    <t>99.</t>
  </si>
  <si>
    <t>4. Költségvetési évet követően esedékes kötelezettségek ellátottak pénzbeli juttatásaira</t>
  </si>
  <si>
    <t>100.</t>
  </si>
  <si>
    <t>5. Költségvetési évet követően esedékes kötelezettségek egyéb működési célú kiadásokra</t>
  </si>
  <si>
    <t>101.</t>
  </si>
  <si>
    <t>6. Költségvetési évet követően esedékes kötelezettségek beruházásokra</t>
  </si>
  <si>
    <t>102.</t>
  </si>
  <si>
    <t>7. Költségvetési évet követően esedékes kötelezettségek felújításokra</t>
  </si>
  <si>
    <t>103.</t>
  </si>
  <si>
    <t>8. Költségvetési évet követően esedékes kötelezettségek egyéb felhalmozási célú kiadásokra</t>
  </si>
  <si>
    <t>104.</t>
  </si>
  <si>
    <t>9. Költségvetési évet követően esedékes kötelezettségek finanszírozási kiadásokra</t>
  </si>
  <si>
    <t>105.</t>
  </si>
  <si>
    <t>III. Kötelezettség jellegű sajátos elszámolások</t>
  </si>
  <si>
    <t>106.</t>
  </si>
  <si>
    <t>H.) Kötelezettségek összesen (85+95+105)</t>
  </si>
  <si>
    <t>107.</t>
  </si>
  <si>
    <t>I.)  Egyéb sajátos forrásoldali elszámolások</t>
  </si>
  <si>
    <t>Eredményszemléletű bevételek paszív időbeli elhatárolása</t>
  </si>
  <si>
    <t>Költségek, ráfordítások passzív időbeli elhatárolása</t>
  </si>
  <si>
    <t>Halasztott eredményszemléletű bevételek</t>
  </si>
  <si>
    <t>108.</t>
  </si>
  <si>
    <t>J.)  Passzív időbeli elhatárolások</t>
  </si>
  <si>
    <t>109.</t>
  </si>
  <si>
    <t>Források összesen: (84+106+107+108)</t>
  </si>
  <si>
    <t>Vagyonkimutatása</t>
  </si>
  <si>
    <t>adatok eFt-ban</t>
  </si>
  <si>
    <t>ESZKÖZÖK</t>
  </si>
  <si>
    <t>sor-
szám</t>
  </si>
  <si>
    <t>Tárgy év bruttó érték</t>
  </si>
  <si>
    <t>Tárgy év nettó érték</t>
  </si>
  <si>
    <t>II. Tárgyi eszközök</t>
  </si>
  <si>
    <t xml:space="preserve">    II./1. Törzsvagyon</t>
  </si>
  <si>
    <t xml:space="preserve">         a./ Forgalomképtelen ingatlanok</t>
  </si>
  <si>
    <t xml:space="preserve">         a./3.  Parkok és felüljárók</t>
  </si>
  <si>
    <t xml:space="preserve">         a./7.  Folyamatban lévő ingatlan beruházás, felújítás</t>
  </si>
  <si>
    <t xml:space="preserve">         b./ Nemzetgazdasági szempontból kiemelt jelentőségű ingatlanok</t>
  </si>
  <si>
    <t xml:space="preserve">         c./ Korlátozottan forgalomképes ingatlanok</t>
  </si>
  <si>
    <t xml:space="preserve">         c./5. Intézmények ingatlanai</t>
  </si>
  <si>
    <t xml:space="preserve">         c./11. Folyamatban lévő ingatlan beruházás</t>
  </si>
  <si>
    <t xml:space="preserve">     II./2. Üzleti vagyon</t>
  </si>
  <si>
    <t xml:space="preserve">         a./ Forgalomképes ingatlanok</t>
  </si>
  <si>
    <t xml:space="preserve">         a./1. Telkek, zártkerti és külterületi földterületek</t>
  </si>
  <si>
    <t xml:space="preserve">         a./2. Épületek</t>
  </si>
  <si>
    <t xml:space="preserve">         a./3. Folyamatban lévő ingatlan beruházás</t>
  </si>
  <si>
    <t xml:space="preserve">         b./ Egyéb tárgyi eszközök</t>
  </si>
  <si>
    <t xml:space="preserve">         b./1. Gépek, berendezések, felszerelések, járművek</t>
  </si>
  <si>
    <t xml:space="preserve">         b./3. Beruházások, felújítások</t>
  </si>
  <si>
    <t>III. Befektetett pénzügyi eszközök</t>
  </si>
  <si>
    <t xml:space="preserve">     III/1. Törzsvagyon </t>
  </si>
  <si>
    <t xml:space="preserve">          a./ Forgalomképtelen</t>
  </si>
  <si>
    <t xml:space="preserve">          b./ Korlátozottan forgalomképes</t>
  </si>
  <si>
    <t xml:space="preserve">          1. Tartós részesedések</t>
  </si>
  <si>
    <t xml:space="preserve">     III/2. Üzleti vagyon</t>
  </si>
  <si>
    <t>IV. Koncesszióba, vagyonkezelésbe adott eszközök</t>
  </si>
  <si>
    <t>A.) Nemzeti vagyonba tartozó befektetett  eszközök összesen</t>
  </si>
  <si>
    <t>I.  Készletek</t>
  </si>
  <si>
    <t>II. Értékpapírok</t>
  </si>
  <si>
    <t>B.) Nemzeti vagyonba tartozó forgóeszközök</t>
  </si>
  <si>
    <t>C.) Pénzeszközök</t>
  </si>
  <si>
    <t>Nettó érték</t>
  </si>
  <si>
    <t>A/I. Immateriális javak (2+3)</t>
  </si>
  <si>
    <t>"0"-ra leírt, de használatban lévő</t>
  </si>
  <si>
    <t>"0"-ra leírt, használaton kívüli</t>
  </si>
  <si>
    <t>A/II. Tárgyi eszközök (5+8+11+14)</t>
  </si>
  <si>
    <t>1. Ingatlanok és kapcsolódó vagyoni értékű jogok (6+7)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</si>
  <si>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</si>
  <si>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</si>
  <si>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</si>
  <si>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</si>
  <si>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Mennyiség (db)</t>
  </si>
  <si>
    <t>Érték
(eFt)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</si>
  <si>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</si>
  <si>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</si>
  <si>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</si>
  <si>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</si>
  <si>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3. Tenyészállatok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</si>
  <si>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</si>
  <si>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</si>
  <si>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</si>
  <si>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</si>
  <si>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</si>
  <si>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</si>
  <si>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</si>
  <si>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</si>
  <si>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</si>
  <si>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</si>
  <si>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</si>
  <si>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</si>
  <si>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</si>
  <si>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</si>
  <si>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</si>
  <si>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</si>
  <si>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</si>
  <si>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Képzőművészeti alkotások(kisplasztika)</t>
  </si>
  <si>
    <t>Önkormányzat VAGYONKIMUTATÁS a NVT. 1.§ (2) bekezdés g) és h) pontja szerinti kulturális javakról és régészeti leleltekről 2014.</t>
  </si>
  <si>
    <t>Képzőművészeti alkotások</t>
  </si>
  <si>
    <t>Kép- és hangarchívum</t>
  </si>
  <si>
    <t>Gyűjtemények</t>
  </si>
  <si>
    <t>Kulturális javak</t>
  </si>
  <si>
    <t>Régészeti leletek</t>
  </si>
  <si>
    <t>Összesen (1+2+3+4+5)</t>
  </si>
  <si>
    <t>I. Függő követelések (2+3)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</si>
  <si>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</si>
  <si>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</si>
  <si>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</si>
  <si>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</si>
  <si>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</si>
  <si>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</si>
  <si>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</si>
  <si>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</si>
  <si>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</si>
  <si>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</si>
  <si>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>19. sz. melléklet</t>
  </si>
  <si>
    <t>Adósság állomány évenkénti bemutatása</t>
  </si>
  <si>
    <t>Szerződés szerinti összege</t>
  </si>
  <si>
    <t>Felújítási MBD-UNIC-13</t>
  </si>
  <si>
    <t>Lakóház fel.visszatér.tám. Balázs Béla u. 5.</t>
  </si>
  <si>
    <t>Lakóház fel.visszatér.tám. Viola  u. 52.</t>
  </si>
  <si>
    <t>Lakóház fel.visszatér.tám. Márton  u. 5/A.</t>
  </si>
  <si>
    <t>Lakóház fel.visszatér.tám. Tűzoltó u. 66.</t>
  </si>
  <si>
    <t>23. sz. melléklet</t>
  </si>
  <si>
    <t xml:space="preserve">    Egyéb tárgyi eszköz értékesítés</t>
  </si>
  <si>
    <t>2015. évi maradvány kimutatása</t>
  </si>
  <si>
    <t>18. sz. melléklet</t>
  </si>
  <si>
    <t>Pénztár nyitó egyenleg 2015.01.01.</t>
  </si>
  <si>
    <t>Bank nyitó egyenleg 2015.01.01.</t>
  </si>
  <si>
    <t>Nyitó pénzkészlet 2015.01.01.</t>
  </si>
  <si>
    <t>Pénzkészlet változás</t>
  </si>
  <si>
    <t>Záró pénzkészlet 2015.12.31.</t>
  </si>
  <si>
    <t>Pénztár záró egyenleg 2015.12.31.</t>
  </si>
  <si>
    <t>Bank záró egyenleg 2015.12.31.</t>
  </si>
  <si>
    <t>2015. évi pénzkészlet változás kimutatása</t>
  </si>
  <si>
    <t>Bevételi rovatos forgalom (+)</t>
  </si>
  <si>
    <t>Maradvány igénybevétele (-)</t>
  </si>
  <si>
    <t>Kiadáso rovatos forgalom (-)</t>
  </si>
  <si>
    <t>Lekötött betét (-)</t>
  </si>
  <si>
    <t>Lekötött betét (+)</t>
  </si>
  <si>
    <t>Sajátos elszámolások (36-os banki forgalom) (+)</t>
  </si>
  <si>
    <t>Előleg betudása számlába (+)</t>
  </si>
  <si>
    <t>Különféle egyéb ráfordítások (+)</t>
  </si>
  <si>
    <t>Kiegészítő támogatások és egyéb kötött felhasználású támogatások elszámolása  2015. évben</t>
  </si>
  <si>
    <t>Belterületi utak szilárd burkolattal való ellátása</t>
  </si>
  <si>
    <t>2014. évről áthúzódó bérkompenzáció támogatása</t>
  </si>
  <si>
    <t>Köznevelési intézmények működtetéséhez kapcsolódó támogatás</t>
  </si>
  <si>
    <t>Pénzbeli szociális ellátások kiegészítése</t>
  </si>
  <si>
    <t>Szociális ágazati pótlék</t>
  </si>
  <si>
    <t>A költségvetési szerveknél foglalkoztatottak 2015. évi kompenzációja</t>
  </si>
  <si>
    <t>Szociális ágazati kiegészítő pótlék támogatása</t>
  </si>
  <si>
    <t xml:space="preserve">A család- és gyermekjóléti központok egyszeri támogatása </t>
  </si>
  <si>
    <t>Előző évi (2014.) kötelezettségvállalással terhelt központosított előirányzatok és egyéb kötött felhasz. támogatások elszámolás</t>
  </si>
  <si>
    <t>2014. évben fel nem használt, de 2015. évben jogszerűen felhasználható összeg</t>
  </si>
  <si>
    <t>2015. évben az előírt határidőig ténylegesen felhasznált</t>
  </si>
  <si>
    <t>Fel nem használt összeg</t>
  </si>
  <si>
    <t>Köözbiztonság növelését szolgáló önkormányzati fejlesztések támogatása</t>
  </si>
  <si>
    <t>Mutatószámok, feladatmutatók alapján járó támogatások elszámolása 2015. év</t>
  </si>
  <si>
    <t>Települési önkormányzatok egyes könevelési feladatok támogatása</t>
  </si>
  <si>
    <t>Támogatások évközi változás 2015. május 15.</t>
  </si>
  <si>
    <t>Támogatások évközi változás 2015. október 01.</t>
  </si>
  <si>
    <t>A támogatási jogcímhez kapcsolódó kormányányzati funkciók szerinti kiadások összege</t>
  </si>
  <si>
    <t>Kiegészítő támogatás az óvodapedagógusok minősítéséből adódó többletfeladatokhoz</t>
  </si>
  <si>
    <t>A települési önkormányzatok által biztosított egyes szociális szakosított ellátások, valamint a gyermekek átmeneti gondozásával kapcsolatos feladatok támogatása</t>
  </si>
  <si>
    <t>Közbiztonság növelését szolgáló önkormányzati fejlesztési támogatás</t>
  </si>
  <si>
    <t>2014. évi teljesítés 17/2015.</t>
  </si>
  <si>
    <t>2015. évi teljesítés          I.-XII.hó       .../2016.</t>
  </si>
  <si>
    <t>Átlagos állományi statisztikai létszám 2015.év           .../2016.</t>
  </si>
  <si>
    <t>2015. évi teljesítés      I.-XII.hó ../2016.</t>
  </si>
  <si>
    <t>Az önkormányzat által visszafizetendő összeg</t>
  </si>
  <si>
    <t xml:space="preserve">2016. évi 6/2016. eredeti költségvetésben </t>
  </si>
  <si>
    <t xml:space="preserve">       2015. évi maradvány kimutatása</t>
  </si>
  <si>
    <t>3/b. sz. melléklet - Kötelezettséggel terhelt maradvány</t>
  </si>
  <si>
    <t>Szabad maradványa</t>
  </si>
  <si>
    <t>Kulturális koncepció</t>
  </si>
  <si>
    <t>Tűzoltó u. 33/A</t>
  </si>
  <si>
    <t>Lakás és helyiség felújítás Vagyonkezelési Iroda</t>
  </si>
  <si>
    <t>Lakás, helyiség vásárlás</t>
  </si>
  <si>
    <t>Nehru</t>
  </si>
  <si>
    <t>2015. évi teljesítés     I.-XII.hó  1/2016.</t>
  </si>
  <si>
    <t>2015. évi teljesítés        I.-XII.hó  …./2016.</t>
  </si>
  <si>
    <t xml:space="preserve">2015. évi teljesítés                I.-XII-.hó               .../2016. </t>
  </si>
  <si>
    <t xml:space="preserve">       2015. évi költségvetési pénzmaradványának felhasználása</t>
  </si>
  <si>
    <t xml:space="preserve">       2015. évi maradvány kimutatás</t>
  </si>
  <si>
    <t>Lekötött betétek</t>
  </si>
  <si>
    <t>2015.év</t>
  </si>
  <si>
    <t>2015. évi            I.-XII. hó telj.              .../2016.</t>
  </si>
  <si>
    <t>Szabad pénzeszközök betétként való lekötése</t>
  </si>
  <si>
    <t>2015. évi teljesítés               I.-XII. hó     ...../2016.</t>
  </si>
  <si>
    <t>2015. évi teljesítés       I.-XII.hó  .../2016.</t>
  </si>
  <si>
    <t>Önkormányzat által az adott célra dec.31-ig ténylegesen felhasznált összeg</t>
  </si>
  <si>
    <t xml:space="preserve">         c./6. Sportlétesítmények</t>
  </si>
  <si>
    <t>Önkormányzat VAGYONKIMUTATÁS a "0"-ra leírt eszközökről 2015.</t>
  </si>
  <si>
    <t>Önkormányzat VAGYONKIMUTATÁS a használatban lévő kisértékű eszközökről és készletekről 2015.</t>
  </si>
  <si>
    <t>Önkormányzat VAGYONKIMUTATÁS a 01-02 számlacsoportba nyilvántartott eszközökről 2015.</t>
  </si>
  <si>
    <t>Bruttó Érték
(eFt)</t>
  </si>
  <si>
    <t>Önkormányzat VAGYONKIMUTATÁS a függő követelésekről és kötelezettségekről, a biztos (jövőbeni) követelésekről 2015.</t>
  </si>
  <si>
    <t>1. Behajthatatlan követelés</t>
  </si>
  <si>
    <t>2. Elengedett követelés</t>
  </si>
  <si>
    <t xml:space="preserve">Tájékoztató adat </t>
  </si>
  <si>
    <t>2015. dec. 31. állomány</t>
  </si>
  <si>
    <t>Bruttó érték eFt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</si>
  <si>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</si>
  <si>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</si>
  <si>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</si>
  <si>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</si>
  <si>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</si>
  <si>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</si>
  <si>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</si>
  <si>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</si>
  <si>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Előző évi pénzm.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</si>
  <si>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</si>
  <si>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</si>
  <si>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</si>
  <si>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</si>
  <si>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</si>
  <si>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</si>
  <si>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</si>
  <si>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</si>
  <si>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</si>
  <si>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</si>
  <si>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</si>
  <si>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közszolgáltatási szerződés</t>
  </si>
  <si>
    <t xml:space="preserve">             3217 FESZOFE Nonprofit eseti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</si>
  <si>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</si>
  <si>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</si>
  <si>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</si>
  <si>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</si>
  <si>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</si>
  <si>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</si>
  <si>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</si>
  <si>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</si>
  <si>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</si>
  <si>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</si>
  <si>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4118 Lakóház felújítás Balázs Béla u. 32/A-B</t>
  </si>
  <si>
    <t xml:space="preserve">             4119 Balázs B. u. 25. felújítás</t>
  </si>
  <si>
    <t xml:space="preserve">             4120 Lakóház felújítás Balázs Béla u. 11.</t>
  </si>
  <si>
    <t xml:space="preserve">             4121 Felújításokkal kapcsolatos tervezések</t>
  </si>
  <si>
    <t xml:space="preserve">             4123 JAT</t>
  </si>
  <si>
    <t xml:space="preserve">             4135 Ingatlanokkal kapcs. Bontási feladatok</t>
  </si>
  <si>
    <t xml:space="preserve">             4138 Gyáli út víz csatorna kiépítése</t>
  </si>
  <si>
    <t xml:space="preserve">             5011 Belterületi földutak szilárd burkolattal ell.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</si>
  <si>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</si>
  <si>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</si>
  <si>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</si>
  <si>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</si>
  <si>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</si>
  <si>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</si>
  <si>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</si>
  <si>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3302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</si>
  <si>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</si>
  <si>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</si>
  <si>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</si>
  <si>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</si>
  <si>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</si>
  <si>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</si>
  <si>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</si>
  <si>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</si>
  <si>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</si>
  <si>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</si>
  <si>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</si>
  <si>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</si>
  <si>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</si>
  <si>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</si>
  <si>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</si>
  <si>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</si>
  <si>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</si>
  <si>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</si>
  <si>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</si>
  <si>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</si>
  <si>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</si>
  <si>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</si>
  <si>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</si>
  <si>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</si>
  <si>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</si>
  <si>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</si>
  <si>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</si>
  <si>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 xml:space="preserve">      3349 Moravcsik Alapítvány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</si>
  <si>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</si>
  <si>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</si>
  <si>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</si>
  <si>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</si>
  <si>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</si>
  <si>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</si>
  <si>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</si>
  <si>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</si>
  <si>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</si>
  <si>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Turay Ida Színház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</si>
  <si>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</si>
  <si>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</si>
  <si>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</si>
  <si>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</si>
  <si>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</si>
  <si>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</si>
  <si>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</si>
  <si>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</si>
  <si>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</si>
  <si>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</si>
  <si>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</si>
  <si>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</si>
  <si>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</si>
  <si>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4125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</si>
  <si>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</si>
  <si>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</si>
  <si>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</si>
  <si>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4211 Csicsergő Óvoda felújítás</t>
  </si>
  <si>
    <t xml:space="preserve">      4213 Csudafa Óvoda felújítás</t>
  </si>
  <si>
    <t xml:space="preserve">      4217 Liliom Óvoda felújítása</t>
  </si>
  <si>
    <t xml:space="preserve">       4219 Kerekerdő Óvoda felújítás</t>
  </si>
  <si>
    <t xml:space="preserve">       4221 Kicsi Bocs Óvoda felújítás</t>
  </si>
  <si>
    <t xml:space="preserve">       4223 Méhecske Óvoda felújítás</t>
  </si>
  <si>
    <t xml:space="preserve">       4225 Napfény Óvoda felújítás</t>
  </si>
  <si>
    <t xml:space="preserve">       4227 Ugrifüles Óvoda felújítás</t>
  </si>
  <si>
    <t xml:space="preserve">       4239 Kosztolányi Dezső Általános Iskola felújítás</t>
  </si>
  <si>
    <t xml:space="preserve">       4261 Leövey Klára Gimnázium felújítás</t>
  </si>
  <si>
    <t xml:space="preserve">       4322 Ferenvárosi Egyesített Bölcsödék felújítása</t>
  </si>
  <si>
    <t xml:space="preserve"> 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</si>
  <si>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</si>
  <si>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</si>
  <si>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</si>
  <si>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</si>
  <si>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</si>
  <si>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</si>
  <si>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</si>
  <si>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</si>
  <si>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</si>
  <si>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</si>
  <si>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</si>
  <si>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3414 Óvodai sport tevékenység támogatása</t>
  </si>
  <si>
    <t xml:space="preserve">      3415 Sportegyesület támogatása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</si>
  <si>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</si>
  <si>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</si>
  <si>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</si>
  <si>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</si>
  <si>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</si>
  <si>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</si>
  <si>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</si>
  <si>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</si>
  <si>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</si>
  <si>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</si>
  <si>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</si>
  <si>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</si>
  <si>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</si>
  <si>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</si>
  <si>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</si>
  <si>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</si>
  <si>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</si>
  <si>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</si>
  <si>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1806 Elvonások és befizetések</t>
  </si>
  <si>
    <t>1802 Fővárosi IPA visszafizetése</t>
  </si>
  <si>
    <t>1851 Hosszú lejáratú hitelfelvétel törlesztése</t>
  </si>
  <si>
    <t>1975 2015. évi megelőlegezett állami normatíva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</si>
  <si>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</si>
  <si>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</si>
  <si>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</si>
  <si>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</si>
  <si>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</si>
  <si>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2015. évi teljesítés .../2016.</t>
  </si>
  <si>
    <t>1790 Kölcsön tőke összegének törlesztése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</si>
  <si>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</si>
  <si>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</si>
  <si>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</si>
  <si>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</si>
  <si>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</si>
  <si>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</si>
  <si>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</si>
  <si>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</si>
  <si>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</si>
  <si>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Munkáltatói kölcsön</t>
  </si>
  <si>
    <t>FMK pinceszínház, TV üzemeltetés</t>
  </si>
  <si>
    <t>Csudafa Óvoda (Kríziskezelő szolgáltatás)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</si>
  <si>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</si>
  <si>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</si>
  <si>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</si>
  <si>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</si>
  <si>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Önkormányzati segélyek</t>
  </si>
  <si>
    <t>Közfoglalkoztatottak pályázat támogatásának önrésze</t>
  </si>
  <si>
    <t>Egyházak támogatása</t>
  </si>
  <si>
    <t>Társadalmi szervezetek támogatása</t>
  </si>
  <si>
    <t>IX. kerület Rendőrkapitányság támogatása</t>
  </si>
  <si>
    <t>FESZOFE kiemelkedően közhasznú Non-Profit KFT</t>
  </si>
  <si>
    <t>IX.kerületi Szakrendelő Kft</t>
  </si>
  <si>
    <t>FTC támogatás</t>
  </si>
  <si>
    <t>Börzsöny utcai rendőrörs</t>
  </si>
  <si>
    <t>Kulturális tevékenység pályázati támogatása</t>
  </si>
  <si>
    <t>Horváth Nemzetiségi Önkormányzat</t>
  </si>
  <si>
    <t>Vitukis korsós nőszobor</t>
  </si>
  <si>
    <t>BÖK törzstőke emelés</t>
  </si>
  <si>
    <t>Lois Brenoir szobor készítés</t>
  </si>
  <si>
    <t>Aszódi, Táblás köz vízmérő kiépítés</t>
  </si>
  <si>
    <t>2015. évi teljesítés            I.-XII. hó      .../2016.</t>
  </si>
  <si>
    <t>011130</t>
  </si>
  <si>
    <t>Önkormányzatok és önkormányzati hivatalok jogalkotó és általános igazgatási tevékenységei</t>
  </si>
  <si>
    <t>2015. évi kiadások</t>
  </si>
  <si>
    <t>2015. évi bevételek</t>
  </si>
  <si>
    <t>013350</t>
  </si>
  <si>
    <t>Az önkormányzati vagyonnal való gazdálkodással összefüggő feladatok</t>
  </si>
  <si>
    <t>013360</t>
  </si>
  <si>
    <t>Más szerv részére végzett pénzügyi-gazdálkodási-üzemeltetési egyéb szolgáltatások</t>
  </si>
  <si>
    <t>016080</t>
  </si>
  <si>
    <t>Kiemelt állami és önkormányzhati rendezvények</t>
  </si>
  <si>
    <t>018010</t>
  </si>
  <si>
    <t>Önkormányzatok elszámolásai a központi költségvetéssel</t>
  </si>
  <si>
    <t>018030</t>
  </si>
  <si>
    <t>Támogatási célú finanszírozási műveletek</t>
  </si>
  <si>
    <t>Közterület rendjánek fenntartása</t>
  </si>
  <si>
    <t>031030</t>
  </si>
  <si>
    <t>031060</t>
  </si>
  <si>
    <t>032020</t>
  </si>
  <si>
    <t>Tűz- és katasztrófavédelmi tevékenységek</t>
  </si>
  <si>
    <t>036020</t>
  </si>
  <si>
    <t>Jogi segítségnyújtás, áldozatsegítás, kárenyhítés, kárpótlás</t>
  </si>
  <si>
    <t>041231</t>
  </si>
  <si>
    <t>Rövid időtartamú közfoglalkoztatás</t>
  </si>
  <si>
    <t>041233</t>
  </si>
  <si>
    <t>Hosszabb időtartamú közfoglalkoztatás</t>
  </si>
  <si>
    <t>045140</t>
  </si>
  <si>
    <t>Városi és elővárosi közúti személyszállítás</t>
  </si>
  <si>
    <t>Egyéb szárazföldi személyszállítás</t>
  </si>
  <si>
    <t>045150</t>
  </si>
  <si>
    <t>045170</t>
  </si>
  <si>
    <t>Parkoló, garázs üzemeltetése, fenntartása</t>
  </si>
  <si>
    <t>053010</t>
  </si>
  <si>
    <t>Környezetszennyezés csökkentésének igazgatása</t>
  </si>
  <si>
    <t>066010</t>
  </si>
  <si>
    <t>Zöld terület kezelés</t>
  </si>
  <si>
    <t>066020</t>
  </si>
  <si>
    <t>Város-, községgazdálkodási egyéb szolgáltatások</t>
  </si>
  <si>
    <t>072210</t>
  </si>
  <si>
    <t>Járóbetegek gyógyító szakellátása</t>
  </si>
  <si>
    <t>074052</t>
  </si>
  <si>
    <t>Kábítószer megelőzés programjai, tevékenységei</t>
  </si>
  <si>
    <t>074054</t>
  </si>
  <si>
    <t>Komplex egészségfejlesztő prevenciós fejlesztő programok</t>
  </si>
  <si>
    <t>081030</t>
  </si>
  <si>
    <t>Sportlétesítmények, edzőtáborok működtetése és fejlesztése</t>
  </si>
  <si>
    <t>081041</t>
  </si>
  <si>
    <t>Versenysport és utánpótlás nevelési tevékenység és támogatása</t>
  </si>
  <si>
    <t>081043</t>
  </si>
  <si>
    <t>Iskolai, diáksport- tevékenység és támogatása</t>
  </si>
  <si>
    <t>081045</t>
  </si>
  <si>
    <t>Szabadidősport (rekreációs sport) tevékenység és támogatása</t>
  </si>
  <si>
    <t>081071</t>
  </si>
  <si>
    <t>Üdülői szálláshely szolgáltatás és étkeztetés</t>
  </si>
  <si>
    <t>082010</t>
  </si>
  <si>
    <t>Kultúra igazgatás</t>
  </si>
  <si>
    <t>082020</t>
  </si>
  <si>
    <t>Színházak tevékenysége</t>
  </si>
  <si>
    <t>082030</t>
  </si>
  <si>
    <t>Művészeti tevékenységek (kivéve színház)</t>
  </si>
  <si>
    <t>Múzeumi gyűjteményi tevékenység</t>
  </si>
  <si>
    <t>082061</t>
  </si>
  <si>
    <t>082063</t>
  </si>
  <si>
    <t>Múzeumi kiállítási tevékenység</t>
  </si>
  <si>
    <t>082070</t>
  </si>
  <si>
    <t>Történelmi hely, építmény, egyéb látványosság működtetése, megóvása</t>
  </si>
  <si>
    <t>082091</t>
  </si>
  <si>
    <t>Közművelődés közösségi és társadalmi részvétel fejlesztése</t>
  </si>
  <si>
    <t>Egyéb kiadói tevékenység</t>
  </si>
  <si>
    <t>083030</t>
  </si>
  <si>
    <t>084010</t>
  </si>
  <si>
    <t>Társadalami tevékenységekkel, esélyegyenlőséggel, egyházakkal összefüggő feladatok igazgatása és szabályozása</t>
  </si>
  <si>
    <t>084020</t>
  </si>
  <si>
    <t>084031</t>
  </si>
  <si>
    <t>084032</t>
  </si>
  <si>
    <t>Civil szervezetek programtámogatása</t>
  </si>
  <si>
    <t>Civil szervezetek működési támogatása</t>
  </si>
  <si>
    <t>084040</t>
  </si>
  <si>
    <t>084070</t>
  </si>
  <si>
    <t>Egyházak közösségi és hitéleti tevékenységének támogatása</t>
  </si>
  <si>
    <t>A fiatalok társadalmi integrációját segítő struktúra szakmai szolgáltatások fejlesztése, működtetése</t>
  </si>
  <si>
    <t>086010</t>
  </si>
  <si>
    <t>Határon túli magyarok egyéb támogatásai</t>
  </si>
  <si>
    <t>091140</t>
  </si>
  <si>
    <t>Óvodai nevelés, ellátás működtetési feladatai</t>
  </si>
  <si>
    <t>091220</t>
  </si>
  <si>
    <t>Alapfokú művészetoktatással összefüggő működtetési feladatok</t>
  </si>
  <si>
    <t>091250</t>
  </si>
  <si>
    <t>092120</t>
  </si>
  <si>
    <t>Köznevelési intézmény 5.-8. évfolyamán tanulók nevelésével, oktatásával összefüggő működtetési feladatok</t>
  </si>
  <si>
    <t>Köznevelési intézmény 1-.4. évfolyamán tanulók nevelésével, oktatásával összefüggő működtetési feladatok</t>
  </si>
  <si>
    <t>092260</t>
  </si>
  <si>
    <t>Gimnázium és szakképző iskola tanulóinak közismeretei és szakmai elméleti oktatásával összefüggő működtetési feladatok</t>
  </si>
  <si>
    <t>094250</t>
  </si>
  <si>
    <t>Tankönyv és jegyzettámogatás</t>
  </si>
  <si>
    <t>096015</t>
  </si>
  <si>
    <t>Gyermekétkeztetés köznevelési intézményben</t>
  </si>
  <si>
    <t>096025</t>
  </si>
  <si>
    <t>Munkahelyi étkeztetés köznevelési intézményben</t>
  </si>
  <si>
    <t>098010</t>
  </si>
  <si>
    <t>Oktatás igazgatása</t>
  </si>
  <si>
    <t>098032</t>
  </si>
  <si>
    <t>Pedagógiai szakmai szolgáltatások működtetési feladatai</t>
  </si>
  <si>
    <t>101141</t>
  </si>
  <si>
    <t>Pszichiátriai betegek nappali ellátása</t>
  </si>
  <si>
    <t>101142</t>
  </si>
  <si>
    <t>Szenvedélybetegek nappali ellátása</t>
  </si>
  <si>
    <t>101150</t>
  </si>
  <si>
    <t>Betegséggel kapcsolatos pénzbeli ellátások, támogatások</t>
  </si>
  <si>
    <t>101221</t>
  </si>
  <si>
    <t>101222</t>
  </si>
  <si>
    <t>102022</t>
  </si>
  <si>
    <t>102030</t>
  </si>
  <si>
    <t>Fogyatékossággal élők nappali ellátása</t>
  </si>
  <si>
    <t>Támogató szolgáltatás fogyatékos személyek részére</t>
  </si>
  <si>
    <t>Időskorúak, demens betegek átmeneti ellátása</t>
  </si>
  <si>
    <t>Idősek, demens betegek nappali ellátása</t>
  </si>
  <si>
    <t>102050</t>
  </si>
  <si>
    <t>Az időskorúak társadalmi integrációját célzó programok</t>
  </si>
  <si>
    <t>104012</t>
  </si>
  <si>
    <t>104030</t>
  </si>
  <si>
    <t>104035</t>
  </si>
  <si>
    <t>104036</t>
  </si>
  <si>
    <t>104042</t>
  </si>
  <si>
    <t>104051</t>
  </si>
  <si>
    <t>105010</t>
  </si>
  <si>
    <t>106020</t>
  </si>
  <si>
    <t>Gyermekek átmeneti ellátása</t>
  </si>
  <si>
    <t>Gyermekek napközbeni ellátás</t>
  </si>
  <si>
    <t>Gyermekétkeztetés bölcsődében, fogyatékos nappali intézményben</t>
  </si>
  <si>
    <t>Munkahelyi étkeztetés bölcsődében</t>
  </si>
  <si>
    <t>Gyermekjóléti szolgáltatások</t>
  </si>
  <si>
    <t>Gyermekvédelmi pénzbeli és természetbeni ellátások</t>
  </si>
  <si>
    <t>Munkanélküli aktív korúak ellátása</t>
  </si>
  <si>
    <t>105020</t>
  </si>
  <si>
    <t>Foglalkoztatást segítő képzések és egyéb támogatások</t>
  </si>
  <si>
    <t>Lakásfenntartással, lakhatással összefüggő ellátások</t>
  </si>
  <si>
    <t>Hajléktalanok nappali ellátása</t>
  </si>
  <si>
    <t>107015</t>
  </si>
  <si>
    <t>107016</t>
  </si>
  <si>
    <t>Utcai szociális munka</t>
  </si>
  <si>
    <t>107051</t>
  </si>
  <si>
    <t>Szociális étkezés</t>
  </si>
  <si>
    <t>107052</t>
  </si>
  <si>
    <t>Házi segítségnyújtás</t>
  </si>
  <si>
    <t>107053</t>
  </si>
  <si>
    <t>107054</t>
  </si>
  <si>
    <t>107060</t>
  </si>
  <si>
    <t>Családsegítés</t>
  </si>
  <si>
    <t>Egyéb szociális pénzbeli és természetbeni szolgáltatás</t>
  </si>
  <si>
    <t>107090</t>
  </si>
  <si>
    <t>Romák társadalmi integrációját elősegítő tevékenységek, programok</t>
  </si>
  <si>
    <t>Forgatási és befektetési célú finanszírozásu műveletek</t>
  </si>
  <si>
    <t>900060</t>
  </si>
  <si>
    <t>018020</t>
  </si>
  <si>
    <t>Központi költségvetési befizetések</t>
  </si>
  <si>
    <t>091110</t>
  </si>
  <si>
    <t>Óvodai nevelés, ellátás szakmai feladatai</t>
  </si>
  <si>
    <t>900020</t>
  </si>
  <si>
    <t>Önkormányzatok funkcióra nem sorolható bevételei államháztartáson kívülről</t>
  </si>
  <si>
    <t>KOFOG szám</t>
  </si>
  <si>
    <t>24. számú melléklet</t>
  </si>
  <si>
    <t>KOFOG szerinti 2015. évi bevételek, kiadások bemutatása</t>
  </si>
  <si>
    <t>Bruttó érték
(eFt)</t>
  </si>
  <si>
    <t xml:space="preserve">         I/1. Vagyoni értékű jogok</t>
  </si>
  <si>
    <t xml:space="preserve">         I./2. Szellemi termékek</t>
  </si>
  <si>
    <t>I.   Költségvetési évben esedékes követelések</t>
  </si>
  <si>
    <t>II.  Költségvetési évet követően esedékes követelések</t>
  </si>
  <si>
    <t>D.) Követelések összesen</t>
  </si>
  <si>
    <t>I. Előzetesen felszámított általános forgalmi adó elszámolása</t>
  </si>
  <si>
    <t>II. Fizetendő általános forgalmi adó elszámolása</t>
  </si>
  <si>
    <t>III. Egyéb sajátos eszközoldali elszámolása</t>
  </si>
  <si>
    <t>E.) Egyéb sajátos elszámolások</t>
  </si>
  <si>
    <t>G.) Saját tőke összesen</t>
  </si>
  <si>
    <t>I. Költségvetési évben esedékes kötelezettségek</t>
  </si>
  <si>
    <t>II. Költségvetési évet követően esedékes kötelezettségek</t>
  </si>
  <si>
    <t>H.) Kötelezettségek összesen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</si>
  <si>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</si>
  <si>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</si>
  <si>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</si>
  <si>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</si>
  <si>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</si>
  <si>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</si>
  <si>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</si>
  <si>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</si>
  <si>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</si>
  <si>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</si>
  <si>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</si>
  <si>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</si>
  <si>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</si>
  <si>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</si>
  <si>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</si>
  <si>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</si>
  <si>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</si>
  <si>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46.</t>
  </si>
  <si>
    <t>48.</t>
  </si>
  <si>
    <t>Vagyonmérleg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</si>
  <si>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</si>
  <si>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</si>
  <si>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</si>
  <si>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</si>
  <si>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</si>
  <si>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</si>
  <si>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2015. évi teljesítés          I.-XII.hó  …./2016.</t>
  </si>
  <si>
    <t>Munkaadói járulék</t>
  </si>
  <si>
    <t>F) Aktív időbeli elhatárolások</t>
  </si>
  <si>
    <t>I.) Egyéb sajátos forrásoldali elszámolások</t>
  </si>
  <si>
    <t>J) Passzív időbeli elhatárolások</t>
  </si>
  <si>
    <t>Egyéb működési célú kiadás</t>
  </si>
  <si>
    <t>20. sz. melléklet</t>
  </si>
  <si>
    <t>21. sz. melléklet</t>
  </si>
  <si>
    <t>22. sz. melléklet</t>
  </si>
  <si>
    <t>Egyéb felhalmozási célú támogatás.bevételei Áh-n belülről</t>
  </si>
  <si>
    <t>Egyéb felhalmozási célú támog.bevételei Áh-n belülről - Fővárosi Önkormányzattól</t>
  </si>
  <si>
    <t xml:space="preserve">         a./1.  Út, híd, járda, alu-és felüljárók  </t>
  </si>
  <si>
    <t xml:space="preserve">         a./6.  Egyéb ingatlanok </t>
  </si>
  <si>
    <t>Tényleges járó támogatás</t>
  </si>
  <si>
    <t>FESZGYI infrastruktúra kiépítése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</si>
</sst>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7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0"/>
      <name val="Ariel"/>
      <family val="0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1733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103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82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83" applyFont="1" applyBorder="1" applyAlignment="1">
      <alignment horizontal="center"/>
      <protection/>
    </xf>
    <xf numFmtId="0" fontId="0" fillId="0" borderId="0" xfId="83" applyAlignment="1">
      <alignment/>
      <protection/>
    </xf>
    <xf numFmtId="0" fontId="2" fillId="0" borderId="0" xfId="83" applyFont="1" applyAlignment="1">
      <alignment/>
      <protection/>
    </xf>
    <xf numFmtId="0" fontId="3" fillId="0" borderId="0" xfId="83" applyFont="1" applyBorder="1" applyAlignment="1">
      <alignment horizontal="right"/>
      <protection/>
    </xf>
    <xf numFmtId="0" fontId="1" fillId="0" borderId="0" xfId="83" applyFont="1" applyAlignment="1">
      <alignment/>
      <protection/>
    </xf>
    <xf numFmtId="3" fontId="1" fillId="0" borderId="12" xfId="83" applyNumberFormat="1" applyFont="1" applyBorder="1" applyAlignment="1">
      <alignment horizontal="center"/>
      <protection/>
    </xf>
    <xf numFmtId="0" fontId="1" fillId="0" borderId="12" xfId="83" applyFont="1" applyBorder="1" applyAlignment="1">
      <alignment horizontal="center"/>
      <protection/>
    </xf>
    <xf numFmtId="3" fontId="0" fillId="0" borderId="12" xfId="83" applyNumberFormat="1" applyFont="1" applyBorder="1" applyAlignment="1">
      <alignment/>
      <protection/>
    </xf>
    <xf numFmtId="0" fontId="3" fillId="0" borderId="12" xfId="83" applyFont="1" applyBorder="1" applyAlignment="1">
      <alignment/>
      <protection/>
    </xf>
    <xf numFmtId="0" fontId="0" fillId="0" borderId="0" xfId="83" applyFont="1" applyAlignment="1">
      <alignment/>
      <protection/>
    </xf>
    <xf numFmtId="3" fontId="2" fillId="0" borderId="12" xfId="83" applyNumberFormat="1" applyFont="1" applyBorder="1" applyAlignment="1">
      <alignment/>
      <protection/>
    </xf>
    <xf numFmtId="0" fontId="2" fillId="0" borderId="12" xfId="83" applyFont="1" applyBorder="1" applyAlignment="1">
      <alignment/>
      <protection/>
    </xf>
    <xf numFmtId="3" fontId="1" fillId="0" borderId="12" xfId="83" applyNumberFormat="1" applyFont="1" applyBorder="1" applyAlignment="1">
      <alignment/>
      <protection/>
    </xf>
    <xf numFmtId="0" fontId="1" fillId="0" borderId="12" xfId="83" applyFont="1" applyBorder="1" applyAlignment="1">
      <alignment/>
      <protection/>
    </xf>
    <xf numFmtId="3" fontId="4" fillId="0" borderId="12" xfId="83" applyNumberFormat="1" applyFont="1" applyBorder="1" applyAlignment="1">
      <alignment/>
      <protection/>
    </xf>
    <xf numFmtId="3" fontId="1" fillId="0" borderId="12" xfId="83" applyNumberFormat="1" applyFont="1" applyBorder="1" applyAlignment="1">
      <alignment/>
      <protection/>
    </xf>
    <xf numFmtId="0" fontId="1" fillId="0" borderId="11" xfId="83" applyFont="1" applyBorder="1" applyAlignment="1">
      <alignment/>
      <protection/>
    </xf>
    <xf numFmtId="3" fontId="1" fillId="0" borderId="11" xfId="83" applyNumberFormat="1" applyFont="1" applyBorder="1" applyAlignment="1">
      <alignment/>
      <protection/>
    </xf>
    <xf numFmtId="0" fontId="1" fillId="0" borderId="11" xfId="83" applyFont="1" applyBorder="1" applyAlignment="1">
      <alignment/>
      <protection/>
    </xf>
    <xf numFmtId="0" fontId="2" fillId="0" borderId="11" xfId="83" applyFont="1" applyBorder="1" applyAlignment="1">
      <alignment/>
      <protection/>
    </xf>
    <xf numFmtId="3" fontId="2" fillId="0" borderId="11" xfId="83" applyNumberFormat="1" applyFont="1" applyBorder="1" applyAlignment="1">
      <alignment/>
      <protection/>
    </xf>
    <xf numFmtId="0" fontId="2" fillId="0" borderId="12" xfId="83" applyFont="1" applyBorder="1" applyAlignment="1">
      <alignment/>
      <protection/>
    </xf>
    <xf numFmtId="0" fontId="1" fillId="0" borderId="14" xfId="83" applyFont="1" applyBorder="1" applyAlignment="1">
      <alignment/>
      <protection/>
    </xf>
    <xf numFmtId="3" fontId="2" fillId="0" borderId="12" xfId="83" applyNumberFormat="1" applyFont="1" applyBorder="1" applyAlignment="1">
      <alignment/>
      <protection/>
    </xf>
    <xf numFmtId="3" fontId="2" fillId="0" borderId="11" xfId="83" applyNumberFormat="1" applyFont="1" applyBorder="1" applyAlignment="1">
      <alignment/>
      <protection/>
    </xf>
    <xf numFmtId="0" fontId="2" fillId="0" borderId="11" xfId="83" applyFont="1" applyBorder="1" applyAlignment="1">
      <alignment/>
      <protection/>
    </xf>
    <xf numFmtId="0" fontId="1" fillId="0" borderId="12" xfId="83" applyFont="1" applyBorder="1" applyAlignment="1">
      <alignment/>
      <protection/>
    </xf>
    <xf numFmtId="0" fontId="2" fillId="0" borderId="10" xfId="83" applyFont="1" applyBorder="1" applyAlignment="1">
      <alignment/>
      <protection/>
    </xf>
    <xf numFmtId="3" fontId="2" fillId="0" borderId="22" xfId="83" applyNumberFormat="1" applyFont="1" applyBorder="1" applyAlignment="1">
      <alignment/>
      <protection/>
    </xf>
    <xf numFmtId="0" fontId="2" fillId="0" borderId="22" xfId="83" applyFont="1" applyBorder="1" applyAlignment="1">
      <alignment/>
      <protection/>
    </xf>
    <xf numFmtId="0" fontId="1" fillId="0" borderId="14" xfId="83" applyFont="1" applyBorder="1" applyAlignment="1">
      <alignment/>
      <protection/>
    </xf>
    <xf numFmtId="3" fontId="1" fillId="0" borderId="14" xfId="83" applyNumberFormat="1" applyFont="1" applyBorder="1" applyAlignment="1">
      <alignment/>
      <protection/>
    </xf>
    <xf numFmtId="0" fontId="1" fillId="0" borderId="13" xfId="83" applyFont="1" applyBorder="1" applyAlignment="1">
      <alignment/>
      <protection/>
    </xf>
    <xf numFmtId="0" fontId="2" fillId="0" borderId="13" xfId="83" applyFont="1" applyBorder="1" applyAlignment="1">
      <alignment/>
      <protection/>
    </xf>
    <xf numFmtId="3" fontId="2" fillId="0" borderId="22" xfId="83" applyNumberFormat="1" applyFont="1" applyBorder="1" applyAlignment="1">
      <alignment/>
      <protection/>
    </xf>
    <xf numFmtId="3" fontId="2" fillId="0" borderId="14" xfId="83" applyNumberFormat="1" applyFont="1" applyBorder="1" applyAlignment="1">
      <alignment/>
      <protection/>
    </xf>
    <xf numFmtId="0" fontId="3" fillId="0" borderId="14" xfId="83" applyFont="1" applyBorder="1" applyAlignment="1">
      <alignment/>
      <protection/>
    </xf>
    <xf numFmtId="3" fontId="1" fillId="0" borderId="10" xfId="83" applyNumberFormat="1" applyFont="1" applyBorder="1" applyAlignment="1">
      <alignment/>
      <protection/>
    </xf>
    <xf numFmtId="3" fontId="2" fillId="0" borderId="18" xfId="83" applyNumberFormat="1" applyFont="1" applyBorder="1" applyAlignment="1">
      <alignment/>
      <protection/>
    </xf>
    <xf numFmtId="0" fontId="2" fillId="0" borderId="18" xfId="83" applyFont="1" applyBorder="1" applyAlignment="1">
      <alignment/>
      <protection/>
    </xf>
    <xf numFmtId="3" fontId="1" fillId="0" borderId="18" xfId="83" applyNumberFormat="1" applyFont="1" applyBorder="1" applyAlignment="1">
      <alignment/>
      <protection/>
    </xf>
    <xf numFmtId="3" fontId="2" fillId="0" borderId="15" xfId="83" applyNumberFormat="1" applyFont="1" applyBorder="1" applyAlignment="1">
      <alignment/>
      <protection/>
    </xf>
    <xf numFmtId="3" fontId="1" fillId="0" borderId="15" xfId="83" applyNumberFormat="1" applyFont="1" applyBorder="1" applyAlignment="1">
      <alignment/>
      <protection/>
    </xf>
    <xf numFmtId="3" fontId="2" fillId="0" borderId="14" xfId="83" applyNumberFormat="1" applyFont="1" applyBorder="1" applyAlignment="1">
      <alignment/>
      <protection/>
    </xf>
    <xf numFmtId="0" fontId="0" fillId="0" borderId="22" xfId="83" applyFont="1" applyBorder="1" applyAlignment="1">
      <alignment/>
      <protection/>
    </xf>
    <xf numFmtId="3" fontId="1" fillId="0" borderId="22" xfId="83" applyNumberFormat="1" applyFont="1" applyBorder="1" applyAlignment="1">
      <alignment/>
      <protection/>
    </xf>
    <xf numFmtId="3" fontId="3" fillId="0" borderId="10" xfId="83" applyNumberFormat="1" applyFont="1" applyBorder="1" applyAlignment="1">
      <alignment horizontal="right"/>
      <protection/>
    </xf>
    <xf numFmtId="0" fontId="3" fillId="0" borderId="0" xfId="83" applyFont="1" applyAlignment="1">
      <alignment/>
      <protection/>
    </xf>
    <xf numFmtId="3" fontId="3" fillId="0" borderId="12" xfId="83" applyNumberFormat="1" applyFont="1" applyBorder="1" applyAlignment="1">
      <alignment/>
      <protection/>
    </xf>
    <xf numFmtId="0" fontId="2" fillId="0" borderId="15" xfId="83" applyFont="1" applyBorder="1" applyAlignment="1">
      <alignment/>
      <protection/>
    </xf>
    <xf numFmtId="3" fontId="2" fillId="0" borderId="0" xfId="8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83" applyFont="1" applyBorder="1" applyAlignment="1">
      <alignment/>
      <protection/>
    </xf>
    <xf numFmtId="0" fontId="36" fillId="0" borderId="0" xfId="82" applyFont="1">
      <alignment/>
      <protection/>
    </xf>
    <xf numFmtId="0" fontId="8" fillId="0" borderId="0" xfId="82" applyFont="1">
      <alignment/>
      <protection/>
    </xf>
    <xf numFmtId="0" fontId="38" fillId="0" borderId="16" xfId="82" applyFont="1" applyBorder="1">
      <alignment/>
      <protection/>
    </xf>
    <xf numFmtId="0" fontId="38" fillId="0" borderId="23" xfId="82" applyFont="1" applyBorder="1">
      <alignment/>
      <protection/>
    </xf>
    <xf numFmtId="0" fontId="38" fillId="0" borderId="24" xfId="82" applyFont="1" applyBorder="1">
      <alignment/>
      <protection/>
    </xf>
    <xf numFmtId="0" fontId="38" fillId="0" borderId="17" xfId="82" applyFont="1" applyBorder="1">
      <alignment/>
      <protection/>
    </xf>
    <xf numFmtId="0" fontId="38" fillId="0" borderId="25" xfId="82" applyFont="1" applyBorder="1">
      <alignment/>
      <protection/>
    </xf>
    <xf numFmtId="0" fontId="38" fillId="0" borderId="21" xfId="82" applyFont="1" applyBorder="1">
      <alignment/>
      <protection/>
    </xf>
    <xf numFmtId="0" fontId="38" fillId="0" borderId="26" xfId="82" applyFont="1" applyBorder="1">
      <alignment/>
      <protection/>
    </xf>
    <xf numFmtId="0" fontId="37" fillId="0" borderId="24" xfId="82" applyFont="1" applyBorder="1">
      <alignment/>
      <protection/>
    </xf>
    <xf numFmtId="3" fontId="38" fillId="0" borderId="12" xfId="82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7" xfId="82" applyNumberFormat="1" applyFont="1" applyBorder="1">
      <alignment/>
      <protection/>
    </xf>
    <xf numFmtId="0" fontId="37" fillId="0" borderId="17" xfId="82" applyFont="1" applyBorder="1">
      <alignment/>
      <protection/>
    </xf>
    <xf numFmtId="3" fontId="38" fillId="0" borderId="25" xfId="82" applyNumberFormat="1" applyFont="1" applyBorder="1">
      <alignment/>
      <protection/>
    </xf>
    <xf numFmtId="3" fontId="37" fillId="0" borderId="11" xfId="82" applyNumberFormat="1" applyFont="1" applyBorder="1">
      <alignment/>
      <protection/>
    </xf>
    <xf numFmtId="3" fontId="38" fillId="0" borderId="26" xfId="82" applyNumberFormat="1" applyFont="1" applyBorder="1">
      <alignment/>
      <protection/>
    </xf>
    <xf numFmtId="3" fontId="1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82" applyFont="1" applyBorder="1">
      <alignment/>
      <protection/>
    </xf>
    <xf numFmtId="3" fontId="38" fillId="0" borderId="11" xfId="82" applyNumberFormat="1" applyFont="1" applyBorder="1">
      <alignment/>
      <protection/>
    </xf>
    <xf numFmtId="0" fontId="3" fillId="0" borderId="10" xfId="83" applyFont="1" applyBorder="1" applyAlignment="1">
      <alignment/>
      <protection/>
    </xf>
    <xf numFmtId="0" fontId="37" fillId="0" borderId="19" xfId="82" applyFont="1" applyBorder="1">
      <alignment/>
      <protection/>
    </xf>
    <xf numFmtId="3" fontId="37" fillId="0" borderId="24" xfId="0" applyNumberFormat="1" applyFont="1" applyBorder="1" applyAlignment="1">
      <alignment/>
    </xf>
    <xf numFmtId="3" fontId="1" fillId="0" borderId="29" xfId="83" applyNumberFormat="1" applyFont="1" applyBorder="1" applyAlignment="1">
      <alignment/>
      <protection/>
    </xf>
    <xf numFmtId="3" fontId="2" fillId="0" borderId="24" xfId="0" applyNumberFormat="1" applyFont="1" applyBorder="1" applyAlignment="1">
      <alignment/>
    </xf>
    <xf numFmtId="0" fontId="35" fillId="0" borderId="27" xfId="82" applyFont="1" applyBorder="1" applyAlignment="1">
      <alignment vertical="center"/>
      <protection/>
    </xf>
    <xf numFmtId="3" fontId="35" fillId="0" borderId="27" xfId="82" applyNumberFormat="1" applyFont="1" applyBorder="1" applyAlignment="1">
      <alignment vertical="center"/>
      <protection/>
    </xf>
    <xf numFmtId="0" fontId="35" fillId="0" borderId="23" xfId="82" applyFont="1" applyBorder="1" applyAlignment="1">
      <alignment vertical="center"/>
      <protection/>
    </xf>
    <xf numFmtId="3" fontId="35" fillId="0" borderId="30" xfId="82" applyNumberFormat="1" applyFont="1" applyBorder="1" applyAlignment="1">
      <alignment vertical="center"/>
      <protection/>
    </xf>
    <xf numFmtId="0" fontId="35" fillId="0" borderId="31" xfId="82" applyFont="1" applyBorder="1" applyAlignment="1">
      <alignment vertical="center"/>
      <protection/>
    </xf>
    <xf numFmtId="3" fontId="35" fillId="0" borderId="32" xfId="82" applyNumberFormat="1" applyFont="1" applyBorder="1" applyAlignment="1">
      <alignment vertical="center"/>
      <protection/>
    </xf>
    <xf numFmtId="0" fontId="3" fillId="0" borderId="14" xfId="83" applyFont="1" applyBorder="1" applyAlignment="1">
      <alignment vertical="center"/>
      <protection/>
    </xf>
    <xf numFmtId="0" fontId="12" fillId="0" borderId="15" xfId="83" applyFont="1" applyBorder="1" applyAlignment="1">
      <alignment vertical="center"/>
      <protection/>
    </xf>
    <xf numFmtId="0" fontId="12" fillId="0" borderId="14" xfId="83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0" fontId="2" fillId="0" borderId="24" xfId="83" applyFont="1" applyBorder="1" applyAlignment="1">
      <alignment/>
      <protection/>
    </xf>
    <xf numFmtId="3" fontId="1" fillId="0" borderId="24" xfId="83" applyNumberFormat="1" applyFont="1" applyBorder="1" applyAlignment="1">
      <alignment/>
      <protection/>
    </xf>
    <xf numFmtId="3" fontId="1" fillId="0" borderId="19" xfId="83" applyNumberFormat="1" applyFont="1" applyBorder="1" applyAlignment="1">
      <alignment/>
      <protection/>
    </xf>
    <xf numFmtId="3" fontId="2" fillId="0" borderId="24" xfId="83" applyNumberFormat="1" applyFont="1" applyBorder="1" applyAlignment="1">
      <alignment/>
      <protection/>
    </xf>
    <xf numFmtId="3" fontId="1" fillId="0" borderId="29" xfId="83" applyNumberFormat="1" applyFont="1" applyBorder="1" applyAlignment="1">
      <alignment/>
      <protection/>
    </xf>
    <xf numFmtId="3" fontId="2" fillId="0" borderId="24" xfId="83" applyNumberFormat="1" applyFont="1" applyBorder="1" applyAlignment="1">
      <alignment/>
      <protection/>
    </xf>
    <xf numFmtId="3" fontId="1" fillId="0" borderId="24" xfId="83" applyNumberFormat="1" applyFont="1" applyBorder="1" applyAlignment="1">
      <alignment/>
      <protection/>
    </xf>
    <xf numFmtId="3" fontId="2" fillId="0" borderId="19" xfId="83" applyNumberFormat="1" applyFont="1" applyBorder="1" applyAlignment="1">
      <alignment/>
      <protection/>
    </xf>
    <xf numFmtId="3" fontId="1" fillId="0" borderId="33" xfId="83" applyNumberFormat="1" applyFont="1" applyBorder="1" applyAlignment="1">
      <alignment/>
      <protection/>
    </xf>
    <xf numFmtId="3" fontId="1" fillId="0" borderId="34" xfId="83" applyNumberFormat="1" applyFont="1" applyBorder="1" applyAlignment="1">
      <alignment/>
      <protection/>
    </xf>
    <xf numFmtId="3" fontId="2" fillId="0" borderId="35" xfId="83" applyNumberFormat="1" applyFont="1" applyBorder="1" applyAlignment="1">
      <alignment/>
      <protection/>
    </xf>
    <xf numFmtId="3" fontId="3" fillId="0" borderId="16" xfId="83" applyNumberFormat="1" applyFont="1" applyBorder="1" applyAlignment="1">
      <alignment/>
      <protection/>
    </xf>
    <xf numFmtId="0" fontId="0" fillId="0" borderId="12" xfId="83" applyFont="1" applyBorder="1" applyAlignment="1">
      <alignment/>
      <protection/>
    </xf>
    <xf numFmtId="3" fontId="1" fillId="0" borderId="14" xfId="83" applyNumberFormat="1" applyFont="1" applyBorder="1" applyAlignment="1">
      <alignment vertical="center"/>
      <protection/>
    </xf>
    <xf numFmtId="0" fontId="1" fillId="0" borderId="18" xfId="83" applyFont="1" applyBorder="1" applyAlignment="1">
      <alignment/>
      <protection/>
    </xf>
    <xf numFmtId="0" fontId="1" fillId="0" borderId="22" xfId="8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8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83" applyFont="1" applyBorder="1" applyAlignment="1">
      <alignment/>
      <protection/>
    </xf>
    <xf numFmtId="0" fontId="34" fillId="0" borderId="30" xfId="82" applyFont="1" applyBorder="1" applyAlignment="1">
      <alignment vertical="center"/>
      <protection/>
    </xf>
    <xf numFmtId="0" fontId="8" fillId="0" borderId="12" xfId="83" applyFont="1" applyBorder="1" applyAlignment="1">
      <alignment/>
      <protection/>
    </xf>
    <xf numFmtId="0" fontId="38" fillId="0" borderId="11" xfId="8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83" applyFont="1" applyBorder="1" applyAlignment="1">
      <alignment/>
      <protection/>
    </xf>
    <xf numFmtId="3" fontId="37" fillId="0" borderId="19" xfId="82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7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83" applyFont="1" applyBorder="1" applyAlignment="1">
      <alignment/>
      <protection/>
    </xf>
    <xf numFmtId="3" fontId="38" fillId="0" borderId="21" xfId="82" applyNumberFormat="1" applyFont="1" applyBorder="1">
      <alignment/>
      <protection/>
    </xf>
    <xf numFmtId="0" fontId="1" fillId="0" borderId="34" xfId="0" applyFont="1" applyFill="1" applyBorder="1" applyAlignment="1">
      <alignment horizontal="left" vertical="top"/>
    </xf>
    <xf numFmtId="0" fontId="12" fillId="0" borderId="10" xfId="8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83" applyNumberFormat="1" applyFont="1" applyBorder="1" applyAlignment="1">
      <alignment/>
      <protection/>
    </xf>
    <xf numFmtId="3" fontId="37" fillId="0" borderId="30" xfId="82" applyNumberFormat="1" applyFont="1" applyBorder="1">
      <alignment/>
      <protection/>
    </xf>
    <xf numFmtId="0" fontId="12" fillId="0" borderId="11" xfId="8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83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86">
      <alignment/>
      <protection/>
    </xf>
    <xf numFmtId="0" fontId="1" fillId="0" borderId="0" xfId="86" applyFont="1" applyBorder="1" applyAlignment="1">
      <alignment horizontal="centerContinuous"/>
      <protection/>
    </xf>
    <xf numFmtId="3" fontId="12" fillId="0" borderId="10" xfId="86" applyNumberFormat="1" applyFont="1" applyFill="1" applyBorder="1" applyAlignment="1">
      <alignment horizontal="center"/>
      <protection/>
    </xf>
    <xf numFmtId="3" fontId="12" fillId="0" borderId="10" xfId="86" applyNumberFormat="1" applyFont="1" applyFill="1" applyBorder="1" applyAlignment="1" applyProtection="1">
      <alignment horizontal="center"/>
      <protection locked="0"/>
    </xf>
    <xf numFmtId="3" fontId="12" fillId="0" borderId="37" xfId="86" applyNumberFormat="1" applyFont="1" applyFill="1" applyBorder="1" applyAlignment="1" applyProtection="1">
      <alignment horizontal="center"/>
      <protection locked="0"/>
    </xf>
    <xf numFmtId="3" fontId="15" fillId="0" borderId="10" xfId="86" applyNumberFormat="1" applyFont="1" applyFill="1" applyBorder="1" applyAlignment="1" applyProtection="1">
      <alignment horizontal="center"/>
      <protection locked="0"/>
    </xf>
    <xf numFmtId="0" fontId="12" fillId="0" borderId="37" xfId="86" applyFont="1" applyFill="1" applyBorder="1" applyProtection="1">
      <alignment/>
      <protection locked="0"/>
    </xf>
    <xf numFmtId="3" fontId="3" fillId="0" borderId="19" xfId="83" applyNumberFormat="1" applyFont="1" applyBorder="1" applyAlignment="1">
      <alignment/>
      <protection/>
    </xf>
    <xf numFmtId="3" fontId="2" fillId="0" borderId="35" xfId="83" applyNumberFormat="1" applyFont="1" applyBorder="1" applyAlignment="1">
      <alignment/>
      <protection/>
    </xf>
    <xf numFmtId="0" fontId="12" fillId="0" borderId="15" xfId="83" applyFont="1" applyBorder="1" applyAlignment="1">
      <alignment/>
      <protection/>
    </xf>
    <xf numFmtId="0" fontId="15" fillId="0" borderId="14" xfId="83" applyFont="1" applyBorder="1" applyAlignment="1">
      <alignment/>
      <protection/>
    </xf>
    <xf numFmtId="3" fontId="12" fillId="0" borderId="14" xfId="83" applyNumberFormat="1" applyFont="1" applyBorder="1" applyAlignment="1">
      <alignment/>
      <protection/>
    </xf>
    <xf numFmtId="0" fontId="10" fillId="0" borderId="12" xfId="83" applyFont="1" applyBorder="1" applyAlignment="1">
      <alignment/>
      <protection/>
    </xf>
    <xf numFmtId="0" fontId="12" fillId="0" borderId="18" xfId="83" applyFont="1" applyBorder="1" applyAlignment="1">
      <alignment/>
      <protection/>
    </xf>
    <xf numFmtId="0" fontId="46" fillId="0" borderId="14" xfId="83" applyFont="1" applyBorder="1" applyAlignment="1">
      <alignment/>
      <protection/>
    </xf>
    <xf numFmtId="0" fontId="46" fillId="0" borderId="10" xfId="83" applyFont="1" applyBorder="1" applyAlignment="1">
      <alignment/>
      <protection/>
    </xf>
    <xf numFmtId="0" fontId="46" fillId="0" borderId="14" xfId="83" applyFont="1" applyBorder="1" applyAlignment="1">
      <alignment vertical="center"/>
      <protection/>
    </xf>
    <xf numFmtId="0" fontId="2" fillId="0" borderId="16" xfId="83" applyFont="1" applyBorder="1" applyAlignment="1">
      <alignment/>
      <protection/>
    </xf>
    <xf numFmtId="0" fontId="2" fillId="0" borderId="19" xfId="83" applyFont="1" applyBorder="1" applyAlignment="1">
      <alignment/>
      <protection/>
    </xf>
    <xf numFmtId="0" fontId="46" fillId="0" borderId="14" xfId="83" applyFont="1" applyBorder="1" applyAlignment="1">
      <alignment vertical="center"/>
      <protection/>
    </xf>
    <xf numFmtId="0" fontId="3" fillId="0" borderId="13" xfId="83" applyFont="1" applyBorder="1" applyAlignment="1">
      <alignment/>
      <protection/>
    </xf>
    <xf numFmtId="0" fontId="2" fillId="0" borderId="17" xfId="83" applyFont="1" applyBorder="1" applyAlignment="1">
      <alignment/>
      <protection/>
    </xf>
    <xf numFmtId="0" fontId="2" fillId="0" borderId="33" xfId="83" applyFont="1" applyBorder="1" applyAlignment="1">
      <alignment/>
      <protection/>
    </xf>
    <xf numFmtId="0" fontId="2" fillId="0" borderId="35" xfId="83" applyFont="1" applyBorder="1" applyAlignment="1">
      <alignment/>
      <protection/>
    </xf>
    <xf numFmtId="0" fontId="12" fillId="0" borderId="12" xfId="83" applyFont="1" applyBorder="1" applyAlignment="1">
      <alignment vertical="center"/>
      <protection/>
    </xf>
    <xf numFmtId="0" fontId="12" fillId="0" borderId="12" xfId="83" applyFont="1" applyBorder="1" applyAlignment="1">
      <alignment/>
      <protection/>
    </xf>
    <xf numFmtId="0" fontId="2" fillId="0" borderId="29" xfId="83" applyFont="1" applyBorder="1" applyAlignment="1">
      <alignment/>
      <protection/>
    </xf>
    <xf numFmtId="3" fontId="2" fillId="0" borderId="29" xfId="83" applyNumberFormat="1" applyFont="1" applyBorder="1" applyAlignment="1">
      <alignment/>
      <protection/>
    </xf>
    <xf numFmtId="3" fontId="3" fillId="0" borderId="29" xfId="83" applyNumberFormat="1" applyFont="1" applyBorder="1" applyAlignment="1">
      <alignment/>
      <protection/>
    </xf>
    <xf numFmtId="0" fontId="12" fillId="0" borderId="14" xfId="83" applyFont="1" applyBorder="1" applyAlignment="1">
      <alignment vertical="center"/>
      <protection/>
    </xf>
    <xf numFmtId="3" fontId="2" fillId="0" borderId="33" xfId="83" applyNumberFormat="1" applyFont="1" applyBorder="1" applyAlignment="1">
      <alignment/>
      <protection/>
    </xf>
    <xf numFmtId="3" fontId="12" fillId="0" borderId="29" xfId="83" applyNumberFormat="1" applyFont="1" applyBorder="1" applyAlignment="1">
      <alignment vertical="center"/>
      <protection/>
    </xf>
    <xf numFmtId="0" fontId="46" fillId="0" borderId="18" xfId="83" applyFont="1" applyBorder="1" applyAlignment="1">
      <alignment vertical="center"/>
      <protection/>
    </xf>
    <xf numFmtId="0" fontId="46" fillId="0" borderId="12" xfId="83" applyFont="1" applyBorder="1" applyAlignment="1">
      <alignment vertical="center"/>
      <protection/>
    </xf>
    <xf numFmtId="0" fontId="14" fillId="0" borderId="14" xfId="83" applyFont="1" applyBorder="1" applyAlignment="1">
      <alignment/>
      <protection/>
    </xf>
    <xf numFmtId="0" fontId="3" fillId="0" borderId="27" xfId="83" applyFont="1" applyBorder="1" applyAlignment="1">
      <alignment/>
      <protection/>
    </xf>
    <xf numFmtId="0" fontId="46" fillId="0" borderId="30" xfId="83" applyFont="1" applyBorder="1" applyAlignment="1">
      <alignment/>
      <protection/>
    </xf>
    <xf numFmtId="3" fontId="1" fillId="0" borderId="31" xfId="83" applyNumberFormat="1" applyFont="1" applyBorder="1" applyAlignment="1">
      <alignment/>
      <protection/>
    </xf>
    <xf numFmtId="0" fontId="3" fillId="0" borderId="38" xfId="83" applyFont="1" applyBorder="1" applyAlignment="1">
      <alignment/>
      <protection/>
    </xf>
    <xf numFmtId="0" fontId="46" fillId="0" borderId="30" xfId="83" applyFont="1" applyBorder="1" applyAlignment="1">
      <alignment vertical="center"/>
      <protection/>
    </xf>
    <xf numFmtId="3" fontId="1" fillId="0" borderId="23" xfId="83" applyNumberFormat="1" applyFont="1" applyBorder="1" applyAlignment="1">
      <alignment/>
      <protection/>
    </xf>
    <xf numFmtId="0" fontId="2" fillId="0" borderId="14" xfId="83" applyFont="1" applyBorder="1" applyAlignment="1">
      <alignment/>
      <protection/>
    </xf>
    <xf numFmtId="3" fontId="1" fillId="0" borderId="38" xfId="83" applyNumberFormat="1" applyFont="1" applyBorder="1" applyAlignment="1">
      <alignment/>
      <protection/>
    </xf>
    <xf numFmtId="0" fontId="38" fillId="0" borderId="12" xfId="83" applyFont="1" applyBorder="1" applyAlignment="1">
      <alignment/>
      <protection/>
    </xf>
    <xf numFmtId="0" fontId="38" fillId="0" borderId="22" xfId="83" applyFont="1" applyBorder="1" applyAlignment="1">
      <alignment/>
      <protection/>
    </xf>
    <xf numFmtId="0" fontId="37" fillId="0" borderId="14" xfId="83" applyFont="1" applyBorder="1" applyAlignment="1">
      <alignment/>
      <protection/>
    </xf>
    <xf numFmtId="0" fontId="34" fillId="0" borderId="14" xfId="83" applyFont="1" applyBorder="1" applyAlignment="1">
      <alignment/>
      <protection/>
    </xf>
    <xf numFmtId="0" fontId="38" fillId="0" borderId="14" xfId="83" applyFont="1" applyBorder="1" applyAlignment="1">
      <alignment/>
      <protection/>
    </xf>
    <xf numFmtId="0" fontId="34" fillId="0" borderId="38" xfId="83" applyFont="1" applyBorder="1" applyAlignment="1">
      <alignment/>
      <protection/>
    </xf>
    <xf numFmtId="0" fontId="43" fillId="0" borderId="30" xfId="83" applyFont="1" applyBorder="1" applyAlignment="1">
      <alignment/>
      <protection/>
    </xf>
    <xf numFmtId="0" fontId="38" fillId="0" borderId="18" xfId="83" applyFont="1" applyBorder="1" applyAlignment="1">
      <alignment/>
      <protection/>
    </xf>
    <xf numFmtId="0" fontId="38" fillId="0" borderId="15" xfId="83" applyFont="1" applyBorder="1" applyAlignment="1">
      <alignment/>
      <protection/>
    </xf>
    <xf numFmtId="3" fontId="38" fillId="0" borderId="22" xfId="82" applyNumberFormat="1" applyFont="1" applyBorder="1">
      <alignment/>
      <protection/>
    </xf>
    <xf numFmtId="3" fontId="37" fillId="0" borderId="14" xfId="82" applyNumberFormat="1" applyFont="1" applyBorder="1">
      <alignment/>
      <protection/>
    </xf>
    <xf numFmtId="3" fontId="38" fillId="0" borderId="14" xfId="82" applyNumberFormat="1" applyFont="1" applyBorder="1">
      <alignment/>
      <protection/>
    </xf>
    <xf numFmtId="0" fontId="38" fillId="0" borderId="19" xfId="82" applyFont="1" applyBorder="1">
      <alignment/>
      <protection/>
    </xf>
    <xf numFmtId="0" fontId="35" fillId="0" borderId="14" xfId="82" applyFont="1" applyBorder="1" applyAlignment="1">
      <alignment vertical="center"/>
      <protection/>
    </xf>
    <xf numFmtId="3" fontId="1" fillId="0" borderId="38" xfId="83" applyNumberFormat="1" applyFont="1" applyBorder="1" applyAlignment="1">
      <alignment/>
      <protection/>
    </xf>
    <xf numFmtId="3" fontId="1" fillId="0" borderId="30" xfId="83" applyNumberFormat="1" applyFont="1" applyBorder="1" applyAlignment="1">
      <alignment/>
      <protection/>
    </xf>
    <xf numFmtId="3" fontId="1" fillId="0" borderId="27" xfId="83" applyNumberFormat="1" applyFont="1" applyBorder="1" applyAlignment="1">
      <alignment/>
      <protection/>
    </xf>
    <xf numFmtId="3" fontId="38" fillId="0" borderId="18" xfId="82" applyNumberFormat="1" applyFont="1" applyBorder="1">
      <alignment/>
      <protection/>
    </xf>
    <xf numFmtId="0" fontId="43" fillId="0" borderId="27" xfId="83" applyFont="1" applyBorder="1" applyAlignment="1">
      <alignment vertical="center"/>
      <protection/>
    </xf>
    <xf numFmtId="3" fontId="37" fillId="0" borderId="38" xfId="82" applyNumberFormat="1" applyFont="1" applyBorder="1">
      <alignment/>
      <protection/>
    </xf>
    <xf numFmtId="3" fontId="37" fillId="0" borderId="21" xfId="82" applyNumberFormat="1" applyFont="1" applyBorder="1">
      <alignment/>
      <protection/>
    </xf>
    <xf numFmtId="3" fontId="38" fillId="0" borderId="15" xfId="82" applyNumberFormat="1" applyFont="1" applyBorder="1">
      <alignment/>
      <protection/>
    </xf>
    <xf numFmtId="0" fontId="34" fillId="0" borderId="39" xfId="83" applyFont="1" applyBorder="1" applyAlignment="1">
      <alignment/>
      <protection/>
    </xf>
    <xf numFmtId="3" fontId="37" fillId="0" borderId="39" xfId="82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41" xfId="82" applyFont="1" applyBorder="1">
      <alignment/>
      <protection/>
    </xf>
    <xf numFmtId="0" fontId="38" fillId="0" borderId="32" xfId="82" applyFont="1" applyBorder="1">
      <alignment/>
      <protection/>
    </xf>
    <xf numFmtId="0" fontId="38" fillId="0" borderId="27" xfId="82" applyFont="1" applyBorder="1">
      <alignment/>
      <protection/>
    </xf>
    <xf numFmtId="3" fontId="38" fillId="0" borderId="42" xfId="82" applyNumberFormat="1" applyFont="1" applyBorder="1">
      <alignment/>
      <protection/>
    </xf>
    <xf numFmtId="0" fontId="37" fillId="0" borderId="16" xfId="8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9" xfId="83" applyFont="1" applyBorder="1" applyAlignment="1">
      <alignment/>
      <protection/>
    </xf>
    <xf numFmtId="3" fontId="38" fillId="0" borderId="39" xfId="82" applyNumberFormat="1" applyFont="1" applyBorder="1">
      <alignment/>
      <protection/>
    </xf>
    <xf numFmtId="0" fontId="35" fillId="0" borderId="11" xfId="83" applyFont="1" applyBorder="1" applyAlignment="1">
      <alignment vertical="center"/>
      <protection/>
    </xf>
    <xf numFmtId="0" fontId="35" fillId="0" borderId="27" xfId="83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2" xfId="82" applyFont="1" applyBorder="1" applyAlignment="1">
      <alignment vertical="center"/>
      <protection/>
    </xf>
    <xf numFmtId="3" fontId="38" fillId="0" borderId="10" xfId="82" applyNumberFormat="1" applyFont="1" applyBorder="1">
      <alignment/>
      <protection/>
    </xf>
    <xf numFmtId="3" fontId="37" fillId="0" borderId="26" xfId="82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83" applyFont="1" applyAlignment="1">
      <alignment/>
      <protection/>
    </xf>
    <xf numFmtId="0" fontId="8" fillId="0" borderId="15" xfId="83" applyFont="1" applyBorder="1" applyAlignment="1">
      <alignment/>
      <protection/>
    </xf>
    <xf numFmtId="9" fontId="1" fillId="0" borderId="12" xfId="83" applyNumberFormat="1" applyFont="1" applyBorder="1" applyAlignment="1">
      <alignment/>
      <protection/>
    </xf>
    <xf numFmtId="3" fontId="44" fillId="0" borderId="10" xfId="103" applyNumberFormat="1" applyFont="1" applyFill="1" applyBorder="1" applyAlignment="1">
      <alignment horizontal="right"/>
    </xf>
    <xf numFmtId="0" fontId="10" fillId="0" borderId="10" xfId="83" applyFont="1" applyBorder="1" applyAlignment="1">
      <alignment/>
      <protection/>
    </xf>
    <xf numFmtId="0" fontId="8" fillId="0" borderId="0" xfId="0" applyFont="1" applyBorder="1" applyAlignment="1">
      <alignment/>
    </xf>
    <xf numFmtId="0" fontId="1" fillId="0" borderId="29" xfId="83" applyFont="1" applyBorder="1" applyAlignment="1">
      <alignment/>
      <protection/>
    </xf>
    <xf numFmtId="3" fontId="2" fillId="0" borderId="29" xfId="83" applyNumberFormat="1" applyFont="1" applyBorder="1" applyAlignment="1">
      <alignment/>
      <protection/>
    </xf>
    <xf numFmtId="3" fontId="40" fillId="0" borderId="32" xfId="82" applyNumberFormat="1" applyFont="1" applyBorder="1" applyAlignment="1">
      <alignment vertical="center"/>
      <protection/>
    </xf>
    <xf numFmtId="0" fontId="11" fillId="0" borderId="0" xfId="82" applyFont="1" applyAlignment="1">
      <alignment horizontal="right"/>
      <protection/>
    </xf>
    <xf numFmtId="3" fontId="5" fillId="0" borderId="12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83" applyNumberFormat="1" applyFont="1" applyAlignment="1">
      <alignment/>
      <protection/>
    </xf>
    <xf numFmtId="3" fontId="2" fillId="0" borderId="17" xfId="83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" fillId="0" borderId="0" xfId="83" applyFont="1" applyFill="1" applyAlignment="1">
      <alignment/>
      <protection/>
    </xf>
    <xf numFmtId="3" fontId="1" fillId="0" borderId="33" xfId="83" applyNumberFormat="1" applyFont="1" applyFill="1" applyBorder="1" applyAlignment="1">
      <alignment/>
      <protection/>
    </xf>
    <xf numFmtId="0" fontId="1" fillId="0" borderId="0" xfId="8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0" xfId="86" applyFont="1" applyFill="1" applyBorder="1" applyAlignment="1">
      <alignment horizontal="center"/>
      <protection/>
    </xf>
    <xf numFmtId="0" fontId="2" fillId="0" borderId="20" xfId="86" applyFont="1" applyFill="1" applyBorder="1">
      <alignment/>
      <protection/>
    </xf>
    <xf numFmtId="0" fontId="1" fillId="0" borderId="20" xfId="86" applyFont="1" applyFill="1" applyBorder="1" applyAlignment="1">
      <alignment horizontal="right"/>
      <protection/>
    </xf>
    <xf numFmtId="0" fontId="1" fillId="0" borderId="15" xfId="86" applyFont="1" applyFill="1" applyBorder="1" applyAlignment="1">
      <alignment horizontal="center"/>
      <protection/>
    </xf>
    <xf numFmtId="0" fontId="1" fillId="0" borderId="33" xfId="86" applyFont="1" applyFill="1" applyBorder="1" applyAlignment="1">
      <alignment horizontal="center"/>
      <protection/>
    </xf>
    <xf numFmtId="0" fontId="12" fillId="0" borderId="16" xfId="86" applyFont="1" applyFill="1" applyBorder="1">
      <alignment/>
      <protection/>
    </xf>
    <xf numFmtId="0" fontId="1" fillId="0" borderId="10" xfId="86" applyFont="1" applyFill="1" applyBorder="1" applyAlignment="1">
      <alignment horizontal="center"/>
      <protection/>
    </xf>
    <xf numFmtId="9" fontId="0" fillId="0" borderId="10" xfId="86" applyNumberFormat="1" applyFill="1" applyBorder="1">
      <alignment/>
      <protection/>
    </xf>
    <xf numFmtId="0" fontId="2" fillId="0" borderId="16" xfId="86" applyFont="1" applyFill="1" applyBorder="1">
      <alignment/>
      <protection/>
    </xf>
    <xf numFmtId="0" fontId="2" fillId="0" borderId="15" xfId="86" applyFont="1" applyFill="1" applyBorder="1">
      <alignment/>
      <protection/>
    </xf>
    <xf numFmtId="0" fontId="1" fillId="0" borderId="14" xfId="86" applyFont="1" applyFill="1" applyBorder="1">
      <alignment/>
      <protection/>
    </xf>
    <xf numFmtId="3" fontId="2" fillId="0" borderId="10" xfId="86" applyNumberFormat="1" applyFont="1" applyFill="1" applyBorder="1" applyAlignment="1">
      <alignment horizontal="center"/>
      <protection/>
    </xf>
    <xf numFmtId="3" fontId="2" fillId="0" borderId="10" xfId="86" applyNumberFormat="1" applyFont="1" applyFill="1" applyBorder="1" applyAlignment="1">
      <alignment horizontal="right"/>
      <protection/>
    </xf>
    <xf numFmtId="9" fontId="2" fillId="0" borderId="10" xfId="86" applyNumberFormat="1" applyFont="1" applyFill="1" applyBorder="1">
      <alignment/>
      <protection/>
    </xf>
    <xf numFmtId="0" fontId="4" fillId="0" borderId="16" xfId="86" applyFont="1" applyFill="1" applyBorder="1">
      <alignment/>
      <protection/>
    </xf>
    <xf numFmtId="3" fontId="4" fillId="0" borderId="10" xfId="86" applyNumberFormat="1" applyFont="1" applyFill="1" applyBorder="1" applyAlignment="1">
      <alignment horizontal="right"/>
      <protection/>
    </xf>
    <xf numFmtId="0" fontId="2" fillId="0" borderId="16" xfId="86" applyFont="1" applyFill="1" applyBorder="1">
      <alignment/>
      <protection/>
    </xf>
    <xf numFmtId="0" fontId="2" fillId="0" borderId="10" xfId="86" applyFont="1" applyFill="1" applyBorder="1">
      <alignment/>
      <protection/>
    </xf>
    <xf numFmtId="0" fontId="2" fillId="0" borderId="15" xfId="86" applyFont="1" applyFill="1" applyBorder="1">
      <alignment/>
      <protection/>
    </xf>
    <xf numFmtId="3" fontId="2" fillId="0" borderId="15" xfId="86" applyNumberFormat="1" applyFont="1" applyFill="1" applyBorder="1" applyAlignment="1">
      <alignment horizontal="right"/>
      <protection/>
    </xf>
    <xf numFmtId="0" fontId="1" fillId="0" borderId="14" xfId="86" applyFont="1" applyFill="1" applyBorder="1">
      <alignment/>
      <protection/>
    </xf>
    <xf numFmtId="3" fontId="1" fillId="0" borderId="14" xfId="86" applyNumberFormat="1" applyFont="1" applyFill="1" applyBorder="1" applyAlignment="1">
      <alignment horizontal="right"/>
      <protection/>
    </xf>
    <xf numFmtId="3" fontId="1" fillId="0" borderId="10" xfId="86" applyNumberFormat="1" applyFont="1" applyFill="1" applyBorder="1" applyAlignment="1">
      <alignment horizontal="center"/>
      <protection/>
    </xf>
    <xf numFmtId="0" fontId="3" fillId="0" borderId="33" xfId="86" applyFont="1" applyFill="1" applyBorder="1" applyAlignment="1">
      <alignment vertical="center"/>
      <protection/>
    </xf>
    <xf numFmtId="3" fontId="3" fillId="0" borderId="14" xfId="86" applyNumberFormat="1" applyFont="1" applyFill="1" applyBorder="1" applyAlignment="1">
      <alignment horizontal="right" vertical="center"/>
      <protection/>
    </xf>
    <xf numFmtId="0" fontId="1" fillId="0" borderId="29" xfId="86" applyFont="1" applyFill="1" applyBorder="1" applyAlignment="1">
      <alignment vertical="center"/>
      <protection/>
    </xf>
    <xf numFmtId="3" fontId="2" fillId="0" borderId="14" xfId="86" applyNumberFormat="1" applyFont="1" applyFill="1" applyBorder="1" applyAlignment="1">
      <alignment horizontal="right" vertical="center"/>
      <protection/>
    </xf>
    <xf numFmtId="0" fontId="2" fillId="0" borderId="37" xfId="83" applyFont="1" applyFill="1" applyBorder="1" applyAlignment="1">
      <alignment/>
      <protection/>
    </xf>
    <xf numFmtId="3" fontId="2" fillId="0" borderId="10" xfId="86" applyNumberFormat="1" applyFont="1" applyFill="1" applyBorder="1" applyAlignment="1">
      <alignment horizontal="right" vertical="center"/>
      <protection/>
    </xf>
    <xf numFmtId="0" fontId="2" fillId="0" borderId="10" xfId="83" applyFont="1" applyFill="1" applyBorder="1" applyAlignment="1">
      <alignment/>
      <protection/>
    </xf>
    <xf numFmtId="0" fontId="2" fillId="0" borderId="15" xfId="83" applyFont="1" applyFill="1" applyBorder="1" applyAlignment="1">
      <alignment/>
      <protection/>
    </xf>
    <xf numFmtId="0" fontId="3" fillId="0" borderId="33" xfId="73" applyFont="1" applyFill="1" applyBorder="1" applyAlignment="1">
      <alignment vertical="center"/>
      <protection/>
    </xf>
    <xf numFmtId="3" fontId="3" fillId="0" borderId="15" xfId="86" applyNumberFormat="1" applyFont="1" applyFill="1" applyBorder="1" applyAlignment="1">
      <alignment horizontal="right" vertical="center"/>
      <protection/>
    </xf>
    <xf numFmtId="3" fontId="4" fillId="0" borderId="10" xfId="86" applyNumberFormat="1" applyFont="1" applyFill="1" applyBorder="1" applyAlignment="1">
      <alignment horizontal="center"/>
      <protection/>
    </xf>
    <xf numFmtId="0" fontId="12" fillId="0" borderId="29" xfId="73" applyFont="1" applyFill="1" applyBorder="1">
      <alignment/>
      <protection/>
    </xf>
    <xf numFmtId="3" fontId="12" fillId="0" borderId="14" xfId="86" applyNumberFormat="1" applyFont="1" applyFill="1" applyBorder="1" applyAlignment="1">
      <alignment horizontal="right"/>
      <protection/>
    </xf>
    <xf numFmtId="0" fontId="2" fillId="0" borderId="16" xfId="73" applyFont="1" applyFill="1" applyBorder="1" applyAlignment="1">
      <alignment horizontal="left"/>
      <protection/>
    </xf>
    <xf numFmtId="0" fontId="2" fillId="0" borderId="10" xfId="73" applyFont="1" applyFill="1" applyBorder="1" applyAlignment="1">
      <alignment horizontal="left"/>
      <protection/>
    </xf>
    <xf numFmtId="0" fontId="2" fillId="0" borderId="15" xfId="73" applyFont="1" applyFill="1" applyBorder="1" applyAlignment="1">
      <alignment horizontal="left"/>
      <protection/>
    </xf>
    <xf numFmtId="0" fontId="1" fillId="0" borderId="15" xfId="73" applyFont="1" applyFill="1" applyBorder="1" applyAlignment="1">
      <alignment horizontal="left"/>
      <protection/>
    </xf>
    <xf numFmtId="0" fontId="1" fillId="0" borderId="29" xfId="73" applyFont="1" applyFill="1" applyBorder="1" applyAlignment="1">
      <alignment horizontal="left"/>
      <protection/>
    </xf>
    <xf numFmtId="0" fontId="12" fillId="0" borderId="29" xfId="73" applyFont="1" applyFill="1" applyBorder="1" applyAlignment="1">
      <alignment horizontal="left"/>
      <protection/>
    </xf>
    <xf numFmtId="0" fontId="12" fillId="0" borderId="37" xfId="86" applyFont="1" applyFill="1" applyBorder="1">
      <alignment/>
      <protection/>
    </xf>
    <xf numFmtId="0" fontId="12" fillId="0" borderId="16" xfId="86" applyFont="1" applyFill="1" applyBorder="1" applyProtection="1">
      <alignment/>
      <protection locked="0"/>
    </xf>
    <xf numFmtId="3" fontId="12" fillId="0" borderId="37" xfId="86" applyNumberFormat="1" applyFont="1" applyFill="1" applyBorder="1" applyAlignment="1" applyProtection="1">
      <alignment horizontal="left"/>
      <protection locked="0"/>
    </xf>
    <xf numFmtId="3" fontId="2" fillId="0" borderId="10" xfId="86" applyNumberFormat="1" applyFont="1" applyFill="1" applyBorder="1" applyAlignment="1" applyProtection="1">
      <alignment horizontal="right"/>
      <protection locked="0"/>
    </xf>
    <xf numFmtId="0" fontId="12" fillId="0" borderId="29" xfId="73" applyFont="1" applyFill="1" applyBorder="1" applyAlignment="1">
      <alignment vertical="center"/>
      <protection/>
    </xf>
    <xf numFmtId="3" fontId="12" fillId="0" borderId="14" xfId="86" applyNumberFormat="1" applyFont="1" applyFill="1" applyBorder="1" applyAlignment="1">
      <alignment horizontal="right" vertical="center"/>
      <protection/>
    </xf>
    <xf numFmtId="0" fontId="15" fillId="0" borderId="37" xfId="86" applyFont="1" applyFill="1" applyBorder="1" applyProtection="1">
      <alignment/>
      <protection locked="0"/>
    </xf>
    <xf numFmtId="3" fontId="38" fillId="0" borderId="10" xfId="86" applyNumberFormat="1" applyFont="1" applyFill="1" applyBorder="1" applyAlignment="1">
      <alignment horizontal="right"/>
      <protection/>
    </xf>
    <xf numFmtId="3" fontId="1" fillId="0" borderId="15" xfId="86" applyNumberFormat="1" applyFont="1" applyFill="1" applyBorder="1" applyAlignment="1">
      <alignment horizontal="right"/>
      <protection/>
    </xf>
    <xf numFmtId="3" fontId="2" fillId="0" borderId="15" xfId="86" applyNumberFormat="1" applyFont="1" applyFill="1" applyBorder="1" applyAlignment="1">
      <alignment/>
      <protection/>
    </xf>
    <xf numFmtId="3" fontId="1" fillId="0" borderId="15" xfId="86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93" applyFill="1">
      <alignment/>
      <protection/>
    </xf>
    <xf numFmtId="0" fontId="14" fillId="0" borderId="0" xfId="93" applyFont="1" applyFill="1" applyAlignment="1">
      <alignment horizontal="center"/>
      <protection/>
    </xf>
    <xf numFmtId="0" fontId="14" fillId="0" borderId="20" xfId="93" applyFont="1" applyFill="1" applyBorder="1" applyAlignment="1">
      <alignment horizontal="right"/>
      <protection/>
    </xf>
    <xf numFmtId="0" fontId="11" fillId="0" borderId="13" xfId="93" applyFill="1" applyBorder="1">
      <alignment/>
      <protection/>
    </xf>
    <xf numFmtId="0" fontId="1" fillId="0" borderId="17" xfId="93" applyFont="1" applyFill="1" applyBorder="1" applyAlignment="1">
      <alignment horizontal="center"/>
      <protection/>
    </xf>
    <xf numFmtId="0" fontId="11" fillId="0" borderId="10" xfId="93" applyFill="1" applyBorder="1">
      <alignment/>
      <protection/>
    </xf>
    <xf numFmtId="0" fontId="1" fillId="0" borderId="16" xfId="93" applyFont="1" applyFill="1" applyBorder="1" applyAlignment="1">
      <alignment horizontal="center"/>
      <protection/>
    </xf>
    <xf numFmtId="0" fontId="11" fillId="0" borderId="15" xfId="93" applyFill="1" applyBorder="1">
      <alignment/>
      <protection/>
    </xf>
    <xf numFmtId="0" fontId="1" fillId="0" borderId="33" xfId="93" applyFont="1" applyFill="1" applyBorder="1" applyAlignment="1">
      <alignment horizontal="center"/>
      <protection/>
    </xf>
    <xf numFmtId="0" fontId="10" fillId="0" borderId="15" xfId="93" applyFont="1" applyFill="1" applyBorder="1" applyAlignment="1">
      <alignment horizontal="center"/>
      <protection/>
    </xf>
    <xf numFmtId="0" fontId="1" fillId="0" borderId="15" xfId="93" applyFont="1" applyFill="1" applyBorder="1" applyAlignment="1">
      <alignment horizontal="center"/>
      <protection/>
    </xf>
    <xf numFmtId="0" fontId="14" fillId="0" borderId="10" xfId="93" applyFont="1" applyFill="1" applyBorder="1">
      <alignment/>
      <protection/>
    </xf>
    <xf numFmtId="0" fontId="3" fillId="0" borderId="16" xfId="93" applyFont="1" applyFill="1" applyBorder="1" applyAlignment="1">
      <alignment horizontal="left"/>
      <protection/>
    </xf>
    <xf numFmtId="0" fontId="1" fillId="0" borderId="10" xfId="93" applyFont="1" applyFill="1" applyBorder="1" applyAlignment="1">
      <alignment horizontal="center"/>
      <protection/>
    </xf>
    <xf numFmtId="0" fontId="11" fillId="0" borderId="37" xfId="93" applyFill="1" applyBorder="1">
      <alignment/>
      <protection/>
    </xf>
    <xf numFmtId="3" fontId="2" fillId="0" borderId="15" xfId="93" applyNumberFormat="1" applyFont="1" applyFill="1" applyBorder="1" applyAlignment="1">
      <alignment horizontal="right"/>
      <protection/>
    </xf>
    <xf numFmtId="0" fontId="14" fillId="0" borderId="14" xfId="93" applyFont="1" applyFill="1" applyBorder="1">
      <alignment/>
      <protection/>
    </xf>
    <xf numFmtId="3" fontId="1" fillId="0" borderId="14" xfId="93" applyNumberFormat="1" applyFont="1" applyFill="1" applyBorder="1" applyAlignment="1">
      <alignment horizontal="right"/>
      <protection/>
    </xf>
    <xf numFmtId="3" fontId="1" fillId="0" borderId="10" xfId="93" applyNumberFormat="1" applyFont="1" applyFill="1" applyBorder="1" applyAlignment="1">
      <alignment horizontal="right"/>
      <protection/>
    </xf>
    <xf numFmtId="3" fontId="2" fillId="0" borderId="10" xfId="93" applyNumberFormat="1" applyFont="1" applyFill="1" applyBorder="1" applyAlignment="1">
      <alignment horizontal="right"/>
      <protection/>
    </xf>
    <xf numFmtId="0" fontId="14" fillId="0" borderId="15" xfId="93" applyFont="1" applyFill="1" applyBorder="1">
      <alignment/>
      <protection/>
    </xf>
    <xf numFmtId="3" fontId="1" fillId="0" borderId="15" xfId="93" applyNumberFormat="1" applyFont="1" applyFill="1" applyBorder="1" applyAlignment="1">
      <alignment horizontal="right"/>
      <protection/>
    </xf>
    <xf numFmtId="3" fontId="2" fillId="0" borderId="10" xfId="9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103" applyNumberFormat="1" applyFont="1" applyFill="1" applyBorder="1" applyAlignment="1">
      <alignment horizontal="right"/>
    </xf>
    <xf numFmtId="9" fontId="8" fillId="0" borderId="10" xfId="10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83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86" applyNumberFormat="1" applyFont="1" applyFill="1" applyBorder="1" applyAlignment="1">
      <alignment horizontal="right"/>
      <protection/>
    </xf>
    <xf numFmtId="3" fontId="2" fillId="0" borderId="16" xfId="86" applyNumberFormat="1" applyFont="1" applyFill="1" applyBorder="1" applyAlignment="1">
      <alignment horizontal="right" vertical="center"/>
      <protection/>
    </xf>
    <xf numFmtId="3" fontId="3" fillId="0" borderId="0" xfId="83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83" applyNumberFormat="1" applyFont="1" applyFill="1" applyBorder="1" applyAlignment="1">
      <alignment/>
      <protection/>
    </xf>
    <xf numFmtId="0" fontId="1" fillId="0" borderId="10" xfId="83" applyFont="1" applyFill="1" applyBorder="1" applyAlignment="1">
      <alignment/>
      <protection/>
    </xf>
    <xf numFmtId="3" fontId="2" fillId="0" borderId="22" xfId="83" applyNumberFormat="1" applyFont="1" applyFill="1" applyBorder="1" applyAlignment="1">
      <alignment/>
      <protection/>
    </xf>
    <xf numFmtId="0" fontId="2" fillId="0" borderId="22" xfId="83" applyFont="1" applyFill="1" applyBorder="1" applyAlignment="1">
      <alignment/>
      <protection/>
    </xf>
    <xf numFmtId="3" fontId="2" fillId="0" borderId="35" xfId="83" applyNumberFormat="1" applyFont="1" applyFill="1" applyBorder="1" applyAlignment="1">
      <alignment/>
      <protection/>
    </xf>
    <xf numFmtId="0" fontId="2" fillId="0" borderId="12" xfId="83" applyFont="1" applyFill="1" applyBorder="1" applyAlignment="1">
      <alignment/>
      <protection/>
    </xf>
    <xf numFmtId="3" fontId="2" fillId="0" borderId="24" xfId="83" applyNumberFormat="1" applyFont="1" applyFill="1" applyBorder="1" applyAlignment="1">
      <alignment/>
      <protection/>
    </xf>
    <xf numFmtId="0" fontId="1" fillId="0" borderId="12" xfId="83" applyFont="1" applyFill="1" applyBorder="1" applyAlignment="1">
      <alignment/>
      <protection/>
    </xf>
    <xf numFmtId="3" fontId="1" fillId="0" borderId="11" xfId="83" applyNumberFormat="1" applyFont="1" applyFill="1" applyBorder="1" applyAlignment="1">
      <alignment/>
      <protection/>
    </xf>
    <xf numFmtId="3" fontId="2" fillId="0" borderId="12" xfId="83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86" applyFont="1" applyFill="1" applyBorder="1" applyAlignment="1">
      <alignment/>
      <protection/>
    </xf>
    <xf numFmtId="0" fontId="1" fillId="0" borderId="15" xfId="86" applyFont="1" applyFill="1" applyBorder="1" applyAlignment="1">
      <alignment/>
      <protection/>
    </xf>
    <xf numFmtId="0" fontId="1" fillId="0" borderId="15" xfId="86" applyFont="1" applyFill="1" applyBorder="1" applyAlignment="1">
      <alignment horizontal="right"/>
      <protection/>
    </xf>
    <xf numFmtId="0" fontId="2" fillId="0" borderId="15" xfId="86" applyFont="1" applyFill="1" applyBorder="1" applyAlignment="1">
      <alignment horizontal="right"/>
      <protection/>
    </xf>
    <xf numFmtId="3" fontId="8" fillId="0" borderId="22" xfId="0" applyNumberFormat="1" applyFont="1" applyFill="1" applyBorder="1" applyAlignment="1">
      <alignment horizontal="right"/>
    </xf>
    <xf numFmtId="9" fontId="8" fillId="0" borderId="15" xfId="93" applyNumberFormat="1" applyFont="1" applyFill="1" applyBorder="1">
      <alignment/>
      <protection/>
    </xf>
    <xf numFmtId="9" fontId="8" fillId="0" borderId="10" xfId="93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19" xfId="83" applyNumberFormat="1" applyFont="1" applyBorder="1" applyAlignment="1">
      <alignment/>
      <protection/>
    </xf>
    <xf numFmtId="0" fontId="47" fillId="0" borderId="0" xfId="93" applyFont="1" applyFill="1">
      <alignment/>
      <protection/>
    </xf>
    <xf numFmtId="3" fontId="4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90">
      <alignment/>
      <protection/>
    </xf>
    <xf numFmtId="0" fontId="35" fillId="0" borderId="0" xfId="90" applyFont="1" applyAlignment="1">
      <alignment horizontal="center"/>
      <protection/>
    </xf>
    <xf numFmtId="0" fontId="11" fillId="0" borderId="20" xfId="90" applyBorder="1">
      <alignment/>
      <protection/>
    </xf>
    <xf numFmtId="0" fontId="1" fillId="0" borderId="0" xfId="80" applyFont="1" applyBorder="1" applyAlignment="1">
      <alignment horizontal="right"/>
      <protection/>
    </xf>
    <xf numFmtId="3" fontId="49" fillId="0" borderId="37" xfId="90" applyNumberFormat="1" applyFont="1" applyBorder="1">
      <alignment/>
      <protection/>
    </xf>
    <xf numFmtId="0" fontId="49" fillId="0" borderId="16" xfId="90" applyFont="1" applyBorder="1">
      <alignment/>
      <protection/>
    </xf>
    <xf numFmtId="0" fontId="49" fillId="0" borderId="0" xfId="90" applyFont="1" applyBorder="1">
      <alignment/>
      <protection/>
    </xf>
    <xf numFmtId="0" fontId="49" fillId="0" borderId="21" xfId="90" applyFont="1" applyBorder="1">
      <alignment/>
      <protection/>
    </xf>
    <xf numFmtId="3" fontId="49" fillId="0" borderId="10" xfId="90" applyNumberFormat="1" applyFont="1" applyBorder="1">
      <alignment/>
      <protection/>
    </xf>
    <xf numFmtId="0" fontId="49" fillId="0" borderId="17" xfId="90" applyFont="1" applyBorder="1">
      <alignment/>
      <protection/>
    </xf>
    <xf numFmtId="0" fontId="49" fillId="0" borderId="40" xfId="90" applyFont="1" applyBorder="1">
      <alignment/>
      <protection/>
    </xf>
    <xf numFmtId="0" fontId="49" fillId="0" borderId="25" xfId="90" applyFont="1" applyBorder="1">
      <alignment/>
      <protection/>
    </xf>
    <xf numFmtId="3" fontId="49" fillId="0" borderId="13" xfId="90" applyNumberFormat="1" applyFont="1" applyBorder="1">
      <alignment/>
      <protection/>
    </xf>
    <xf numFmtId="0" fontId="50" fillId="0" borderId="33" xfId="90" applyFont="1" applyBorder="1">
      <alignment/>
      <protection/>
    </xf>
    <xf numFmtId="0" fontId="49" fillId="0" borderId="46" xfId="90" applyFont="1" applyBorder="1">
      <alignment/>
      <protection/>
    </xf>
    <xf numFmtId="0" fontId="49" fillId="0" borderId="28" xfId="90" applyFont="1" applyBorder="1">
      <alignment/>
      <protection/>
    </xf>
    <xf numFmtId="3" fontId="50" fillId="0" borderId="10" xfId="90" applyNumberFormat="1" applyFont="1" applyBorder="1">
      <alignment/>
      <protection/>
    </xf>
    <xf numFmtId="3" fontId="43" fillId="0" borderId="37" xfId="90" applyNumberFormat="1" applyFont="1" applyBorder="1" applyAlignment="1">
      <alignment vertical="center"/>
      <protection/>
    </xf>
    <xf numFmtId="3" fontId="43" fillId="0" borderId="10" xfId="90" applyNumberFormat="1" applyFont="1" applyBorder="1">
      <alignment/>
      <protection/>
    </xf>
    <xf numFmtId="3" fontId="43" fillId="0" borderId="13" xfId="90" applyNumberFormat="1" applyFont="1" applyBorder="1" applyAlignment="1">
      <alignment vertical="center"/>
      <protection/>
    </xf>
    <xf numFmtId="3" fontId="43" fillId="0" borderId="10" xfId="90" applyNumberFormat="1" applyFont="1" applyBorder="1" applyAlignment="1">
      <alignment vertical="center"/>
      <protection/>
    </xf>
    <xf numFmtId="0" fontId="50" fillId="0" borderId="16" xfId="90" applyFont="1" applyBorder="1">
      <alignment/>
      <protection/>
    </xf>
    <xf numFmtId="3" fontId="53" fillId="0" borderId="10" xfId="90" applyNumberFormat="1" applyFont="1" applyBorder="1">
      <alignment/>
      <protection/>
    </xf>
    <xf numFmtId="3" fontId="43" fillId="0" borderId="15" xfId="90" applyNumberFormat="1" applyFont="1" applyBorder="1">
      <alignment/>
      <protection/>
    </xf>
    <xf numFmtId="0" fontId="11" fillId="0" borderId="0" xfId="85">
      <alignment/>
      <protection/>
    </xf>
    <xf numFmtId="0" fontId="3" fillId="0" borderId="0" xfId="78" applyFont="1" applyAlignment="1">
      <alignment horizontal="center"/>
      <protection/>
    </xf>
    <xf numFmtId="0" fontId="11" fillId="0" borderId="0" xfId="85" applyAlignment="1">
      <alignment/>
      <protection/>
    </xf>
    <xf numFmtId="0" fontId="11" fillId="0" borderId="0" xfId="79" applyAlignment="1">
      <alignment/>
      <protection/>
    </xf>
    <xf numFmtId="0" fontId="11" fillId="0" borderId="20" xfId="85" applyBorder="1">
      <alignment/>
      <protection/>
    </xf>
    <xf numFmtId="0" fontId="11" fillId="0" borderId="12" xfId="85" applyBorder="1">
      <alignment/>
      <protection/>
    </xf>
    <xf numFmtId="0" fontId="14" fillId="0" borderId="40" xfId="85" applyFont="1" applyBorder="1" applyAlignment="1">
      <alignment/>
      <protection/>
    </xf>
    <xf numFmtId="0" fontId="11" fillId="0" borderId="40" xfId="85" applyBorder="1" applyAlignment="1">
      <alignment/>
      <protection/>
    </xf>
    <xf numFmtId="0" fontId="11" fillId="0" borderId="40" xfId="85" applyBorder="1" applyAlignment="1">
      <alignment horizontal="right" vertical="center"/>
      <protection/>
    </xf>
    <xf numFmtId="0" fontId="11" fillId="0" borderId="0" xfId="85" applyBorder="1" applyAlignment="1">
      <alignment/>
      <protection/>
    </xf>
    <xf numFmtId="0" fontId="14" fillId="0" borderId="0" xfId="85" applyFont="1" applyBorder="1" applyAlignment="1">
      <alignment/>
      <protection/>
    </xf>
    <xf numFmtId="0" fontId="11" fillId="0" borderId="0" xfId="85" applyBorder="1" applyAlignment="1">
      <alignment horizontal="right" vertical="center"/>
      <protection/>
    </xf>
    <xf numFmtId="0" fontId="11" fillId="0" borderId="0" xfId="94">
      <alignment/>
      <protection/>
    </xf>
    <xf numFmtId="0" fontId="11" fillId="0" borderId="20" xfId="94" applyBorder="1">
      <alignment/>
      <protection/>
    </xf>
    <xf numFmtId="0" fontId="3" fillId="0" borderId="0" xfId="80" applyFont="1" applyBorder="1" applyAlignment="1">
      <alignment horizontal="right"/>
      <protection/>
    </xf>
    <xf numFmtId="0" fontId="15" fillId="0" borderId="12" xfId="94" applyFont="1" applyBorder="1">
      <alignment/>
      <protection/>
    </xf>
    <xf numFmtId="0" fontId="14" fillId="0" borderId="10" xfId="94" applyFont="1" applyBorder="1" applyAlignment="1">
      <alignment horizontal="center"/>
      <protection/>
    </xf>
    <xf numFmtId="0" fontId="54" fillId="0" borderId="10" xfId="94" applyFont="1" applyBorder="1" applyAlignment="1">
      <alignment/>
      <protection/>
    </xf>
    <xf numFmtId="0" fontId="54" fillId="0" borderId="0" xfId="94" applyFont="1">
      <alignment/>
      <protection/>
    </xf>
    <xf numFmtId="0" fontId="54" fillId="0" borderId="10" xfId="94" applyFont="1" applyBorder="1">
      <alignment/>
      <protection/>
    </xf>
    <xf numFmtId="3" fontId="54" fillId="0" borderId="10" xfId="94" applyNumberFormat="1" applyFont="1" applyBorder="1">
      <alignment/>
      <protection/>
    </xf>
    <xf numFmtId="0" fontId="47" fillId="0" borderId="10" xfId="94" applyFont="1" applyBorder="1">
      <alignment/>
      <protection/>
    </xf>
    <xf numFmtId="0" fontId="14" fillId="0" borderId="11" xfId="94" applyFont="1" applyBorder="1" applyAlignment="1">
      <alignment horizontal="center"/>
      <protection/>
    </xf>
    <xf numFmtId="0" fontId="54" fillId="0" borderId="20" xfId="94" applyFont="1" applyBorder="1">
      <alignment/>
      <protection/>
    </xf>
    <xf numFmtId="0" fontId="54" fillId="0" borderId="11" xfId="94" applyFont="1" applyBorder="1">
      <alignment/>
      <protection/>
    </xf>
    <xf numFmtId="3" fontId="54" fillId="0" borderId="11" xfId="94" applyNumberFormat="1" applyFont="1" applyBorder="1">
      <alignment/>
      <protection/>
    </xf>
    <xf numFmtId="0" fontId="47" fillId="0" borderId="11" xfId="94" applyFont="1" applyBorder="1">
      <alignment/>
      <protection/>
    </xf>
    <xf numFmtId="0" fontId="3" fillId="0" borderId="0" xfId="0" applyFont="1" applyAlignment="1">
      <alignment horizontal="right"/>
    </xf>
    <xf numFmtId="3" fontId="0" fillId="0" borderId="12" xfId="0" applyNumberFormat="1" applyBorder="1" applyAlignment="1">
      <alignment vertical="center"/>
    </xf>
    <xf numFmtId="3" fontId="1" fillId="0" borderId="29" xfId="83" applyNumberFormat="1" applyFont="1" applyBorder="1" applyAlignment="1">
      <alignment vertical="center"/>
      <protection/>
    </xf>
    <xf numFmtId="3" fontId="1" fillId="0" borderId="29" xfId="83" applyNumberFormat="1" applyFont="1" applyBorder="1" applyAlignment="1">
      <alignment vertical="center"/>
      <protection/>
    </xf>
    <xf numFmtId="3" fontId="10" fillId="0" borderId="34" xfId="0" applyNumberFormat="1" applyFont="1" applyFill="1" applyBorder="1" applyAlignment="1">
      <alignment horizontal="right"/>
    </xf>
    <xf numFmtId="0" fontId="3" fillId="0" borderId="15" xfId="83" applyFont="1" applyBorder="1" applyAlignment="1">
      <alignment/>
      <protection/>
    </xf>
    <xf numFmtId="3" fontId="1" fillId="0" borderId="33" xfId="83" applyNumberFormat="1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" fillId="0" borderId="16" xfId="73" applyFont="1" applyFill="1" applyBorder="1" applyAlignment="1">
      <alignment horizontal="left"/>
      <protection/>
    </xf>
    <xf numFmtId="0" fontId="4" fillId="0" borderId="16" xfId="73" applyFont="1" applyFill="1" applyBorder="1" applyAlignment="1">
      <alignment horizontal="left"/>
      <protection/>
    </xf>
    <xf numFmtId="0" fontId="4" fillId="0" borderId="33" xfId="73" applyFont="1" applyFill="1" applyBorder="1" applyAlignment="1">
      <alignment horizontal="left"/>
      <protection/>
    </xf>
    <xf numFmtId="3" fontId="4" fillId="0" borderId="15" xfId="86" applyNumberFormat="1" applyFont="1" applyFill="1" applyBorder="1" applyAlignment="1">
      <alignment horizontal="right"/>
      <protection/>
    </xf>
    <xf numFmtId="0" fontId="1" fillId="0" borderId="16" xfId="86" applyFont="1" applyFill="1" applyBorder="1" applyAlignment="1">
      <alignment horizontal="center"/>
      <protection/>
    </xf>
    <xf numFmtId="0" fontId="2" fillId="0" borderId="33" xfId="73" applyFont="1" applyFill="1" applyBorder="1" applyAlignment="1">
      <alignment horizontal="left"/>
      <protection/>
    </xf>
    <xf numFmtId="0" fontId="14" fillId="0" borderId="0" xfId="93" applyFont="1" applyFill="1" applyBorder="1">
      <alignment/>
      <protection/>
    </xf>
    <xf numFmtId="0" fontId="4" fillId="0" borderId="10" xfId="73" applyFont="1" applyFill="1" applyBorder="1" applyAlignment="1">
      <alignment horizontal="left"/>
      <protection/>
    </xf>
    <xf numFmtId="0" fontId="14" fillId="0" borderId="33" xfId="93" applyFont="1" applyFill="1" applyBorder="1">
      <alignment/>
      <protection/>
    </xf>
    <xf numFmtId="0" fontId="14" fillId="0" borderId="16" xfId="93" applyFont="1" applyFill="1" applyBorder="1">
      <alignment/>
      <protection/>
    </xf>
    <xf numFmtId="0" fontId="1" fillId="0" borderId="10" xfId="73" applyFont="1" applyFill="1" applyBorder="1" applyAlignment="1">
      <alignment horizontal="left"/>
      <protection/>
    </xf>
    <xf numFmtId="3" fontId="4" fillId="0" borderId="10" xfId="93" applyNumberFormat="1" applyFont="1" applyFill="1" applyBorder="1" applyAlignment="1">
      <alignment horizontal="right"/>
      <protection/>
    </xf>
    <xf numFmtId="3" fontId="4" fillId="0" borderId="15" xfId="93" applyNumberFormat="1" applyFont="1" applyFill="1" applyBorder="1" applyAlignment="1">
      <alignment horizontal="right"/>
      <protection/>
    </xf>
    <xf numFmtId="9" fontId="1" fillId="0" borderId="0" xfId="0" applyNumberFormat="1" applyFont="1" applyBorder="1" applyAlignment="1">
      <alignment/>
    </xf>
    <xf numFmtId="3" fontId="2" fillId="0" borderId="37" xfId="86" applyNumberFormat="1" applyFont="1" applyFill="1" applyBorder="1" applyAlignment="1">
      <alignment horizontal="right"/>
      <protection/>
    </xf>
    <xf numFmtId="3" fontId="1" fillId="0" borderId="10" xfId="86" applyNumberFormat="1" applyFont="1" applyFill="1" applyBorder="1" applyAlignment="1">
      <alignment horizontal="right"/>
      <protection/>
    </xf>
    <xf numFmtId="0" fontId="2" fillId="0" borderId="28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8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4" xfId="0" applyFont="1" applyBorder="1" applyAlignment="1">
      <alignment/>
    </xf>
    <xf numFmtId="0" fontId="8" fillId="0" borderId="22" xfId="83" applyFont="1" applyBorder="1" applyAlignment="1">
      <alignment/>
      <protection/>
    </xf>
    <xf numFmtId="0" fontId="3" fillId="0" borderId="12" xfId="83" applyFont="1" applyBorder="1" applyAlignment="1">
      <alignment/>
      <protection/>
    </xf>
    <xf numFmtId="0" fontId="15" fillId="0" borderId="15" xfId="83" applyFont="1" applyBorder="1" applyAlignment="1">
      <alignment/>
      <protection/>
    </xf>
    <xf numFmtId="3" fontId="3" fillId="0" borderId="15" xfId="83" applyNumberFormat="1" applyFont="1" applyBorder="1" applyAlignment="1">
      <alignment/>
      <protection/>
    </xf>
    <xf numFmtId="0" fontId="1" fillId="0" borderId="16" xfId="86" applyFont="1" applyFill="1" applyBorder="1">
      <alignment/>
      <protection/>
    </xf>
    <xf numFmtId="0" fontId="1" fillId="0" borderId="33" xfId="86" applyFont="1" applyFill="1" applyBorder="1">
      <alignment/>
      <protection/>
    </xf>
    <xf numFmtId="0" fontId="2" fillId="0" borderId="33" xfId="86" applyFont="1" applyFill="1" applyBorder="1">
      <alignment/>
      <protection/>
    </xf>
    <xf numFmtId="3" fontId="2" fillId="0" borderId="33" xfId="93" applyNumberFormat="1" applyFont="1" applyFill="1" applyBorder="1" applyAlignment="1">
      <alignment horizontal="right"/>
      <protection/>
    </xf>
    <xf numFmtId="3" fontId="1" fillId="0" borderId="29" xfId="93" applyNumberFormat="1" applyFont="1" applyFill="1" applyBorder="1" applyAlignment="1">
      <alignment horizontal="right"/>
      <protection/>
    </xf>
    <xf numFmtId="3" fontId="2" fillId="0" borderId="16" xfId="93" applyNumberFormat="1" applyFont="1" applyFill="1" applyBorder="1" applyAlignment="1">
      <alignment horizontal="right"/>
      <protection/>
    </xf>
    <xf numFmtId="3" fontId="1" fillId="0" borderId="33" xfId="93" applyNumberFormat="1" applyFont="1" applyFill="1" applyBorder="1" applyAlignment="1">
      <alignment horizontal="right"/>
      <protection/>
    </xf>
    <xf numFmtId="3" fontId="1" fillId="0" borderId="16" xfId="93" applyNumberFormat="1" applyFont="1" applyFill="1" applyBorder="1" applyAlignment="1">
      <alignment horizontal="right"/>
      <protection/>
    </xf>
    <xf numFmtId="3" fontId="4" fillId="0" borderId="16" xfId="93" applyNumberFormat="1" applyFont="1" applyFill="1" applyBorder="1" applyAlignment="1">
      <alignment horizontal="right"/>
      <protection/>
    </xf>
    <xf numFmtId="3" fontId="4" fillId="0" borderId="33" xfId="93" applyNumberFormat="1" applyFont="1" applyFill="1" applyBorder="1" applyAlignment="1">
      <alignment horizontal="right"/>
      <protection/>
    </xf>
    <xf numFmtId="3" fontId="2" fillId="0" borderId="16" xfId="93" applyNumberFormat="1" applyFont="1" applyFill="1" applyBorder="1" applyAlignment="1">
      <alignment horizontal="right"/>
      <protection/>
    </xf>
    <xf numFmtId="0" fontId="4" fillId="0" borderId="12" xfId="83" applyFont="1" applyBorder="1" applyAlignment="1">
      <alignment/>
      <protection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44" fillId="0" borderId="10" xfId="83" applyFont="1" applyFill="1" applyBorder="1" applyAlignment="1">
      <alignment/>
      <protection/>
    </xf>
    <xf numFmtId="0" fontId="1" fillId="0" borderId="33" xfId="83" applyFont="1" applyBorder="1" applyAlignment="1">
      <alignment/>
      <protection/>
    </xf>
    <xf numFmtId="0" fontId="1" fillId="0" borderId="0" xfId="83" applyFont="1" applyBorder="1" applyAlignment="1">
      <alignment horizontal="right"/>
      <protection/>
    </xf>
    <xf numFmtId="3" fontId="38" fillId="0" borderId="13" xfId="82" applyNumberFormat="1" applyFont="1" applyBorder="1">
      <alignment/>
      <protection/>
    </xf>
    <xf numFmtId="0" fontId="52" fillId="0" borderId="0" xfId="90" applyFont="1" applyBorder="1" applyAlignment="1">
      <alignment horizontal="center" vertical="center" wrapText="1"/>
      <protection/>
    </xf>
    <xf numFmtId="0" fontId="8" fillId="0" borderId="13" xfId="83" applyFont="1" applyBorder="1" applyAlignment="1">
      <alignment/>
      <protection/>
    </xf>
    <xf numFmtId="0" fontId="11" fillId="0" borderId="0" xfId="90" applyBorder="1" applyAlignment="1">
      <alignment horizontal="center" vertical="center"/>
      <protection/>
    </xf>
    <xf numFmtId="0" fontId="49" fillId="0" borderId="0" xfId="90" applyFont="1" applyBorder="1" applyAlignment="1">
      <alignment horizontal="center" vertical="center"/>
      <protection/>
    </xf>
    <xf numFmtId="3" fontId="43" fillId="0" borderId="0" xfId="90" applyNumberFormat="1" applyFont="1" applyBorder="1">
      <alignment/>
      <protection/>
    </xf>
    <xf numFmtId="3" fontId="53" fillId="0" borderId="15" xfId="90" applyNumberFormat="1" applyFont="1" applyBorder="1">
      <alignment/>
      <protection/>
    </xf>
    <xf numFmtId="3" fontId="2" fillId="0" borderId="12" xfId="83" applyNumberFormat="1" applyFont="1" applyFill="1" applyBorder="1" applyAlignment="1">
      <alignment/>
      <protection/>
    </xf>
    <xf numFmtId="0" fontId="0" fillId="0" borderId="0" xfId="86" applyFont="1">
      <alignment/>
      <protection/>
    </xf>
    <xf numFmtId="0" fontId="0" fillId="0" borderId="42" xfId="0" applyFont="1" applyFill="1" applyBorder="1" applyAlignment="1">
      <alignment horizontal="center"/>
    </xf>
    <xf numFmtId="3" fontId="2" fillId="16" borderId="24" xfId="83" applyNumberFormat="1" applyFont="1" applyFill="1" applyBorder="1" applyAlignment="1">
      <alignment/>
      <protection/>
    </xf>
    <xf numFmtId="3" fontId="2" fillId="16" borderId="35" xfId="83" applyNumberFormat="1" applyFont="1" applyFill="1" applyBorder="1" applyAlignment="1">
      <alignment/>
      <protection/>
    </xf>
    <xf numFmtId="3" fontId="1" fillId="16" borderId="12" xfId="83" applyNumberFormat="1" applyFont="1" applyFill="1" applyBorder="1" applyAlignment="1">
      <alignment/>
      <protection/>
    </xf>
    <xf numFmtId="3" fontId="2" fillId="16" borderId="12" xfId="83" applyNumberFormat="1" applyFont="1" applyFill="1" applyBorder="1" applyAlignment="1">
      <alignment/>
      <protection/>
    </xf>
    <xf numFmtId="3" fontId="2" fillId="16" borderId="15" xfId="83" applyNumberFormat="1" applyFont="1" applyFill="1" applyBorder="1" applyAlignment="1">
      <alignment/>
      <protection/>
    </xf>
    <xf numFmtId="3" fontId="12" fillId="16" borderId="14" xfId="83" applyNumberFormat="1" applyFont="1" applyFill="1" applyBorder="1" applyAlignment="1">
      <alignment/>
      <protection/>
    </xf>
    <xf numFmtId="3" fontId="2" fillId="16" borderId="11" xfId="83" applyNumberFormat="1" applyFont="1" applyFill="1" applyBorder="1" applyAlignment="1">
      <alignment/>
      <protection/>
    </xf>
    <xf numFmtId="3" fontId="1" fillId="16" borderId="22" xfId="83" applyNumberFormat="1" applyFont="1" applyFill="1" applyBorder="1" applyAlignment="1">
      <alignment/>
      <protection/>
    </xf>
    <xf numFmtId="3" fontId="2" fillId="16" borderId="10" xfId="86" applyNumberFormat="1" applyFont="1" applyFill="1" applyBorder="1" applyAlignment="1">
      <alignment horizontal="right"/>
      <protection/>
    </xf>
    <xf numFmtId="3" fontId="2" fillId="16" borderId="15" xfId="86" applyNumberFormat="1" applyFont="1" applyFill="1" applyBorder="1" applyAlignment="1">
      <alignment horizontal="right"/>
      <protection/>
    </xf>
    <xf numFmtId="0" fontId="4" fillId="0" borderId="21" xfId="0" applyFont="1" applyFill="1" applyBorder="1" applyAlignment="1">
      <alignment/>
    </xf>
    <xf numFmtId="3" fontId="1" fillId="16" borderId="15" xfId="83" applyNumberFormat="1" applyFont="1" applyFill="1" applyBorder="1" applyAlignment="1">
      <alignment/>
      <protection/>
    </xf>
    <xf numFmtId="0" fontId="2" fillId="0" borderId="0" xfId="83" applyFont="1" applyFill="1" applyAlignment="1">
      <alignment/>
      <protection/>
    </xf>
    <xf numFmtId="3" fontId="8" fillId="0" borderId="21" xfId="10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/>
    </xf>
    <xf numFmtId="3" fontId="2" fillId="0" borderId="21" xfId="103" applyNumberFormat="1" applyFont="1" applyFill="1" applyBorder="1" applyAlignment="1">
      <alignment horizontal="right"/>
    </xf>
    <xf numFmtId="0" fontId="8" fillId="0" borderId="10" xfId="83" applyFont="1" applyBorder="1" applyAlignment="1">
      <alignment/>
      <protection/>
    </xf>
    <xf numFmtId="0" fontId="44" fillId="0" borderId="10" xfId="83" applyFont="1" applyBorder="1" applyAlignment="1">
      <alignment/>
      <protection/>
    </xf>
    <xf numFmtId="0" fontId="44" fillId="0" borderId="11" xfId="83" applyFont="1" applyBorder="1" applyAlignment="1">
      <alignment/>
      <protection/>
    </xf>
    <xf numFmtId="3" fontId="44" fillId="0" borderId="21" xfId="103" applyNumberFormat="1" applyFont="1" applyFill="1" applyBorder="1" applyAlignment="1">
      <alignment horizontal="right"/>
    </xf>
    <xf numFmtId="3" fontId="43" fillId="0" borderId="11" xfId="90" applyNumberFormat="1" applyFont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1" fillId="0" borderId="15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8" fillId="0" borderId="12" xfId="103" applyNumberFormat="1" applyFont="1" applyFill="1" applyBorder="1" applyAlignment="1">
      <alignment horizontal="right"/>
    </xf>
    <xf numFmtId="9" fontId="10" fillId="0" borderId="12" xfId="103" applyNumberFormat="1" applyFont="1" applyFill="1" applyBorder="1" applyAlignment="1">
      <alignment horizontal="right"/>
    </xf>
    <xf numFmtId="9" fontId="10" fillId="0" borderId="10" xfId="103" applyNumberFormat="1" applyFont="1" applyFill="1" applyBorder="1" applyAlignment="1">
      <alignment horizontal="right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12" xfId="83" applyNumberFormat="1" applyFont="1" applyBorder="1" applyAlignment="1">
      <alignment/>
      <protection/>
    </xf>
    <xf numFmtId="9" fontId="1" fillId="0" borderId="11" xfId="83" applyNumberFormat="1" applyFont="1" applyBorder="1" applyAlignment="1">
      <alignment/>
      <protection/>
    </xf>
    <xf numFmtId="9" fontId="2" fillId="0" borderId="22" xfId="83" applyNumberFormat="1" applyFont="1" applyBorder="1" applyAlignment="1">
      <alignment/>
      <protection/>
    </xf>
    <xf numFmtId="9" fontId="1" fillId="0" borderId="14" xfId="83" applyNumberFormat="1" applyFont="1" applyBorder="1" applyAlignment="1">
      <alignment/>
      <protection/>
    </xf>
    <xf numFmtId="9" fontId="1" fillId="0" borderId="22" xfId="83" applyNumberFormat="1" applyFont="1" applyBorder="1" applyAlignment="1">
      <alignment/>
      <protection/>
    </xf>
    <xf numFmtId="9" fontId="1" fillId="0" borderId="15" xfId="83" applyNumberFormat="1" applyFont="1" applyBorder="1" applyAlignment="1">
      <alignment/>
      <protection/>
    </xf>
    <xf numFmtId="9" fontId="2" fillId="0" borderId="11" xfId="83" applyNumberFormat="1" applyFont="1" applyBorder="1" applyAlignment="1">
      <alignment/>
      <protection/>
    </xf>
    <xf numFmtId="9" fontId="2" fillId="0" borderId="14" xfId="83" applyNumberFormat="1" applyFont="1" applyBorder="1" applyAlignment="1">
      <alignment/>
      <protection/>
    </xf>
    <xf numFmtId="9" fontId="1" fillId="0" borderId="38" xfId="83" applyNumberFormat="1" applyFont="1" applyBorder="1" applyAlignment="1">
      <alignment/>
      <protection/>
    </xf>
    <xf numFmtId="9" fontId="1" fillId="0" borderId="30" xfId="83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4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5" xfId="86" applyNumberFormat="1" applyFont="1" applyFill="1" applyBorder="1">
      <alignment/>
      <protection/>
    </xf>
    <xf numFmtId="9" fontId="2" fillId="0" borderId="14" xfId="86" applyNumberFormat="1" applyFont="1" applyFill="1" applyBorder="1">
      <alignment/>
      <protection/>
    </xf>
    <xf numFmtId="9" fontId="1" fillId="0" borderId="14" xfId="86" applyNumberFormat="1" applyFont="1" applyFill="1" applyBorder="1">
      <alignment/>
      <protection/>
    </xf>
    <xf numFmtId="9" fontId="1" fillId="0" borderId="14" xfId="86" applyNumberFormat="1" applyFont="1" applyFill="1" applyBorder="1" applyAlignment="1">
      <alignment vertical="center"/>
      <protection/>
    </xf>
    <xf numFmtId="9" fontId="1" fillId="0" borderId="15" xfId="86" applyNumberFormat="1" applyFont="1" applyFill="1" applyBorder="1">
      <alignment/>
      <protection/>
    </xf>
    <xf numFmtId="9" fontId="1" fillId="0" borderId="10" xfId="86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10" fillId="0" borderId="15" xfId="93" applyNumberFormat="1" applyFont="1" applyFill="1" applyBorder="1">
      <alignment/>
      <protection/>
    </xf>
    <xf numFmtId="9" fontId="10" fillId="0" borderId="14" xfId="93" applyNumberFormat="1" applyFont="1" applyFill="1" applyBorder="1">
      <alignment/>
      <protection/>
    </xf>
    <xf numFmtId="3" fontId="1" fillId="0" borderId="10" xfId="86" applyNumberFormat="1" applyFont="1" applyFill="1" applyBorder="1" applyAlignment="1">
      <alignment/>
      <protection/>
    </xf>
    <xf numFmtId="3" fontId="2" fillId="0" borderId="10" xfId="86" applyNumberFormat="1" applyFont="1" applyFill="1" applyBorder="1" applyAlignment="1">
      <alignment/>
      <protection/>
    </xf>
    <xf numFmtId="0" fontId="1" fillId="0" borderId="33" xfId="86" applyFont="1" applyFill="1" applyBorder="1">
      <alignment/>
      <protection/>
    </xf>
    <xf numFmtId="3" fontId="2" fillId="0" borderId="15" xfId="83" applyNumberFormat="1" applyFont="1" applyBorder="1" applyAlignment="1">
      <alignment/>
      <protection/>
    </xf>
    <xf numFmtId="0" fontId="0" fillId="0" borderId="15" xfId="83" applyFont="1" applyBorder="1" applyAlignment="1">
      <alignment/>
      <protection/>
    </xf>
    <xf numFmtId="3" fontId="2" fillId="0" borderId="33" xfId="83" applyNumberFormat="1" applyFont="1" applyBorder="1" applyAlignment="1">
      <alignment/>
      <protection/>
    </xf>
    <xf numFmtId="3" fontId="1" fillId="0" borderId="34" xfId="83" applyNumberFormat="1" applyFont="1" applyBorder="1" applyAlignment="1">
      <alignment/>
      <protection/>
    </xf>
    <xf numFmtId="0" fontId="8" fillId="0" borderId="18" xfId="83" applyFont="1" applyBorder="1" applyAlignment="1">
      <alignment/>
      <protection/>
    </xf>
    <xf numFmtId="3" fontId="1" fillId="0" borderId="10" xfId="86" applyNumberFormat="1" applyFont="1" applyFill="1" applyBorder="1" applyAlignment="1">
      <alignment horizontal="right"/>
      <protection/>
    </xf>
    <xf numFmtId="3" fontId="2" fillId="0" borderId="34" xfId="83" applyNumberFormat="1" applyFont="1" applyBorder="1" applyAlignment="1">
      <alignment/>
      <protection/>
    </xf>
    <xf numFmtId="9" fontId="1" fillId="0" borderId="14" xfId="0" applyNumberFormat="1" applyFont="1" applyBorder="1" applyAlignment="1">
      <alignment vertical="center"/>
    </xf>
    <xf numFmtId="3" fontId="38" fillId="0" borderId="27" xfId="82" applyNumberFormat="1" applyFont="1" applyBorder="1">
      <alignment/>
      <protection/>
    </xf>
    <xf numFmtId="0" fontId="40" fillId="0" borderId="18" xfId="83" applyFont="1" applyBorder="1" applyAlignment="1">
      <alignment/>
      <protection/>
    </xf>
    <xf numFmtId="3" fontId="37" fillId="0" borderId="18" xfId="82" applyNumberFormat="1" applyFont="1" applyBorder="1">
      <alignment/>
      <protection/>
    </xf>
    <xf numFmtId="0" fontId="38" fillId="0" borderId="27" xfId="83" applyFont="1" applyBorder="1" applyAlignment="1">
      <alignment/>
      <protection/>
    </xf>
    <xf numFmtId="0" fontId="38" fillId="0" borderId="12" xfId="82" applyFont="1" applyBorder="1">
      <alignment/>
      <protection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3" fontId="1" fillId="18" borderId="11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1" fillId="18" borderId="29" xfId="93" applyNumberFormat="1" applyFont="1" applyFill="1" applyBorder="1" applyAlignment="1">
      <alignment horizontal="right"/>
      <protection/>
    </xf>
    <xf numFmtId="3" fontId="8" fillId="18" borderId="11" xfId="0" applyNumberFormat="1" applyFont="1" applyFill="1" applyBorder="1" applyAlignment="1">
      <alignment horizontal="right"/>
    </xf>
    <xf numFmtId="3" fontId="10" fillId="18" borderId="11" xfId="0" applyNumberFormat="1" applyFont="1" applyFill="1" applyBorder="1" applyAlignment="1">
      <alignment horizontal="right"/>
    </xf>
    <xf numFmtId="3" fontId="10" fillId="18" borderId="22" xfId="0" applyNumberFormat="1" applyFont="1" applyFill="1" applyBorder="1" applyAlignment="1">
      <alignment horizontal="right"/>
    </xf>
    <xf numFmtId="3" fontId="10" fillId="18" borderId="34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10" fillId="18" borderId="14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2" fillId="18" borderId="15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10" fillId="18" borderId="13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 vertical="center"/>
    </xf>
    <xf numFmtId="3" fontId="4" fillId="18" borderId="11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4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3" fontId="4" fillId="18" borderId="22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4" xfId="0" applyNumberFormat="1" applyFont="1" applyFill="1" applyBorder="1" applyAlignment="1">
      <alignment vertical="center"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4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5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1" fillId="18" borderId="15" xfId="0" applyNumberFormat="1" applyFont="1" applyFill="1" applyBorder="1" applyAlignment="1">
      <alignment vertical="center"/>
    </xf>
    <xf numFmtId="3" fontId="10" fillId="18" borderId="15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3" fontId="2" fillId="0" borderId="15" xfId="86" applyNumberFormat="1" applyFont="1" applyFill="1" applyBorder="1" applyAlignment="1">
      <alignment horizontal="right" vertical="center"/>
      <protection/>
    </xf>
    <xf numFmtId="3" fontId="8" fillId="18" borderId="15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0" fillId="0" borderId="0" xfId="76" applyFont="1">
      <alignment/>
      <protection/>
    </xf>
    <xf numFmtId="0" fontId="35" fillId="0" borderId="0" xfId="76" applyFont="1" applyAlignment="1">
      <alignment horizontal="center"/>
      <protection/>
    </xf>
    <xf numFmtId="0" fontId="40" fillId="0" borderId="20" xfId="76" applyFont="1" applyBorder="1">
      <alignment/>
      <protection/>
    </xf>
    <xf numFmtId="0" fontId="35" fillId="0" borderId="20" xfId="76" applyFont="1" applyBorder="1" applyAlignment="1">
      <alignment horizontal="right"/>
      <protection/>
    </xf>
    <xf numFmtId="0" fontId="35" fillId="0" borderId="12" xfId="76" applyFont="1" applyBorder="1" applyAlignment="1">
      <alignment horizontal="center" vertical="center"/>
      <protection/>
    </xf>
    <xf numFmtId="0" fontId="35" fillId="0" borderId="24" xfId="76" applyFont="1" applyBorder="1" applyAlignment="1">
      <alignment horizontal="center" vertical="center" wrapText="1"/>
      <protection/>
    </xf>
    <xf numFmtId="0" fontId="35" fillId="0" borderId="12" xfId="76" applyFont="1" applyBorder="1" applyAlignment="1">
      <alignment horizontal="center" vertical="center" wrapText="1"/>
      <protection/>
    </xf>
    <xf numFmtId="0" fontId="35" fillId="0" borderId="12" xfId="76" applyFont="1" applyBorder="1" applyAlignment="1">
      <alignment horizontal="center"/>
      <protection/>
    </xf>
    <xf numFmtId="0" fontId="35" fillId="0" borderId="24" xfId="76" applyFont="1" applyBorder="1" applyAlignment="1">
      <alignment horizontal="center"/>
      <protection/>
    </xf>
    <xf numFmtId="0" fontId="36" fillId="0" borderId="13" xfId="76" applyFont="1" applyBorder="1" applyAlignment="1">
      <alignment horizontal="left" vertical="center" wrapText="1"/>
      <protection/>
    </xf>
    <xf numFmtId="3" fontId="36" fillId="0" borderId="13" xfId="76" applyNumberFormat="1" applyFont="1" applyBorder="1" applyAlignment="1">
      <alignment horizontal="right" vertical="center" wrapText="1"/>
      <protection/>
    </xf>
    <xf numFmtId="3" fontId="35" fillId="0" borderId="13" xfId="76" applyNumberFormat="1" applyFont="1" applyBorder="1" applyAlignment="1">
      <alignment horizontal="right" vertical="center" wrapText="1"/>
      <protection/>
    </xf>
    <xf numFmtId="3" fontId="36" fillId="0" borderId="13" xfId="76" applyNumberFormat="1" applyFont="1" applyBorder="1" applyAlignment="1">
      <alignment horizontal="right" vertical="center"/>
      <protection/>
    </xf>
    <xf numFmtId="0" fontId="12" fillId="0" borderId="12" xfId="76" applyFont="1" applyBorder="1" applyAlignment="1">
      <alignment horizontal="center" vertical="center" wrapText="1"/>
      <protection/>
    </xf>
    <xf numFmtId="3" fontId="12" fillId="0" borderId="42" xfId="76" applyNumberFormat="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3" fontId="36" fillId="0" borderId="12" xfId="76" applyNumberFormat="1" applyFont="1" applyBorder="1" applyAlignment="1">
      <alignment horizontal="right" vertical="center"/>
      <protection/>
    </xf>
    <xf numFmtId="0" fontId="36" fillId="0" borderId="12" xfId="76" applyFont="1" applyBorder="1" applyAlignment="1">
      <alignment vertical="center" wrapText="1"/>
      <protection/>
    </xf>
    <xf numFmtId="3" fontId="36" fillId="0" borderId="12" xfId="76" applyNumberFormat="1" applyFont="1" applyBorder="1" applyAlignment="1">
      <alignment vertical="center"/>
      <protection/>
    </xf>
    <xf numFmtId="3" fontId="36" fillId="0" borderId="12" xfId="76" applyNumberFormat="1" applyFont="1" applyBorder="1">
      <alignment/>
      <protection/>
    </xf>
    <xf numFmtId="0" fontId="46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3" fillId="0" borderId="0" xfId="74" applyFont="1" applyAlignment="1">
      <alignment horizontal="center"/>
      <protection/>
    </xf>
    <xf numFmtId="0" fontId="0" fillId="0" borderId="0" xfId="77" applyAlignment="1">
      <alignment/>
      <protection/>
    </xf>
    <xf numFmtId="0" fontId="0" fillId="0" borderId="0" xfId="74">
      <alignment/>
      <protection/>
    </xf>
    <xf numFmtId="0" fontId="3" fillId="0" borderId="0" xfId="74" applyFont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0" fillId="0" borderId="20" xfId="74" applyBorder="1">
      <alignment/>
      <protection/>
    </xf>
    <xf numFmtId="0" fontId="0" fillId="0" borderId="20" xfId="74" applyFont="1" applyBorder="1" applyAlignment="1">
      <alignment horizontal="right"/>
      <protection/>
    </xf>
    <xf numFmtId="0" fontId="3" fillId="0" borderId="12" xfId="74" applyFont="1" applyBorder="1">
      <alignment/>
      <protection/>
    </xf>
    <xf numFmtId="0" fontId="3" fillId="0" borderId="11" xfId="74" applyFont="1" applyBorder="1" applyAlignment="1">
      <alignment horizontal="center"/>
      <protection/>
    </xf>
    <xf numFmtId="0" fontId="0" fillId="0" borderId="11" xfId="74" applyFont="1" applyBorder="1" applyAlignment="1">
      <alignment horizontal="left"/>
      <protection/>
    </xf>
    <xf numFmtId="0" fontId="0" fillId="0" borderId="12" xfId="74" applyFont="1" applyBorder="1">
      <alignment/>
      <protection/>
    </xf>
    <xf numFmtId="0" fontId="56" fillId="0" borderId="12" xfId="74" applyFont="1" applyBorder="1">
      <alignment/>
      <protection/>
    </xf>
    <xf numFmtId="3" fontId="56" fillId="0" borderId="12" xfId="74" applyNumberFormat="1" applyFont="1" applyBorder="1" applyAlignment="1">
      <alignment horizontal="right"/>
      <protection/>
    </xf>
    <xf numFmtId="0" fontId="0" fillId="0" borderId="12" xfId="74" applyFont="1" applyBorder="1">
      <alignment/>
      <protection/>
    </xf>
    <xf numFmtId="3" fontId="0" fillId="0" borderId="12" xfId="74" applyNumberFormat="1" applyFont="1" applyBorder="1" applyAlignment="1">
      <alignment horizontal="right"/>
      <protection/>
    </xf>
    <xf numFmtId="0" fontId="0" fillId="0" borderId="12" xfId="74" applyFont="1" applyBorder="1">
      <alignment/>
      <protection/>
    </xf>
    <xf numFmtId="0" fontId="3" fillId="0" borderId="12" xfId="74" applyFont="1" applyFill="1" applyBorder="1">
      <alignment/>
      <protection/>
    </xf>
    <xf numFmtId="3" fontId="3" fillId="0" borderId="12" xfId="74" applyNumberFormat="1" applyFont="1" applyBorder="1">
      <alignment/>
      <protection/>
    </xf>
    <xf numFmtId="3" fontId="3" fillId="0" borderId="12" xfId="74" applyNumberFormat="1" applyFont="1" applyBorder="1">
      <alignment/>
      <protection/>
    </xf>
    <xf numFmtId="0" fontId="48" fillId="0" borderId="12" xfId="74" applyFont="1" applyBorder="1">
      <alignment/>
      <protection/>
    </xf>
    <xf numFmtId="3" fontId="48" fillId="0" borderId="12" xfId="74" applyNumberFormat="1" applyFont="1" applyFill="1" applyBorder="1">
      <alignment/>
      <protection/>
    </xf>
    <xf numFmtId="3" fontId="48" fillId="0" borderId="12" xfId="0" applyNumberFormat="1" applyFont="1" applyBorder="1" applyAlignment="1">
      <alignment/>
    </xf>
    <xf numFmtId="3" fontId="3" fillId="0" borderId="12" xfId="74" applyNumberFormat="1" applyFont="1" applyFill="1" applyBorder="1">
      <alignment/>
      <protection/>
    </xf>
    <xf numFmtId="3" fontId="48" fillId="0" borderId="12" xfId="74" applyNumberFormat="1" applyFont="1" applyBorder="1">
      <alignment/>
      <protection/>
    </xf>
    <xf numFmtId="0" fontId="0" fillId="0" borderId="12" xfId="81" applyFont="1" applyBorder="1" applyAlignment="1">
      <alignment horizontal="right"/>
      <protection/>
    </xf>
    <xf numFmtId="0" fontId="1" fillId="0" borderId="12" xfId="81" applyFont="1" applyBorder="1" applyAlignment="1">
      <alignment/>
      <protection/>
    </xf>
    <xf numFmtId="3" fontId="0" fillId="0" borderId="12" xfId="74" applyNumberFormat="1" applyFont="1" applyFill="1" applyBorder="1">
      <alignment/>
      <protection/>
    </xf>
    <xf numFmtId="3" fontId="0" fillId="0" borderId="0" xfId="74" applyNumberFormat="1">
      <alignment/>
      <protection/>
    </xf>
    <xf numFmtId="0" fontId="0" fillId="0" borderId="0" xfId="74" applyFont="1">
      <alignment/>
      <protection/>
    </xf>
    <xf numFmtId="3" fontId="0" fillId="0" borderId="11" xfId="74" applyNumberFormat="1" applyFont="1" applyBorder="1" applyAlignment="1">
      <alignment horizontal="right"/>
      <protection/>
    </xf>
    <xf numFmtId="3" fontId="0" fillId="0" borderId="12" xfId="74" applyNumberFormat="1" applyFont="1" applyBorder="1">
      <alignment/>
      <protection/>
    </xf>
    <xf numFmtId="3" fontId="56" fillId="0" borderId="12" xfId="74" applyNumberFormat="1" applyFont="1" applyBorder="1">
      <alignment/>
      <protection/>
    </xf>
    <xf numFmtId="0" fontId="0" fillId="0" borderId="12" xfId="74" applyFont="1" applyFill="1" applyBorder="1">
      <alignment/>
      <protection/>
    </xf>
    <xf numFmtId="0" fontId="56" fillId="0" borderId="12" xfId="74" applyFont="1" applyFill="1" applyBorder="1">
      <alignment/>
      <protection/>
    </xf>
    <xf numFmtId="0" fontId="3" fillId="0" borderId="12" xfId="74" applyFont="1" applyFill="1" applyBorder="1">
      <alignment/>
      <protection/>
    </xf>
    <xf numFmtId="0" fontId="3" fillId="0" borderId="12" xfId="74" applyFont="1" applyBorder="1">
      <alignment/>
      <protection/>
    </xf>
    <xf numFmtId="0" fontId="0" fillId="0" borderId="12" xfId="84" applyFont="1" applyBorder="1" applyAlignment="1">
      <alignment/>
      <protection/>
    </xf>
    <xf numFmtId="0" fontId="2" fillId="0" borderId="12" xfId="74" applyFont="1" applyBorder="1">
      <alignment/>
      <protection/>
    </xf>
    <xf numFmtId="0" fontId="2" fillId="0" borderId="12" xfId="74" applyFont="1" applyFill="1" applyBorder="1">
      <alignment/>
      <protection/>
    </xf>
    <xf numFmtId="3" fontId="2" fillId="0" borderId="12" xfId="74" applyNumberFormat="1" applyFont="1" applyBorder="1">
      <alignment/>
      <protection/>
    </xf>
    <xf numFmtId="3" fontId="0" fillId="0" borderId="12" xfId="74" applyNumberFormat="1" applyFont="1" applyBorder="1">
      <alignment/>
      <protection/>
    </xf>
    <xf numFmtId="0" fontId="2" fillId="0" borderId="12" xfId="81" applyFont="1" applyBorder="1" applyAlignment="1">
      <alignment/>
      <protection/>
    </xf>
    <xf numFmtId="0" fontId="0" fillId="0" borderId="0" xfId="74" applyFont="1">
      <alignment/>
      <protection/>
    </xf>
    <xf numFmtId="0" fontId="0" fillId="0" borderId="12" xfId="74" applyFont="1" applyFill="1" applyBorder="1">
      <alignment/>
      <protection/>
    </xf>
    <xf numFmtId="3" fontId="0" fillId="0" borderId="12" xfId="74" applyNumberFormat="1" applyFont="1" applyFill="1" applyBorder="1">
      <alignment/>
      <protection/>
    </xf>
    <xf numFmtId="0" fontId="0" fillId="0" borderId="12" xfId="74" applyFont="1" applyFill="1" applyBorder="1">
      <alignment/>
      <protection/>
    </xf>
    <xf numFmtId="0" fontId="0" fillId="0" borderId="12" xfId="81" applyFont="1" applyBorder="1" applyAlignment="1">
      <alignment/>
      <protection/>
    </xf>
    <xf numFmtId="0" fontId="2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2" xfId="84" applyFont="1" applyFill="1" applyBorder="1" applyAlignment="1">
      <alignment/>
      <protection/>
    </xf>
    <xf numFmtId="0" fontId="2" fillId="0" borderId="12" xfId="81" applyFont="1" applyBorder="1" applyAlignment="1">
      <alignment/>
      <protection/>
    </xf>
    <xf numFmtId="0" fontId="0" fillId="0" borderId="0" xfId="74" applyBorder="1">
      <alignment/>
      <protection/>
    </xf>
    <xf numFmtId="0" fontId="57" fillId="0" borderId="0" xfId="74" applyFont="1">
      <alignment/>
      <protection/>
    </xf>
    <xf numFmtId="0" fontId="3" fillId="0" borderId="39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12" fillId="0" borderId="30" xfId="0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58" fillId="0" borderId="0" xfId="71" applyNumberFormat="1" applyFont="1" applyBorder="1" applyAlignment="1">
      <alignment horizontal="right"/>
      <protection/>
    </xf>
    <xf numFmtId="4" fontId="58" fillId="0" borderId="0" xfId="71" applyNumberFormat="1" applyFont="1" applyBorder="1" applyAlignment="1">
      <alignment horizontal="right"/>
      <protection/>
    </xf>
    <xf numFmtId="0" fontId="58" fillId="0" borderId="0" xfId="71" applyFont="1" applyBorder="1">
      <alignment/>
      <protection/>
    </xf>
    <xf numFmtId="0" fontId="58" fillId="0" borderId="0" xfId="71" applyFont="1" applyBorder="1" applyAlignment="1">
      <alignment horizontal="center"/>
      <protection/>
    </xf>
    <xf numFmtId="0" fontId="59" fillId="0" borderId="0" xfId="71" applyFont="1" applyBorder="1" applyAlignment="1">
      <alignment vertical="center"/>
      <protection/>
    </xf>
    <xf numFmtId="3" fontId="59" fillId="0" borderId="0" xfId="71" applyNumberFormat="1" applyFont="1" applyBorder="1" applyAlignment="1">
      <alignment vertical="center"/>
      <protection/>
    </xf>
    <xf numFmtId="4" fontId="59" fillId="0" borderId="0" xfId="71" applyNumberFormat="1" applyFont="1" applyBorder="1" applyAlignment="1">
      <alignment horizontal="right"/>
      <protection/>
    </xf>
    <xf numFmtId="0" fontId="58" fillId="0" borderId="0" xfId="71" applyFont="1" applyBorder="1" applyAlignment="1">
      <alignment horizontal="center" vertical="center"/>
      <protection/>
    </xf>
    <xf numFmtId="3" fontId="58" fillId="0" borderId="0" xfId="71" applyNumberFormat="1" applyFont="1" applyBorder="1" applyAlignment="1">
      <alignment horizontal="center" vertical="center"/>
      <protection/>
    </xf>
    <xf numFmtId="4" fontId="58" fillId="0" borderId="0" xfId="71" applyNumberFormat="1" applyFont="1" applyBorder="1" applyAlignment="1">
      <alignment horizontal="center"/>
      <protection/>
    </xf>
    <xf numFmtId="0" fontId="59" fillId="0" borderId="29" xfId="71" applyFont="1" applyBorder="1" applyAlignment="1">
      <alignment horizontal="center" vertical="center" wrapText="1"/>
      <protection/>
    </xf>
    <xf numFmtId="0" fontId="59" fillId="0" borderId="49" xfId="71" applyFont="1" applyBorder="1" applyAlignment="1">
      <alignment horizontal="center" vertical="center" wrapText="1"/>
      <protection/>
    </xf>
    <xf numFmtId="3" fontId="59" fillId="0" borderId="14" xfId="71" applyNumberFormat="1" applyFont="1" applyBorder="1" applyAlignment="1">
      <alignment horizontal="center" vertical="center" wrapText="1"/>
      <protection/>
    </xf>
    <xf numFmtId="3" fontId="59" fillId="0" borderId="49" xfId="71" applyNumberFormat="1" applyFont="1" applyBorder="1" applyAlignment="1">
      <alignment horizontal="center" vertical="center" wrapText="1"/>
      <protection/>
    </xf>
    <xf numFmtId="4" fontId="59" fillId="0" borderId="14" xfId="71" applyNumberFormat="1" applyFont="1" applyBorder="1" applyAlignment="1">
      <alignment horizontal="center" vertical="center" wrapText="1"/>
      <protection/>
    </xf>
    <xf numFmtId="0" fontId="58" fillId="0" borderId="0" xfId="71" applyFont="1" applyBorder="1" applyAlignment="1">
      <alignment vertical="center" wrapText="1"/>
      <protection/>
    </xf>
    <xf numFmtId="0" fontId="59" fillId="0" borderId="23" xfId="71" applyFont="1" applyBorder="1" applyAlignment="1">
      <alignment horizontal="center" vertical="center" wrapText="1"/>
      <protection/>
    </xf>
    <xf numFmtId="0" fontId="59" fillId="0" borderId="50" xfId="71" applyFont="1" applyBorder="1" applyAlignment="1">
      <alignment horizontal="left" vertical="center" wrapText="1"/>
      <protection/>
    </xf>
    <xf numFmtId="3" fontId="59" fillId="0" borderId="27" xfId="71" applyNumberFormat="1" applyFont="1" applyBorder="1" applyAlignment="1">
      <alignment horizontal="center" vertical="center" wrapText="1"/>
      <protection/>
    </xf>
    <xf numFmtId="3" fontId="59" fillId="0" borderId="50" xfId="71" applyNumberFormat="1" applyFont="1" applyBorder="1" applyAlignment="1">
      <alignment horizontal="center" vertical="center" wrapText="1"/>
      <protection/>
    </xf>
    <xf numFmtId="4" fontId="59" fillId="0" borderId="27" xfId="71" applyNumberFormat="1" applyFont="1" applyBorder="1" applyAlignment="1">
      <alignment horizontal="center" vertical="center" wrapText="1"/>
      <protection/>
    </xf>
    <xf numFmtId="0" fontId="58" fillId="0" borderId="16" xfId="71" applyFont="1" applyBorder="1" applyAlignment="1">
      <alignment horizontal="center"/>
      <protection/>
    </xf>
    <xf numFmtId="0" fontId="59" fillId="0" borderId="32" xfId="71" applyFont="1" applyBorder="1">
      <alignment/>
      <protection/>
    </xf>
    <xf numFmtId="3" fontId="59" fillId="0" borderId="10" xfId="71" applyNumberFormat="1" applyFont="1" applyBorder="1">
      <alignment/>
      <protection/>
    </xf>
    <xf numFmtId="3" fontId="59" fillId="0" borderId="0" xfId="71" applyNumberFormat="1" applyFont="1" applyBorder="1">
      <alignment/>
      <protection/>
    </xf>
    <xf numFmtId="4" fontId="59" fillId="0" borderId="10" xfId="71" applyNumberFormat="1" applyFont="1" applyBorder="1" applyAlignment="1">
      <alignment horizontal="center"/>
      <protection/>
    </xf>
    <xf numFmtId="0" fontId="58" fillId="0" borderId="12" xfId="71" applyFont="1" applyBorder="1" applyAlignment="1">
      <alignment horizontal="center"/>
      <protection/>
    </xf>
    <xf numFmtId="0" fontId="58" fillId="0" borderId="12" xfId="71" applyFont="1" applyBorder="1">
      <alignment/>
      <protection/>
    </xf>
    <xf numFmtId="3" fontId="58" fillId="0" borderId="12" xfId="71" applyNumberFormat="1" applyFont="1" applyBorder="1">
      <alignment/>
      <protection/>
    </xf>
    <xf numFmtId="4" fontId="58" fillId="0" borderId="12" xfId="71" applyNumberFormat="1" applyFont="1" applyBorder="1" applyAlignment="1">
      <alignment horizontal="center"/>
      <protection/>
    </xf>
    <xf numFmtId="0" fontId="59" fillId="0" borderId="12" xfId="71" applyFont="1" applyBorder="1" applyAlignment="1">
      <alignment horizontal="center"/>
      <protection/>
    </xf>
    <xf numFmtId="0" fontId="59" fillId="0" borderId="12" xfId="71" applyFont="1" applyBorder="1">
      <alignment/>
      <protection/>
    </xf>
    <xf numFmtId="3" fontId="59" fillId="0" borderId="12" xfId="71" applyNumberFormat="1" applyFont="1" applyBorder="1">
      <alignment/>
      <protection/>
    </xf>
    <xf numFmtId="4" fontId="59" fillId="0" borderId="12" xfId="71" applyNumberFormat="1" applyFont="1" applyBorder="1" applyAlignment="1">
      <alignment horizontal="center"/>
      <protection/>
    </xf>
    <xf numFmtId="0" fontId="59" fillId="0" borderId="0" xfId="71" applyFont="1" applyBorder="1">
      <alignment/>
      <protection/>
    </xf>
    <xf numFmtId="0" fontId="59" fillId="0" borderId="12" xfId="71" applyFont="1" applyBorder="1" applyAlignment="1">
      <alignment horizontal="center" vertical="top"/>
      <protection/>
    </xf>
    <xf numFmtId="0" fontId="59" fillId="0" borderId="12" xfId="71" applyFont="1" applyBorder="1" applyAlignment="1">
      <alignment vertical="top" wrapText="1"/>
      <protection/>
    </xf>
    <xf numFmtId="3" fontId="59" fillId="0" borderId="12" xfId="71" applyNumberFormat="1" applyFont="1" applyBorder="1" applyAlignment="1">
      <alignment vertical="top"/>
      <protection/>
    </xf>
    <xf numFmtId="4" fontId="59" fillId="0" borderId="12" xfId="71" applyNumberFormat="1" applyFont="1" applyBorder="1" applyAlignment="1">
      <alignment horizontal="center" vertical="top"/>
      <protection/>
    </xf>
    <xf numFmtId="0" fontId="59" fillId="0" borderId="0" xfId="71" applyFont="1" applyBorder="1" applyAlignment="1">
      <alignment vertical="top"/>
      <protection/>
    </xf>
    <xf numFmtId="0" fontId="58" fillId="0" borderId="12" xfId="71" applyFont="1" applyBorder="1" applyAlignment="1">
      <alignment wrapText="1"/>
      <protection/>
    </xf>
    <xf numFmtId="0" fontId="59" fillId="0" borderId="12" xfId="71" applyFont="1" applyBorder="1" applyAlignment="1">
      <alignment wrapText="1"/>
      <protection/>
    </xf>
    <xf numFmtId="0" fontId="58" fillId="0" borderId="12" xfId="71" applyFont="1" applyBorder="1" applyAlignment="1">
      <alignment horizontal="center" vertical="top"/>
      <protection/>
    </xf>
    <xf numFmtId="0" fontId="58" fillId="0" borderId="12" xfId="71" applyFont="1" applyBorder="1" applyAlignment="1">
      <alignment horizontal="left" wrapText="1" indent="1"/>
      <protection/>
    </xf>
    <xf numFmtId="0" fontId="58" fillId="0" borderId="12" xfId="71" applyFont="1" applyBorder="1" applyAlignment="1">
      <alignment horizontal="center" vertical="center"/>
      <protection/>
    </xf>
    <xf numFmtId="0" fontId="58" fillId="0" borderId="12" xfId="71" applyFont="1" applyBorder="1" applyAlignment="1">
      <alignment horizontal="left" vertical="center" wrapText="1"/>
      <protection/>
    </xf>
    <xf numFmtId="3" fontId="58" fillId="0" borderId="12" xfId="71" applyNumberFormat="1" applyFont="1" applyBorder="1" applyAlignment="1">
      <alignment vertical="center"/>
      <protection/>
    </xf>
    <xf numFmtId="4" fontId="58" fillId="0" borderId="12" xfId="71" applyNumberFormat="1" applyFont="1" applyBorder="1" applyAlignment="1">
      <alignment horizontal="center" vertical="center"/>
      <protection/>
    </xf>
    <xf numFmtId="0" fontId="59" fillId="0" borderId="12" xfId="71" applyFont="1" applyBorder="1" applyAlignment="1">
      <alignment vertical="top"/>
      <protection/>
    </xf>
    <xf numFmtId="0" fontId="59" fillId="0" borderId="12" xfId="71" applyFont="1" applyBorder="1" applyAlignment="1">
      <alignment horizontal="center" vertical="center"/>
      <protection/>
    </xf>
    <xf numFmtId="0" fontId="59" fillId="0" borderId="12" xfId="71" applyFont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4" fontId="59" fillId="0" borderId="12" xfId="71" applyNumberFormat="1" applyFont="1" applyBorder="1" applyAlignment="1">
      <alignment horizontal="center" vertical="center"/>
      <protection/>
    </xf>
    <xf numFmtId="0" fontId="59" fillId="0" borderId="12" xfId="71" applyNumberFormat="1" applyFont="1" applyBorder="1" applyAlignment="1">
      <alignment horizontal="center" vertical="center"/>
      <protection/>
    </xf>
    <xf numFmtId="0" fontId="59" fillId="0" borderId="0" xfId="71" applyNumberFormat="1" applyFont="1" applyBorder="1" applyAlignment="1">
      <alignment vertical="center"/>
      <protection/>
    </xf>
    <xf numFmtId="0" fontId="58" fillId="0" borderId="12" xfId="71" applyFont="1" applyBorder="1" applyAlignment="1">
      <alignment vertical="center"/>
      <protection/>
    </xf>
    <xf numFmtId="3" fontId="58" fillId="0" borderId="12" xfId="71" applyNumberFormat="1" applyFont="1" applyBorder="1" applyAlignment="1">
      <alignment horizontal="right" vertical="center"/>
      <protection/>
    </xf>
    <xf numFmtId="3" fontId="59" fillId="0" borderId="12" xfId="71" applyNumberFormat="1" applyFont="1" applyBorder="1" applyAlignment="1">
      <alignment horizontal="right" vertical="center"/>
      <protection/>
    </xf>
    <xf numFmtId="0" fontId="59" fillId="0" borderId="12" xfId="71" applyFont="1" applyBorder="1" applyAlignment="1">
      <alignment vertical="center" wrapText="1"/>
      <protection/>
    </xf>
    <xf numFmtId="0" fontId="58" fillId="0" borderId="12" xfId="71" applyFont="1" applyBorder="1" applyAlignment="1">
      <alignment horizontal="center" vertical="center" wrapText="1"/>
      <protection/>
    </xf>
    <xf numFmtId="3" fontId="58" fillId="0" borderId="12" xfId="71" applyNumberFormat="1" applyFont="1" applyBorder="1" applyAlignment="1">
      <alignment vertical="center" wrapText="1"/>
      <protection/>
    </xf>
    <xf numFmtId="4" fontId="58" fillId="0" borderId="12" xfId="71" applyNumberFormat="1" applyFont="1" applyBorder="1" applyAlignment="1">
      <alignment horizontal="center" vertical="center" wrapText="1"/>
      <protection/>
    </xf>
    <xf numFmtId="0" fontId="58" fillId="0" borderId="0" xfId="71" applyFont="1" applyBorder="1" applyAlignment="1">
      <alignment horizontal="left" wrapText="1" indent="1"/>
      <protection/>
    </xf>
    <xf numFmtId="0" fontId="58" fillId="0" borderId="12" xfId="71" applyFont="1" applyBorder="1" applyAlignment="1">
      <alignment horizontal="center" vertical="top" wrapText="1"/>
      <protection/>
    </xf>
    <xf numFmtId="3" fontId="58" fillId="0" borderId="12" xfId="71" applyNumberFormat="1" applyFont="1" applyBorder="1" applyAlignment="1">
      <alignment wrapText="1"/>
      <protection/>
    </xf>
    <xf numFmtId="4" fontId="58" fillId="0" borderId="12" xfId="71" applyNumberFormat="1" applyFont="1" applyBorder="1" applyAlignment="1">
      <alignment horizontal="center" wrapText="1"/>
      <protection/>
    </xf>
    <xf numFmtId="0" fontId="59" fillId="0" borderId="12" xfId="71" applyFont="1" applyBorder="1" applyAlignment="1">
      <alignment horizontal="left" wrapText="1"/>
      <protection/>
    </xf>
    <xf numFmtId="3" fontId="59" fillId="0" borderId="12" xfId="71" applyNumberFormat="1" applyFont="1" applyBorder="1" applyAlignment="1">
      <alignment/>
      <protection/>
    </xf>
    <xf numFmtId="0" fontId="59" fillId="0" borderId="12" xfId="71" applyFont="1" applyBorder="1" applyAlignment="1">
      <alignment horizontal="left" vertical="center"/>
      <protection/>
    </xf>
    <xf numFmtId="0" fontId="58" fillId="0" borderId="12" xfId="71" applyFont="1" applyBorder="1" applyAlignment="1">
      <alignment horizontal="left" vertical="center"/>
      <protection/>
    </xf>
    <xf numFmtId="4" fontId="59" fillId="0" borderId="42" xfId="71" applyNumberFormat="1" applyFont="1" applyBorder="1" applyAlignment="1">
      <alignment horizontal="center" vertical="center"/>
      <protection/>
    </xf>
    <xf numFmtId="0" fontId="58" fillId="0" borderId="24" xfId="71" applyFont="1" applyBorder="1" applyAlignment="1">
      <alignment horizontal="left" vertical="center"/>
      <protection/>
    </xf>
    <xf numFmtId="0" fontId="59" fillId="0" borderId="24" xfId="71" applyFont="1" applyBorder="1" applyAlignment="1">
      <alignment horizontal="left" vertical="center"/>
      <protection/>
    </xf>
    <xf numFmtId="0" fontId="59" fillId="0" borderId="51" xfId="71" applyFont="1" applyBorder="1" applyAlignment="1">
      <alignment horizontal="center" vertical="center"/>
      <protection/>
    </xf>
    <xf numFmtId="0" fontId="59" fillId="0" borderId="46" xfId="71" applyNumberFormat="1" applyFont="1" applyBorder="1" applyAlignment="1">
      <alignment vertical="center"/>
      <protection/>
    </xf>
    <xf numFmtId="4" fontId="59" fillId="0" borderId="52" xfId="71" applyNumberFormat="1" applyFont="1" applyBorder="1" applyAlignment="1">
      <alignment horizontal="center" vertical="center"/>
      <protection/>
    </xf>
    <xf numFmtId="3" fontId="58" fillId="0" borderId="0" xfId="71" applyNumberFormat="1" applyFont="1" applyBorder="1">
      <alignment/>
      <protection/>
    </xf>
    <xf numFmtId="4" fontId="58" fillId="0" borderId="0" xfId="71" applyNumberFormat="1" applyFont="1" applyBorder="1">
      <alignment/>
      <protection/>
    </xf>
    <xf numFmtId="0" fontId="60" fillId="0" borderId="0" xfId="72" applyFont="1" applyFill="1" applyBorder="1" applyAlignment="1">
      <alignment horizontal="center" vertical="center"/>
      <protection/>
    </xf>
    <xf numFmtId="0" fontId="58" fillId="0" borderId="0" xfId="72" applyFont="1" applyBorder="1">
      <alignment/>
      <protection/>
    </xf>
    <xf numFmtId="0" fontId="59" fillId="0" borderId="0" xfId="72" applyFont="1" applyBorder="1" applyAlignment="1">
      <alignment vertical="center"/>
      <protection/>
    </xf>
    <xf numFmtId="3" fontId="59" fillId="0" borderId="0" xfId="72" applyNumberFormat="1" applyFont="1" applyBorder="1" applyAlignment="1">
      <alignment vertical="center"/>
      <protection/>
    </xf>
    <xf numFmtId="4" fontId="58" fillId="0" borderId="0" xfId="72" applyNumberFormat="1" applyFont="1" applyBorder="1" applyAlignment="1">
      <alignment horizontal="right"/>
      <protection/>
    </xf>
    <xf numFmtId="0" fontId="58" fillId="0" borderId="0" xfId="72" applyFont="1" applyBorder="1" applyAlignment="1">
      <alignment horizontal="center"/>
      <protection/>
    </xf>
    <xf numFmtId="0" fontId="58" fillId="0" borderId="0" xfId="72" applyFont="1" applyBorder="1" applyAlignment="1">
      <alignment horizontal="center" vertical="center"/>
      <protection/>
    </xf>
    <xf numFmtId="3" fontId="58" fillId="0" borderId="0" xfId="72" applyNumberFormat="1" applyFont="1" applyBorder="1" applyAlignment="1">
      <alignment horizontal="center" vertical="center"/>
      <protection/>
    </xf>
    <xf numFmtId="0" fontId="59" fillId="0" borderId="12" xfId="96" applyFont="1" applyFill="1" applyBorder="1" applyAlignment="1">
      <alignment horizontal="left" vertical="center"/>
      <protection/>
    </xf>
    <xf numFmtId="0" fontId="59" fillId="0" borderId="12" xfId="96" applyFont="1" applyFill="1" applyBorder="1" applyAlignment="1">
      <alignment horizontal="center" vertical="center"/>
      <protection/>
    </xf>
    <xf numFmtId="3" fontId="59" fillId="0" borderId="12" xfId="96" applyNumberFormat="1" applyFont="1" applyFill="1" applyBorder="1" applyAlignment="1">
      <alignment horizontal="right" vertical="center"/>
      <protection/>
    </xf>
    <xf numFmtId="3" fontId="59" fillId="0" borderId="12" xfId="96" applyNumberFormat="1" applyFont="1" applyFill="1" applyBorder="1" applyAlignment="1">
      <alignment horizontal="right" vertical="center" wrapText="1"/>
      <protection/>
    </xf>
    <xf numFmtId="3" fontId="59" fillId="0" borderId="12" xfId="96" applyNumberFormat="1" applyFont="1" applyFill="1" applyBorder="1" applyAlignment="1">
      <alignment vertical="center"/>
      <protection/>
    </xf>
    <xf numFmtId="3" fontId="58" fillId="0" borderId="12" xfId="96" applyNumberFormat="1" applyFont="1" applyFill="1" applyBorder="1" applyAlignment="1">
      <alignment horizontal="right" vertical="center" wrapText="1"/>
      <protection/>
    </xf>
    <xf numFmtId="0" fontId="58" fillId="0" borderId="12" xfId="96" applyFont="1" applyFill="1" applyBorder="1" applyAlignment="1">
      <alignment horizontal="center" vertical="center"/>
      <protection/>
    </xf>
    <xf numFmtId="3" fontId="59" fillId="0" borderId="12" xfId="96" applyNumberFormat="1" applyFont="1" applyFill="1" applyBorder="1" applyAlignment="1">
      <alignment horizontal="center" vertical="center" wrapText="1"/>
      <protection/>
    </xf>
    <xf numFmtId="0" fontId="58" fillId="0" borderId="12" xfId="71" applyFont="1" applyBorder="1" applyAlignment="1">
      <alignment horizontal="left" indent="1"/>
      <protection/>
    </xf>
    <xf numFmtId="0" fontId="59" fillId="0" borderId="20" xfId="71" applyFont="1" applyBorder="1" applyAlignment="1">
      <alignment vertical="top" wrapText="1"/>
      <protection/>
    </xf>
    <xf numFmtId="0" fontId="59" fillId="0" borderId="20" xfId="96" applyFont="1" applyFill="1" applyBorder="1" applyAlignment="1">
      <alignment horizontal="center" vertical="center"/>
      <protection/>
    </xf>
    <xf numFmtId="3" fontId="59" fillId="0" borderId="20" xfId="96" applyNumberFormat="1" applyFont="1" applyFill="1" applyBorder="1" applyAlignment="1">
      <alignment horizontal="center" vertical="center"/>
      <protection/>
    </xf>
    <xf numFmtId="3" fontId="59" fillId="0" borderId="20" xfId="96" applyNumberFormat="1" applyFont="1" applyFill="1" applyBorder="1" applyAlignment="1">
      <alignment horizontal="center" vertical="center" wrapText="1"/>
      <protection/>
    </xf>
    <xf numFmtId="3" fontId="59" fillId="0" borderId="0" xfId="96" applyNumberFormat="1" applyFont="1" applyFill="1" applyBorder="1" applyAlignment="1">
      <alignment horizontal="center" vertical="center" wrapText="1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59" fillId="0" borderId="53" xfId="64" applyFont="1" applyBorder="1" applyAlignment="1">
      <alignment vertical="center"/>
      <protection/>
    </xf>
    <xf numFmtId="0" fontId="59" fillId="0" borderId="54" xfId="96" applyFont="1" applyFill="1" applyBorder="1" applyAlignment="1">
      <alignment horizontal="center" vertical="center"/>
      <protection/>
    </xf>
    <xf numFmtId="3" fontId="59" fillId="0" borderId="54" xfId="64" applyNumberFormat="1" applyFont="1" applyBorder="1" applyAlignment="1">
      <alignment vertical="center"/>
      <protection/>
    </xf>
    <xf numFmtId="3" fontId="59" fillId="0" borderId="55" xfId="64" applyNumberFormat="1" applyFont="1" applyBorder="1" applyAlignment="1">
      <alignment vertical="center"/>
      <protection/>
    </xf>
    <xf numFmtId="3" fontId="59" fillId="0" borderId="0" xfId="64" applyNumberFormat="1" applyFont="1" applyBorder="1" applyAlignment="1">
      <alignment vertical="center"/>
      <protection/>
    </xf>
    <xf numFmtId="0" fontId="58" fillId="0" borderId="56" xfId="64" applyFont="1" applyBorder="1" applyAlignment="1">
      <alignment vertical="center"/>
      <protection/>
    </xf>
    <xf numFmtId="0" fontId="58" fillId="0" borderId="57" xfId="96" applyFont="1" applyFill="1" applyBorder="1" applyAlignment="1">
      <alignment horizontal="center" vertical="center"/>
      <protection/>
    </xf>
    <xf numFmtId="3" fontId="58" fillId="0" borderId="57" xfId="64" applyNumberFormat="1" applyFont="1" applyBorder="1" applyAlignment="1">
      <alignment vertical="center"/>
      <protection/>
    </xf>
    <xf numFmtId="3" fontId="58" fillId="0" borderId="58" xfId="64" applyNumberFormat="1" applyFont="1" applyBorder="1" applyAlignment="1">
      <alignment vertical="center"/>
      <protection/>
    </xf>
    <xf numFmtId="3" fontId="58" fillId="0" borderId="0" xfId="64" applyNumberFormat="1" applyFont="1" applyBorder="1" applyAlignment="1">
      <alignment vertical="center"/>
      <protection/>
    </xf>
    <xf numFmtId="0" fontId="58" fillId="0" borderId="59" xfId="64" applyFont="1" applyBorder="1" applyAlignment="1">
      <alignment vertical="center"/>
      <protection/>
    </xf>
    <xf numFmtId="0" fontId="58" fillId="0" borderId="60" xfId="96" applyFont="1" applyFill="1" applyBorder="1" applyAlignment="1">
      <alignment horizontal="center" vertical="center"/>
      <protection/>
    </xf>
    <xf numFmtId="3" fontId="58" fillId="0" borderId="60" xfId="64" applyNumberFormat="1" applyFont="1" applyBorder="1" applyAlignment="1">
      <alignment vertical="center"/>
      <protection/>
    </xf>
    <xf numFmtId="0" fontId="58" fillId="0" borderId="61" xfId="64" applyFont="1" applyBorder="1" applyAlignment="1">
      <alignment vertical="center"/>
      <protection/>
    </xf>
    <xf numFmtId="0" fontId="58" fillId="0" borderId="62" xfId="96" applyFont="1" applyFill="1" applyBorder="1" applyAlignment="1">
      <alignment horizontal="center" vertical="center"/>
      <protection/>
    </xf>
    <xf numFmtId="3" fontId="59" fillId="0" borderId="62" xfId="64" applyNumberFormat="1" applyFont="1" applyBorder="1" applyAlignment="1">
      <alignment vertical="center"/>
      <protection/>
    </xf>
    <xf numFmtId="0" fontId="58" fillId="0" borderId="63" xfId="64" applyFont="1" applyBorder="1" applyAlignment="1">
      <alignment vertical="center"/>
      <protection/>
    </xf>
    <xf numFmtId="0" fontId="58" fillId="0" borderId="64" xfId="96" applyFont="1" applyFill="1" applyBorder="1" applyAlignment="1">
      <alignment horizontal="center" vertical="center"/>
      <protection/>
    </xf>
    <xf numFmtId="3" fontId="58" fillId="0" borderId="64" xfId="64" applyNumberFormat="1" applyFont="1" applyBorder="1" applyAlignment="1">
      <alignment vertical="center"/>
      <protection/>
    </xf>
    <xf numFmtId="3" fontId="59" fillId="0" borderId="64" xfId="64" applyNumberFormat="1" applyFont="1" applyBorder="1" applyAlignment="1">
      <alignment vertical="center"/>
      <protection/>
    </xf>
    <xf numFmtId="3" fontId="58" fillId="0" borderId="65" xfId="64" applyNumberFormat="1" applyFont="1" applyBorder="1" applyAlignment="1">
      <alignment vertical="center"/>
      <protection/>
    </xf>
    <xf numFmtId="0" fontId="59" fillId="0" borderId="53" xfId="64" applyFont="1" applyBorder="1" applyAlignment="1">
      <alignment vertical="center" wrapText="1"/>
      <protection/>
    </xf>
    <xf numFmtId="0" fontId="58" fillId="0" borderId="66" xfId="64" applyFont="1" applyBorder="1" applyAlignment="1">
      <alignment vertical="center"/>
      <protection/>
    </xf>
    <xf numFmtId="0" fontId="58" fillId="0" borderId="67" xfId="96" applyFont="1" applyFill="1" applyBorder="1" applyAlignment="1">
      <alignment horizontal="center" vertical="center"/>
      <protection/>
    </xf>
    <xf numFmtId="3" fontId="58" fillId="0" borderId="67" xfId="64" applyNumberFormat="1" applyFont="1" applyBorder="1" applyAlignment="1">
      <alignment vertical="center"/>
      <protection/>
    </xf>
    <xf numFmtId="3" fontId="58" fillId="0" borderId="68" xfId="64" applyNumberFormat="1" applyFont="1" applyBorder="1" applyAlignment="1">
      <alignment vertical="center"/>
      <protection/>
    </xf>
    <xf numFmtId="0" fontId="59" fillId="4" borderId="54" xfId="64" applyFont="1" applyFill="1" applyBorder="1" applyAlignment="1">
      <alignment vertical="center"/>
      <protection/>
    </xf>
    <xf numFmtId="0" fontId="59" fillId="4" borderId="54" xfId="96" applyFont="1" applyFill="1" applyBorder="1" applyAlignment="1">
      <alignment horizontal="center" vertical="center"/>
      <protection/>
    </xf>
    <xf numFmtId="3" fontId="58" fillId="4" borderId="54" xfId="64" applyNumberFormat="1" applyFont="1" applyFill="1" applyBorder="1" applyAlignment="1">
      <alignment vertical="center"/>
      <protection/>
    </xf>
    <xf numFmtId="3" fontId="58" fillId="4" borderId="55" xfId="64" applyNumberFormat="1" applyFont="1" applyFill="1" applyBorder="1" applyAlignment="1">
      <alignment vertical="center"/>
      <protection/>
    </xf>
    <xf numFmtId="3" fontId="58" fillId="0" borderId="0" xfId="64" applyNumberFormat="1" applyFont="1" applyFill="1" applyBorder="1" applyAlignment="1">
      <alignment vertical="center"/>
      <protection/>
    </xf>
    <xf numFmtId="0" fontId="58" fillId="0" borderId="0" xfId="64" applyFont="1" applyAlignment="1">
      <alignment vertical="center"/>
      <protection/>
    </xf>
    <xf numFmtId="0" fontId="58" fillId="0" borderId="0" xfId="96" applyFont="1" applyFill="1" applyBorder="1" applyAlignment="1">
      <alignment vertical="center"/>
      <protection/>
    </xf>
    <xf numFmtId="3" fontId="58" fillId="0" borderId="0" xfId="64" applyNumberFormat="1" applyFont="1" applyAlignment="1">
      <alignment vertical="center"/>
      <protection/>
    </xf>
    <xf numFmtId="3" fontId="59" fillId="0" borderId="0" xfId="96" applyNumberFormat="1" applyFont="1" applyFill="1" applyBorder="1" applyAlignment="1">
      <alignment horizontal="center" vertical="center"/>
      <protection/>
    </xf>
    <xf numFmtId="3" fontId="58" fillId="0" borderId="62" xfId="64" applyNumberFormat="1" applyFont="1" applyBorder="1" applyAlignment="1">
      <alignment vertical="center"/>
      <protection/>
    </xf>
    <xf numFmtId="3" fontId="58" fillId="0" borderId="69" xfId="64" applyNumberFormat="1" applyFont="1" applyBorder="1" applyAlignment="1">
      <alignment vertical="center"/>
      <protection/>
    </xf>
    <xf numFmtId="3" fontId="59" fillId="4" borderId="54" xfId="64" applyNumberFormat="1" applyFont="1" applyFill="1" applyBorder="1" applyAlignment="1">
      <alignment vertical="center"/>
      <protection/>
    </xf>
    <xf numFmtId="3" fontId="59" fillId="4" borderId="55" xfId="64" applyNumberFormat="1" applyFont="1" applyFill="1" applyBorder="1" applyAlignment="1">
      <alignment vertical="center"/>
      <protection/>
    </xf>
    <xf numFmtId="3" fontId="59" fillId="0" borderId="0" xfId="64" applyNumberFormat="1" applyFont="1" applyFill="1" applyBorder="1" applyAlignment="1">
      <alignment vertical="center"/>
      <protection/>
    </xf>
    <xf numFmtId="3" fontId="58" fillId="0" borderId="44" xfId="64" applyNumberFormat="1" applyFont="1" applyBorder="1" applyAlignment="1">
      <alignment vertical="center"/>
      <protection/>
    </xf>
    <xf numFmtId="0" fontId="58" fillId="0" borderId="57" xfId="64" applyFont="1" applyBorder="1" applyAlignment="1">
      <alignment vertical="center"/>
      <protection/>
    </xf>
    <xf numFmtId="0" fontId="59" fillId="0" borderId="57" xfId="64" applyFont="1" applyBorder="1" applyAlignment="1">
      <alignment horizontal="center" vertical="center"/>
      <protection/>
    </xf>
    <xf numFmtId="3" fontId="58" fillId="0" borderId="58" xfId="64" applyNumberFormat="1" applyFont="1" applyFill="1" applyBorder="1" applyAlignment="1">
      <alignment vertical="center"/>
      <protection/>
    </xf>
    <xf numFmtId="0" fontId="58" fillId="0" borderId="64" xfId="64" applyFont="1" applyBorder="1" applyAlignment="1">
      <alignment vertical="center"/>
      <protection/>
    </xf>
    <xf numFmtId="0" fontId="59" fillId="0" borderId="64" xfId="64" applyFont="1" applyBorder="1" applyAlignment="1">
      <alignment horizontal="center" vertical="center"/>
      <protection/>
    </xf>
    <xf numFmtId="3" fontId="58" fillId="0" borderId="65" xfId="64" applyNumberFormat="1" applyFont="1" applyFill="1" applyBorder="1" applyAlignment="1">
      <alignment vertical="center"/>
      <protection/>
    </xf>
    <xf numFmtId="11" fontId="58" fillId="0" borderId="64" xfId="64" applyNumberFormat="1" applyFont="1" applyBorder="1" applyAlignment="1">
      <alignment vertical="center"/>
      <protection/>
    </xf>
    <xf numFmtId="0" fontId="58" fillId="0" borderId="0" xfId="64" applyFont="1" applyFill="1" applyAlignment="1">
      <alignment vertical="center"/>
      <protection/>
    </xf>
    <xf numFmtId="0" fontId="59" fillId="0" borderId="54" xfId="64" applyFont="1" applyBorder="1" applyAlignment="1">
      <alignment horizontal="center" vertical="center"/>
      <protection/>
    </xf>
    <xf numFmtId="3" fontId="59" fillId="0" borderId="54" xfId="64" applyNumberFormat="1" applyFont="1" applyFill="1" applyBorder="1" applyAlignment="1">
      <alignment vertical="center"/>
      <protection/>
    </xf>
    <xf numFmtId="0" fontId="58" fillId="0" borderId="57" xfId="64" applyFont="1" applyBorder="1" applyAlignment="1">
      <alignment horizontal="center" vertical="center"/>
      <protection/>
    </xf>
    <xf numFmtId="3" fontId="58" fillId="0" borderId="57" xfId="64" applyNumberFormat="1" applyFont="1" applyFill="1" applyBorder="1" applyAlignment="1">
      <alignment vertical="center"/>
      <protection/>
    </xf>
    <xf numFmtId="0" fontId="58" fillId="0" borderId="70" xfId="64" applyFont="1" applyBorder="1" applyAlignment="1">
      <alignment vertical="center"/>
      <protection/>
    </xf>
    <xf numFmtId="0" fontId="58" fillId="0" borderId="71" xfId="64" applyFont="1" applyBorder="1" applyAlignment="1">
      <alignment horizontal="center" vertical="center"/>
      <protection/>
    </xf>
    <xf numFmtId="3" fontId="58" fillId="0" borderId="71" xfId="64" applyNumberFormat="1" applyFont="1" applyBorder="1" applyAlignment="1">
      <alignment vertical="center"/>
      <protection/>
    </xf>
    <xf numFmtId="3" fontId="58" fillId="0" borderId="71" xfId="64" applyNumberFormat="1" applyFont="1" applyFill="1" applyBorder="1" applyAlignment="1">
      <alignment vertical="center"/>
      <protection/>
    </xf>
    <xf numFmtId="0" fontId="59" fillId="0" borderId="72" xfId="64" applyFont="1" applyBorder="1" applyAlignment="1">
      <alignment vertical="center"/>
      <protection/>
    </xf>
    <xf numFmtId="0" fontId="59" fillId="0" borderId="73" xfId="64" applyFont="1" applyBorder="1" applyAlignment="1">
      <alignment horizontal="center" vertical="center"/>
      <protection/>
    </xf>
    <xf numFmtId="3" fontId="59" fillId="0" borderId="73" xfId="64" applyNumberFormat="1" applyFont="1" applyBorder="1" applyAlignment="1">
      <alignment vertical="center"/>
      <protection/>
    </xf>
    <xf numFmtId="3" fontId="59" fillId="0" borderId="73" xfId="64" applyNumberFormat="1" applyFont="1" applyFill="1" applyBorder="1" applyAlignment="1">
      <alignment vertical="center"/>
      <protection/>
    </xf>
    <xf numFmtId="0" fontId="59" fillId="4" borderId="53" xfId="64" applyFont="1" applyFill="1" applyBorder="1" applyAlignment="1">
      <alignment vertical="center"/>
      <protection/>
    </xf>
    <xf numFmtId="0" fontId="75" fillId="0" borderId="12" xfId="0" applyFont="1" applyBorder="1" applyAlignment="1">
      <alignment vertical="center"/>
    </xf>
    <xf numFmtId="0" fontId="11" fillId="0" borderId="0" xfId="89">
      <alignment/>
      <protection/>
    </xf>
    <xf numFmtId="0" fontId="11" fillId="0" borderId="20" xfId="89" applyBorder="1">
      <alignment/>
      <protection/>
    </xf>
    <xf numFmtId="0" fontId="14" fillId="0" borderId="20" xfId="89" applyFont="1" applyBorder="1" applyAlignment="1">
      <alignment horizontal="right"/>
      <protection/>
    </xf>
    <xf numFmtId="0" fontId="11" fillId="0" borderId="13" xfId="89" applyBorder="1">
      <alignment/>
      <protection/>
    </xf>
    <xf numFmtId="0" fontId="35" fillId="0" borderId="12" xfId="89" applyFont="1" applyBorder="1" applyAlignment="1">
      <alignment horizontal="center" vertical="center"/>
      <protection/>
    </xf>
    <xf numFmtId="0" fontId="35" fillId="0" borderId="12" xfId="89" applyFont="1" applyFill="1" applyBorder="1" applyAlignment="1">
      <alignment horizontal="center" vertical="center"/>
      <protection/>
    </xf>
    <xf numFmtId="3" fontId="36" fillId="0" borderId="10" xfId="89" applyNumberFormat="1" applyFont="1" applyBorder="1" applyAlignment="1">
      <alignment vertical="center"/>
      <protection/>
    </xf>
    <xf numFmtId="0" fontId="11" fillId="0" borderId="0" xfId="87">
      <alignment/>
      <protection/>
    </xf>
    <xf numFmtId="0" fontId="11" fillId="0" borderId="0" xfId="87" applyAlignment="1">
      <alignment vertical="center"/>
      <protection/>
    </xf>
    <xf numFmtId="0" fontId="14" fillId="0" borderId="0" xfId="87" applyFont="1" applyAlignment="1">
      <alignment horizontal="right"/>
      <protection/>
    </xf>
    <xf numFmtId="0" fontId="11" fillId="0" borderId="0" xfId="87" applyFont="1">
      <alignment/>
      <protection/>
    </xf>
    <xf numFmtId="0" fontId="14" fillId="0" borderId="0" xfId="82" applyFont="1" applyBorder="1" applyAlignment="1">
      <alignment horizontal="center" vertical="center"/>
      <protection/>
    </xf>
    <xf numFmtId="0" fontId="2" fillId="0" borderId="15" xfId="83" applyFont="1" applyBorder="1" applyAlignment="1">
      <alignment/>
      <protection/>
    </xf>
    <xf numFmtId="0" fontId="75" fillId="0" borderId="10" xfId="0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76" fillId="0" borderId="30" xfId="0" applyFont="1" applyBorder="1" applyAlignment="1">
      <alignment vertical="center"/>
    </xf>
    <xf numFmtId="0" fontId="73" fillId="0" borderId="27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61" fillId="0" borderId="12" xfId="0" applyNumberFormat="1" applyFont="1" applyBorder="1" applyAlignment="1">
      <alignment vertical="center"/>
    </xf>
    <xf numFmtId="3" fontId="61" fillId="0" borderId="39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6" fillId="0" borderId="10" xfId="76" applyFont="1" applyBorder="1" applyAlignment="1">
      <alignment vertical="center" wrapText="1"/>
      <protection/>
    </xf>
    <xf numFmtId="0" fontId="36" fillId="0" borderId="12" xfId="76" applyFont="1" applyBorder="1" applyAlignment="1">
      <alignment horizontal="left" vertical="center" wrapText="1"/>
      <protection/>
    </xf>
    <xf numFmtId="3" fontId="58" fillId="0" borderId="24" xfId="71" applyNumberFormat="1" applyFont="1" applyBorder="1" applyAlignment="1">
      <alignment vertical="center"/>
      <protection/>
    </xf>
    <xf numFmtId="0" fontId="38" fillId="0" borderId="10" xfId="83" applyFont="1" applyBorder="1" applyAlignment="1">
      <alignment/>
      <protection/>
    </xf>
    <xf numFmtId="3" fontId="38" fillId="0" borderId="24" xfId="82" applyNumberFormat="1" applyFont="1" applyBorder="1">
      <alignment/>
      <protection/>
    </xf>
    <xf numFmtId="3" fontId="38" fillId="0" borderId="19" xfId="82" applyNumberFormat="1" applyFont="1" applyBorder="1">
      <alignment/>
      <protection/>
    </xf>
    <xf numFmtId="0" fontId="38" fillId="0" borderId="40" xfId="82" applyFont="1" applyBorder="1">
      <alignment/>
      <protection/>
    </xf>
    <xf numFmtId="0" fontId="38" fillId="0" borderId="0" xfId="82" applyFont="1" applyBorder="1">
      <alignment/>
      <protection/>
    </xf>
    <xf numFmtId="0" fontId="38" fillId="0" borderId="50" xfId="82" applyFont="1" applyBorder="1">
      <alignment/>
      <protection/>
    </xf>
    <xf numFmtId="0" fontId="37" fillId="0" borderId="0" xfId="82" applyFont="1" applyBorder="1">
      <alignment/>
      <protection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3" fontId="38" fillId="0" borderId="12" xfId="83" applyNumberFormat="1" applyFont="1" applyBorder="1" applyAlignment="1">
      <alignment/>
      <protection/>
    </xf>
    <xf numFmtId="3" fontId="38" fillId="0" borderId="22" xfId="83" applyNumberFormat="1" applyFont="1" applyBorder="1" applyAlignment="1">
      <alignment/>
      <protection/>
    </xf>
    <xf numFmtId="3" fontId="37" fillId="0" borderId="14" xfId="83" applyNumberFormat="1" applyFont="1" applyBorder="1" applyAlignment="1">
      <alignment/>
      <protection/>
    </xf>
    <xf numFmtId="3" fontId="38" fillId="0" borderId="11" xfId="83" applyNumberFormat="1" applyFont="1" applyBorder="1" applyAlignment="1">
      <alignment/>
      <protection/>
    </xf>
    <xf numFmtId="3" fontId="38" fillId="0" borderId="10" xfId="83" applyNumberFormat="1" applyFont="1" applyBorder="1" applyAlignment="1">
      <alignment/>
      <protection/>
    </xf>
    <xf numFmtId="3" fontId="34" fillId="0" borderId="14" xfId="83" applyNumberFormat="1" applyFont="1" applyBorder="1" applyAlignment="1">
      <alignment/>
      <protection/>
    </xf>
    <xf numFmtId="3" fontId="40" fillId="0" borderId="18" xfId="83" applyNumberFormat="1" applyFont="1" applyBorder="1" applyAlignment="1">
      <alignment/>
      <protection/>
    </xf>
    <xf numFmtId="3" fontId="38" fillId="0" borderId="14" xfId="83" applyNumberFormat="1" applyFont="1" applyBorder="1" applyAlignment="1">
      <alignment/>
      <protection/>
    </xf>
    <xf numFmtId="3" fontId="34" fillId="0" borderId="38" xfId="83" applyNumberFormat="1" applyFont="1" applyBorder="1" applyAlignment="1">
      <alignment/>
      <protection/>
    </xf>
    <xf numFmtId="3" fontId="38" fillId="0" borderId="15" xfId="83" applyNumberFormat="1" applyFont="1" applyBorder="1" applyAlignment="1">
      <alignment/>
      <protection/>
    </xf>
    <xf numFmtId="3" fontId="38" fillId="0" borderId="18" xfId="83" applyNumberFormat="1" applyFont="1" applyBorder="1" applyAlignment="1">
      <alignment/>
      <protection/>
    </xf>
    <xf numFmtId="3" fontId="38" fillId="0" borderId="27" xfId="83" applyNumberFormat="1" applyFont="1" applyBorder="1" applyAlignment="1">
      <alignment/>
      <protection/>
    </xf>
    <xf numFmtId="3" fontId="38" fillId="0" borderId="39" xfId="83" applyNumberFormat="1" applyFont="1" applyBorder="1" applyAlignment="1">
      <alignment/>
      <protection/>
    </xf>
    <xf numFmtId="3" fontId="35" fillId="0" borderId="27" xfId="83" applyNumberFormat="1" applyFont="1" applyBorder="1" applyAlignment="1">
      <alignment vertical="center"/>
      <protection/>
    </xf>
    <xf numFmtId="3" fontId="35" fillId="0" borderId="11" xfId="83" applyNumberFormat="1" applyFont="1" applyBorder="1" applyAlignment="1">
      <alignment vertical="center"/>
      <protection/>
    </xf>
    <xf numFmtId="3" fontId="34" fillId="0" borderId="39" xfId="83" applyNumberFormat="1" applyFont="1" applyBorder="1" applyAlignment="1">
      <alignment/>
      <protection/>
    </xf>
    <xf numFmtId="3" fontId="38" fillId="0" borderId="19" xfId="0" applyNumberFormat="1" applyFont="1" applyBorder="1" applyAlignment="1">
      <alignment/>
    </xf>
    <xf numFmtId="9" fontId="1" fillId="0" borderId="27" xfId="83" applyNumberFormat="1" applyFont="1" applyBorder="1" applyAlignment="1">
      <alignment/>
      <protection/>
    </xf>
    <xf numFmtId="9" fontId="2" fillId="0" borderId="18" xfId="83" applyNumberFormat="1" applyFont="1" applyBorder="1" applyAlignment="1">
      <alignment/>
      <protection/>
    </xf>
    <xf numFmtId="0" fontId="3" fillId="0" borderId="12" xfId="81" applyFont="1" applyBorder="1" applyAlignment="1">
      <alignment/>
      <protection/>
    </xf>
    <xf numFmtId="9" fontId="2" fillId="0" borderId="37" xfId="86" applyNumberFormat="1" applyFont="1" applyFill="1" applyBorder="1">
      <alignment/>
      <protection/>
    </xf>
    <xf numFmtId="9" fontId="3" fillId="0" borderId="14" xfId="86" applyNumberFormat="1" applyFont="1" applyFill="1" applyBorder="1">
      <alignment/>
      <protection/>
    </xf>
    <xf numFmtId="9" fontId="3" fillId="0" borderId="15" xfId="86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 horizontal="right"/>
    </xf>
    <xf numFmtId="9" fontId="2" fillId="0" borderId="15" xfId="83" applyNumberFormat="1" applyFont="1" applyBorder="1" applyAlignment="1">
      <alignment/>
      <protection/>
    </xf>
    <xf numFmtId="9" fontId="1" fillId="0" borderId="15" xfId="0" applyNumberFormat="1" applyFont="1" applyBorder="1" applyAlignment="1">
      <alignment vertical="center"/>
    </xf>
    <xf numFmtId="9" fontId="2" fillId="0" borderId="14" xfId="0" applyNumberFormat="1" applyFont="1" applyFill="1" applyBorder="1" applyAlignment="1">
      <alignment horizontal="right" vertical="center"/>
    </xf>
    <xf numFmtId="0" fontId="11" fillId="0" borderId="0" xfId="92">
      <alignment/>
      <protection/>
    </xf>
    <xf numFmtId="0" fontId="54" fillId="0" borderId="0" xfId="92" applyFont="1">
      <alignment/>
      <protection/>
    </xf>
    <xf numFmtId="0" fontId="64" fillId="0" borderId="0" xfId="92" applyFont="1" applyAlignment="1">
      <alignment horizontal="center" vertical="center"/>
      <protection/>
    </xf>
    <xf numFmtId="0" fontId="11" fillId="0" borderId="0" xfId="92" applyFont="1">
      <alignment/>
      <protection/>
    </xf>
    <xf numFmtId="0" fontId="11" fillId="0" borderId="25" xfId="92" applyBorder="1">
      <alignment/>
      <protection/>
    </xf>
    <xf numFmtId="0" fontId="65" fillId="0" borderId="24" xfId="92" applyFont="1" applyBorder="1" applyAlignment="1">
      <alignment horizontal="center" vertical="center" wrapText="1"/>
      <protection/>
    </xf>
    <xf numFmtId="0" fontId="11" fillId="0" borderId="44" xfId="92" applyBorder="1">
      <alignment/>
      <protection/>
    </xf>
    <xf numFmtId="0" fontId="65" fillId="0" borderId="12" xfId="92" applyFont="1" applyBorder="1" applyAlignment="1">
      <alignment horizontal="center" vertical="center" wrapText="1"/>
      <protection/>
    </xf>
    <xf numFmtId="1" fontId="14" fillId="0" borderId="12" xfId="92" applyNumberFormat="1" applyFont="1" applyBorder="1" applyAlignment="1">
      <alignment horizontal="center" vertical="center"/>
      <protection/>
    </xf>
    <xf numFmtId="0" fontId="65" fillId="0" borderId="11" xfId="92" applyFont="1" applyBorder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35" fillId="16" borderId="12" xfId="92" applyNumberFormat="1" applyFont="1" applyFill="1" applyBorder="1" applyAlignment="1">
      <alignment vertical="center"/>
      <protection/>
    </xf>
    <xf numFmtId="3" fontId="35" fillId="16" borderId="11" xfId="92" applyNumberFormat="1" applyFont="1" applyFill="1" applyBorder="1" applyAlignment="1">
      <alignment vertical="center"/>
      <protection/>
    </xf>
    <xf numFmtId="0" fontId="11" fillId="0" borderId="12" xfId="92" applyBorder="1">
      <alignment/>
      <protection/>
    </xf>
    <xf numFmtId="0" fontId="66" fillId="0" borderId="11" xfId="92" applyFont="1" applyBorder="1" applyAlignment="1">
      <alignment vertical="center"/>
      <protection/>
    </xf>
    <xf numFmtId="3" fontId="36" fillId="16" borderId="11" xfId="92" applyNumberFormat="1" applyFont="1" applyFill="1" applyBorder="1" applyAlignment="1">
      <alignment horizontal="right" vertical="center"/>
      <protection/>
    </xf>
    <xf numFmtId="3" fontId="36" fillId="16" borderId="11" xfId="92" applyNumberFormat="1" applyFont="1" applyFill="1" applyBorder="1" applyAlignment="1">
      <alignment vertical="center"/>
      <protection/>
    </xf>
    <xf numFmtId="3" fontId="67" fillId="0" borderId="11" xfId="92" applyNumberFormat="1" applyFont="1" applyBorder="1" applyAlignment="1">
      <alignment vertical="center"/>
      <protection/>
    </xf>
    <xf numFmtId="3" fontId="67" fillId="0" borderId="11" xfId="92" applyNumberFormat="1" applyFont="1" applyFill="1" applyBorder="1" applyAlignment="1">
      <alignment vertical="center"/>
      <protection/>
    </xf>
    <xf numFmtId="0" fontId="67" fillId="0" borderId="11" xfId="92" applyFont="1" applyBorder="1" applyAlignment="1">
      <alignment vertical="center"/>
      <protection/>
    </xf>
    <xf numFmtId="0" fontId="36" fillId="0" borderId="12" xfId="92" applyFont="1" applyBorder="1" applyAlignment="1">
      <alignment horizontal="left" vertical="center"/>
      <protection/>
    </xf>
    <xf numFmtId="0" fontId="65" fillId="0" borderId="12" xfId="92" applyFont="1" applyBorder="1" applyAlignment="1">
      <alignment vertical="center"/>
      <protection/>
    </xf>
    <xf numFmtId="0" fontId="67" fillId="0" borderId="12" xfId="92" applyFont="1" applyBorder="1" applyAlignment="1">
      <alignment vertical="center"/>
      <protection/>
    </xf>
    <xf numFmtId="3" fontId="36" fillId="16" borderId="12" xfId="92" applyNumberFormat="1" applyFont="1" applyFill="1" applyBorder="1" applyAlignment="1">
      <alignment vertical="center"/>
      <protection/>
    </xf>
    <xf numFmtId="3" fontId="67" fillId="0" borderId="12" xfId="92" applyNumberFormat="1" applyFont="1" applyBorder="1" applyAlignment="1">
      <alignment vertical="center"/>
      <protection/>
    </xf>
    <xf numFmtId="3" fontId="67" fillId="0" borderId="12" xfId="92" applyNumberFormat="1" applyFont="1" applyFill="1" applyBorder="1" applyAlignment="1">
      <alignment vertical="center"/>
      <protection/>
    </xf>
    <xf numFmtId="3" fontId="65" fillId="0" borderId="12" xfId="92" applyNumberFormat="1" applyFont="1" applyBorder="1" applyAlignment="1">
      <alignment vertical="center"/>
      <protection/>
    </xf>
    <xf numFmtId="3" fontId="14" fillId="0" borderId="12" xfId="92" applyNumberFormat="1" applyFont="1" applyBorder="1">
      <alignment/>
      <protection/>
    </xf>
    <xf numFmtId="3" fontId="65" fillId="0" borderId="12" xfId="92" applyNumberFormat="1" applyFont="1" applyFill="1" applyBorder="1" applyAlignment="1">
      <alignment vertical="center"/>
      <protection/>
    </xf>
    <xf numFmtId="3" fontId="35" fillId="0" borderId="12" xfId="92" applyNumberFormat="1" applyFont="1" applyBorder="1" applyAlignment="1">
      <alignment vertical="center"/>
      <protection/>
    </xf>
    <xf numFmtId="0" fontId="14" fillId="0" borderId="12" xfId="92" applyFont="1" applyBorder="1">
      <alignment/>
      <protection/>
    </xf>
    <xf numFmtId="3" fontId="14" fillId="0" borderId="12" xfId="92" applyNumberFormat="1" applyFont="1" applyBorder="1" applyAlignment="1">
      <alignment vertical="center"/>
      <protection/>
    </xf>
    <xf numFmtId="0" fontId="36" fillId="0" borderId="12" xfId="0" applyFont="1" applyFill="1" applyBorder="1" applyAlignment="1">
      <alignment/>
    </xf>
    <xf numFmtId="1" fontId="11" fillId="0" borderId="12" xfId="92" applyNumberFormat="1" applyFont="1" applyBorder="1" applyAlignment="1">
      <alignment horizontal="center" vertical="center"/>
      <protection/>
    </xf>
    <xf numFmtId="3" fontId="34" fillId="0" borderId="12" xfId="92" applyNumberFormat="1" applyFont="1" applyBorder="1" applyAlignment="1">
      <alignment vertical="center"/>
      <protection/>
    </xf>
    <xf numFmtId="0" fontId="63" fillId="0" borderId="12" xfId="92" applyFont="1" applyBorder="1" applyAlignment="1">
      <alignment vertical="center"/>
      <protection/>
    </xf>
    <xf numFmtId="0" fontId="11" fillId="0" borderId="20" xfId="92" applyBorder="1">
      <alignment/>
      <protection/>
    </xf>
    <xf numFmtId="0" fontId="68" fillId="0" borderId="0" xfId="92" applyFont="1" applyAlignment="1">
      <alignment vertical="center"/>
      <protection/>
    </xf>
    <xf numFmtId="0" fontId="11" fillId="0" borderId="13" xfId="92" applyBorder="1">
      <alignment/>
      <protection/>
    </xf>
    <xf numFmtId="0" fontId="65" fillId="0" borderId="12" xfId="92" applyFont="1" applyFill="1" applyBorder="1" applyAlignment="1">
      <alignment horizontal="center" vertical="center" wrapText="1"/>
      <protection/>
    </xf>
    <xf numFmtId="0" fontId="11" fillId="0" borderId="11" xfId="92" applyBorder="1">
      <alignment/>
      <protection/>
    </xf>
    <xf numFmtId="1" fontId="11" fillId="0" borderId="12" xfId="92" applyNumberFormat="1" applyFont="1" applyBorder="1" applyAlignment="1">
      <alignment horizontal="right" vertical="center"/>
      <protection/>
    </xf>
    <xf numFmtId="3" fontId="11" fillId="0" borderId="12" xfId="92" applyNumberFormat="1" applyFont="1" applyBorder="1" applyAlignment="1">
      <alignment vertical="center"/>
      <protection/>
    </xf>
    <xf numFmtId="3" fontId="11" fillId="0" borderId="12" xfId="92" applyNumberFormat="1" applyBorder="1" applyAlignment="1">
      <alignment vertical="center"/>
      <protection/>
    </xf>
    <xf numFmtId="3" fontId="69" fillId="0" borderId="12" xfId="92" applyNumberFormat="1" applyFont="1" applyFill="1" applyBorder="1" applyAlignment="1">
      <alignment horizontal="right" vertical="center" wrapText="1"/>
      <protection/>
    </xf>
    <xf numFmtId="3" fontId="11" fillId="0" borderId="12" xfId="92" applyNumberFormat="1" applyFont="1" applyBorder="1" applyAlignment="1">
      <alignment horizontal="right" vertical="center"/>
      <protection/>
    </xf>
    <xf numFmtId="3" fontId="11" fillId="0" borderId="42" xfId="92" applyNumberFormat="1" applyFont="1" applyBorder="1">
      <alignment/>
      <protection/>
    </xf>
    <xf numFmtId="0" fontId="11" fillId="0" borderId="42" xfId="92" applyFont="1" applyBorder="1">
      <alignment/>
      <protection/>
    </xf>
    <xf numFmtId="1" fontId="11" fillId="0" borderId="12" xfId="92" applyNumberFormat="1" applyBorder="1" applyAlignment="1">
      <alignment vertical="center"/>
      <protection/>
    </xf>
    <xf numFmtId="0" fontId="69" fillId="0" borderId="12" xfId="92" applyFont="1" applyFill="1" applyBorder="1" applyAlignment="1">
      <alignment horizontal="left" vertical="center" wrapText="1"/>
      <protection/>
    </xf>
    <xf numFmtId="3" fontId="67" fillId="0" borderId="12" xfId="92" applyNumberFormat="1" applyFont="1" applyFill="1" applyBorder="1" applyAlignment="1">
      <alignment horizontal="right" vertical="center" wrapText="1"/>
      <protection/>
    </xf>
    <xf numFmtId="0" fontId="67" fillId="0" borderId="12" xfId="92" applyFont="1" applyFill="1" applyBorder="1" applyAlignment="1">
      <alignment horizontal="right" vertical="center" wrapText="1"/>
      <protection/>
    </xf>
    <xf numFmtId="0" fontId="65" fillId="0" borderId="42" xfId="92" applyFont="1" applyFill="1" applyBorder="1" applyAlignment="1">
      <alignment horizontal="center" vertical="center" wrapText="1"/>
      <protection/>
    </xf>
    <xf numFmtId="0" fontId="11" fillId="0" borderId="12" xfId="92" applyFont="1" applyBorder="1" applyAlignment="1">
      <alignment horizontal="right" vertical="center"/>
      <protection/>
    </xf>
    <xf numFmtId="0" fontId="11" fillId="0" borderId="12" xfId="92" applyFont="1" applyFill="1" applyBorder="1" applyAlignment="1">
      <alignment vertical="center"/>
      <protection/>
    </xf>
    <xf numFmtId="3" fontId="11" fillId="0" borderId="12" xfId="92" applyNumberFormat="1" applyFill="1" applyBorder="1" applyAlignment="1">
      <alignment vertical="center"/>
      <protection/>
    </xf>
    <xf numFmtId="0" fontId="70" fillId="0" borderId="12" xfId="92" applyFont="1" applyFill="1" applyBorder="1" applyAlignment="1">
      <alignment horizontal="center" vertical="center" wrapText="1"/>
      <protection/>
    </xf>
    <xf numFmtId="3" fontId="69" fillId="0" borderId="12" xfId="92" applyNumberFormat="1" applyFont="1" applyFill="1" applyBorder="1" applyAlignment="1">
      <alignment horizontal="right" vertical="center"/>
      <protection/>
    </xf>
    <xf numFmtId="3" fontId="69" fillId="0" borderId="12" xfId="92" applyNumberFormat="1" applyFont="1" applyFill="1" applyBorder="1" applyAlignment="1">
      <alignment vertical="center"/>
      <protection/>
    </xf>
    <xf numFmtId="2" fontId="11" fillId="0" borderId="12" xfId="92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1" fillId="0" borderId="12" xfId="92" applyFont="1" applyBorder="1" applyAlignment="1">
      <alignment vertic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92" applyNumberFormat="1" applyFont="1" applyBorder="1" applyAlignment="1">
      <alignment vertical="center"/>
      <protection/>
    </xf>
    <xf numFmtId="0" fontId="11" fillId="0" borderId="11" xfId="84" applyFont="1" applyBorder="1" applyAlignment="1">
      <alignment vertical="center"/>
      <protection/>
    </xf>
    <xf numFmtId="1" fontId="11" fillId="0" borderId="11" xfId="92" applyNumberFormat="1" applyFont="1" applyBorder="1" applyAlignment="1">
      <alignment horizontal="right" vertical="center"/>
      <protection/>
    </xf>
    <xf numFmtId="0" fontId="11" fillId="0" borderId="12" xfId="84" applyFont="1" applyFill="1" applyBorder="1" applyAlignment="1">
      <alignment vertical="center"/>
      <protection/>
    </xf>
    <xf numFmtId="0" fontId="14" fillId="0" borderId="12" xfId="92" applyFont="1" applyBorder="1" applyAlignment="1">
      <alignment vertical="center"/>
      <protection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46" fillId="0" borderId="12" xfId="0" applyNumberFormat="1" applyFont="1" applyBorder="1" applyAlignment="1">
      <alignment/>
    </xf>
    <xf numFmtId="0" fontId="58" fillId="0" borderId="24" xfId="71" applyFont="1" applyBorder="1" applyAlignment="1">
      <alignment horizontal="left" wrapText="1"/>
      <protection/>
    </xf>
    <xf numFmtId="0" fontId="65" fillId="0" borderId="11" xfId="92" applyFont="1" applyFill="1" applyBorder="1" applyAlignment="1">
      <alignment horizontal="center" vertical="center" wrapText="1"/>
      <protection/>
    </xf>
    <xf numFmtId="9" fontId="2" fillId="0" borderId="22" xfId="86" applyNumberFormat="1" applyFont="1" applyFill="1" applyBorder="1">
      <alignment/>
      <protection/>
    </xf>
    <xf numFmtId="3" fontId="2" fillId="19" borderId="16" xfId="0" applyNumberFormat="1" applyFont="1" applyFill="1" applyBorder="1" applyAlignment="1">
      <alignment/>
    </xf>
    <xf numFmtId="3" fontId="2" fillId="18" borderId="33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Alignment="1">
      <alignment wrapText="1"/>
    </xf>
    <xf numFmtId="0" fontId="64" fillId="0" borderId="0" xfId="0" applyFont="1" applyAlignment="1">
      <alignment horizontal="center"/>
    </xf>
    <xf numFmtId="0" fontId="65" fillId="0" borderId="12" xfId="0" applyFont="1" applyBorder="1" applyAlignment="1">
      <alignment horizontal="center" vertical="center" wrapText="1"/>
    </xf>
    <xf numFmtId="0" fontId="65" fillId="0" borderId="12" xfId="92" applyFont="1" applyFill="1" applyBorder="1" applyAlignment="1">
      <alignment vertical="center" wrapText="1"/>
      <protection/>
    </xf>
    <xf numFmtId="0" fontId="65" fillId="0" borderId="11" xfId="92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3" fontId="12" fillId="18" borderId="14" xfId="86" applyNumberFormat="1" applyFont="1" applyFill="1" applyBorder="1" applyAlignment="1">
      <alignment horizontal="right"/>
      <protection/>
    </xf>
    <xf numFmtId="3" fontId="2" fillId="18" borderId="33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8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3" fontId="4" fillId="18" borderId="10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/>
    </xf>
    <xf numFmtId="3" fontId="8" fillId="18" borderId="10" xfId="0" applyNumberFormat="1" applyFont="1" applyFill="1" applyBorder="1" applyAlignment="1">
      <alignment/>
    </xf>
    <xf numFmtId="3" fontId="44" fillId="18" borderId="10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8" fillId="18" borderId="10" xfId="103" applyNumberFormat="1" applyFont="1" applyFill="1" applyBorder="1" applyAlignment="1">
      <alignment horizontal="right"/>
    </xf>
    <xf numFmtId="0" fontId="3" fillId="0" borderId="24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12" xfId="0" applyBorder="1" applyAlignment="1">
      <alignment/>
    </xf>
    <xf numFmtId="3" fontId="65" fillId="18" borderId="12" xfId="92" applyNumberFormat="1" applyFont="1" applyFill="1" applyBorder="1" applyAlignment="1">
      <alignment vertical="center"/>
      <protection/>
    </xf>
    <xf numFmtId="3" fontId="67" fillId="18" borderId="12" xfId="92" applyNumberFormat="1" applyFont="1" applyFill="1" applyBorder="1" applyAlignment="1">
      <alignment vertical="center"/>
      <protection/>
    </xf>
    <xf numFmtId="3" fontId="35" fillId="18" borderId="12" xfId="92" applyNumberFormat="1" applyFont="1" applyFill="1" applyBorder="1" applyAlignment="1">
      <alignment vertical="center"/>
      <protection/>
    </xf>
    <xf numFmtId="0" fontId="58" fillId="0" borderId="12" xfId="71" applyFont="1" applyBorder="1" applyAlignment="1">
      <alignment horizontal="left" wrapText="1"/>
      <protection/>
    </xf>
    <xf numFmtId="0" fontId="59" fillId="0" borderId="11" xfId="71" applyFont="1" applyBorder="1" applyAlignment="1">
      <alignment vertical="top" wrapText="1"/>
      <protection/>
    </xf>
    <xf numFmtId="0" fontId="58" fillId="0" borderId="11" xfId="71" applyFont="1" applyBorder="1" applyAlignment="1">
      <alignment vertical="top" wrapText="1"/>
      <protection/>
    </xf>
    <xf numFmtId="0" fontId="58" fillId="0" borderId="12" xfId="71" applyFont="1" applyBorder="1" applyAlignment="1">
      <alignment vertical="center" wrapText="1"/>
      <protection/>
    </xf>
    <xf numFmtId="49" fontId="58" fillId="0" borderId="0" xfId="64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 quotePrefix="1">
      <alignment/>
    </xf>
    <xf numFmtId="3" fontId="59" fillId="18" borderId="55" xfId="64" applyNumberFormat="1" applyFont="1" applyFill="1" applyBorder="1" applyAlignment="1">
      <alignment vertical="center"/>
      <protection/>
    </xf>
    <xf numFmtId="3" fontId="58" fillId="18" borderId="36" xfId="64" applyNumberFormat="1" applyFont="1" applyFill="1" applyBorder="1" applyAlignment="1">
      <alignment vertical="center"/>
      <protection/>
    </xf>
    <xf numFmtId="0" fontId="14" fillId="0" borderId="0" xfId="82" applyFont="1" applyBorder="1" applyAlignment="1">
      <alignment horizontal="center" vertical="center"/>
      <protection/>
    </xf>
    <xf numFmtId="49" fontId="1" fillId="0" borderId="13" xfId="83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4" fillId="0" borderId="13" xfId="82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1" fillId="0" borderId="0" xfId="83" applyFont="1" applyBorder="1" applyAlignment="1">
      <alignment horizontal="center"/>
      <protection/>
    </xf>
    <xf numFmtId="0" fontId="0" fillId="0" borderId="0" xfId="83" applyAlignment="1">
      <alignment/>
      <protection/>
    </xf>
    <xf numFmtId="0" fontId="0" fillId="0" borderId="0" xfId="0" applyAlignment="1">
      <alignment/>
    </xf>
    <xf numFmtId="0" fontId="1" fillId="0" borderId="13" xfId="83" applyFont="1" applyBorder="1" applyAlignment="1">
      <alignment horizontal="center" vertical="center" wrapText="1"/>
      <protection/>
    </xf>
    <xf numFmtId="0" fontId="1" fillId="0" borderId="11" xfId="83" applyFont="1" applyBorder="1" applyAlignment="1">
      <alignment horizontal="center" vertical="center" wrapText="1"/>
      <protection/>
    </xf>
    <xf numFmtId="0" fontId="1" fillId="0" borderId="13" xfId="83" applyFont="1" applyBorder="1" applyAlignment="1">
      <alignment horizontal="center" vertical="center"/>
      <protection/>
    </xf>
    <xf numFmtId="0" fontId="0" fillId="0" borderId="11" xfId="83" applyBorder="1" applyAlignment="1">
      <alignment horizontal="center" vertical="center"/>
      <protection/>
    </xf>
    <xf numFmtId="3" fontId="1" fillId="0" borderId="13" xfId="8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83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49" fontId="1" fillId="0" borderId="10" xfId="83" applyNumberFormat="1" applyFont="1" applyBorder="1" applyAlignment="1">
      <alignment horizontal="center" vertical="center" wrapText="1"/>
      <protection/>
    </xf>
    <xf numFmtId="49" fontId="1" fillId="0" borderId="15" xfId="83" applyNumberFormat="1" applyFont="1" applyBorder="1" applyAlignment="1">
      <alignment horizontal="center" vertical="center" wrapText="1"/>
      <protection/>
    </xf>
    <xf numFmtId="2" fontId="1" fillId="0" borderId="0" xfId="86" applyNumberFormat="1" applyFont="1" applyBorder="1" applyAlignment="1">
      <alignment horizontal="center"/>
      <protection/>
    </xf>
    <xf numFmtId="2" fontId="0" fillId="0" borderId="0" xfId="86" applyNumberFormat="1" applyAlignment="1">
      <alignment/>
      <protection/>
    </xf>
    <xf numFmtId="0" fontId="0" fillId="0" borderId="0" xfId="86" applyAlignment="1">
      <alignment/>
      <protection/>
    </xf>
    <xf numFmtId="49" fontId="1" fillId="0" borderId="13" xfId="83" applyNumberFormat="1" applyFont="1" applyFill="1" applyBorder="1" applyAlignment="1">
      <alignment horizontal="center" vertical="center" wrapText="1"/>
      <protection/>
    </xf>
    <xf numFmtId="0" fontId="0" fillId="0" borderId="10" xfId="83" applyFill="1" applyBorder="1" applyAlignment="1">
      <alignment horizontal="center" vertical="center" wrapText="1"/>
      <protection/>
    </xf>
    <xf numFmtId="0" fontId="0" fillId="0" borderId="15" xfId="86" applyFill="1" applyBorder="1" applyAlignment="1">
      <alignment horizontal="center"/>
      <protection/>
    </xf>
    <xf numFmtId="0" fontId="3" fillId="0" borderId="13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3" fillId="0" borderId="15" xfId="86" applyFont="1" applyFill="1" applyBorder="1" applyAlignment="1">
      <alignment horizontal="center" vertical="center" wrapText="1"/>
      <protection/>
    </xf>
    <xf numFmtId="0" fontId="1" fillId="0" borderId="0" xfId="86" applyFont="1" applyBorder="1" applyAlignment="1">
      <alignment horizontal="center"/>
      <protection/>
    </xf>
    <xf numFmtId="0" fontId="1" fillId="0" borderId="13" xfId="86" applyFont="1" applyFill="1" applyBorder="1" applyAlignment="1">
      <alignment horizontal="center" vertical="center"/>
      <protection/>
    </xf>
    <xf numFmtId="0" fontId="11" fillId="0" borderId="10" xfId="73" applyFill="1" applyBorder="1" applyAlignment="1">
      <alignment horizontal="center" vertical="center"/>
      <protection/>
    </xf>
    <xf numFmtId="0" fontId="11" fillId="0" borderId="15" xfId="73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9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93" applyFont="1" applyFill="1" applyAlignment="1">
      <alignment horizontal="center" vertical="center"/>
      <protection/>
    </xf>
    <xf numFmtId="0" fontId="15" fillId="0" borderId="0" xfId="93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83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1" fillId="0" borderId="15" xfId="8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8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49" fillId="0" borderId="43" xfId="90" applyFont="1" applyBorder="1" applyAlignment="1">
      <alignment horizontal="center" vertical="center" wrapText="1"/>
      <protection/>
    </xf>
    <xf numFmtId="0" fontId="49" fillId="0" borderId="47" xfId="90" applyFont="1" applyBorder="1" applyAlignment="1">
      <alignment horizontal="center" vertical="center" wrapText="1"/>
      <protection/>
    </xf>
    <xf numFmtId="0" fontId="49" fillId="0" borderId="16" xfId="90" applyFont="1" applyBorder="1" applyAlignment="1">
      <alignment horizontal="center" vertical="center" wrapText="1"/>
      <protection/>
    </xf>
    <xf numFmtId="0" fontId="49" fillId="0" borderId="21" xfId="90" applyFont="1" applyBorder="1" applyAlignment="1">
      <alignment horizontal="center" vertical="center" wrapText="1"/>
      <protection/>
    </xf>
    <xf numFmtId="0" fontId="11" fillId="0" borderId="16" xfId="90" applyBorder="1" applyAlignment="1">
      <alignment horizontal="center" vertical="center" wrapText="1"/>
      <protection/>
    </xf>
    <xf numFmtId="0" fontId="11" fillId="0" borderId="21" xfId="90" applyBorder="1" applyAlignment="1">
      <alignment horizontal="center" vertical="center" wrapText="1"/>
      <protection/>
    </xf>
    <xf numFmtId="0" fontId="49" fillId="0" borderId="10" xfId="90" applyFont="1" applyBorder="1" applyAlignment="1">
      <alignment horizontal="center" vertical="center"/>
      <protection/>
    </xf>
    <xf numFmtId="0" fontId="49" fillId="0" borderId="13" xfId="90" applyFont="1" applyBorder="1" applyAlignment="1">
      <alignment horizontal="center" vertical="center"/>
      <protection/>
    </xf>
    <xf numFmtId="0" fontId="14" fillId="0" borderId="0" xfId="90" applyFont="1" applyAlignment="1">
      <alignment horizontal="center"/>
      <protection/>
    </xf>
    <xf numFmtId="0" fontId="35" fillId="0" borderId="0" xfId="90" applyFont="1" applyAlignment="1">
      <alignment horizontal="center"/>
      <protection/>
    </xf>
    <xf numFmtId="0" fontId="43" fillId="0" borderId="13" xfId="90" applyFont="1" applyBorder="1" applyAlignment="1">
      <alignment horizontal="center" vertical="center"/>
      <protection/>
    </xf>
    <xf numFmtId="0" fontId="43" fillId="0" borderId="11" xfId="90" applyFont="1" applyBorder="1" applyAlignment="1">
      <alignment horizontal="center" vertical="center"/>
      <protection/>
    </xf>
    <xf numFmtId="0" fontId="43" fillId="0" borderId="17" xfId="90" applyFont="1" applyBorder="1" applyAlignment="1">
      <alignment horizontal="center" vertical="center"/>
      <protection/>
    </xf>
    <xf numFmtId="0" fontId="43" fillId="0" borderId="25" xfId="90" applyFont="1" applyBorder="1" applyAlignment="1">
      <alignment horizontal="center" vertical="center"/>
      <protection/>
    </xf>
    <xf numFmtId="0" fontId="43" fillId="0" borderId="19" xfId="90" applyFont="1" applyBorder="1" applyAlignment="1">
      <alignment horizontal="center" vertical="center"/>
      <protection/>
    </xf>
    <xf numFmtId="0" fontId="43" fillId="0" borderId="44" xfId="90" applyFont="1" applyBorder="1" applyAlignment="1">
      <alignment horizontal="center" vertical="center"/>
      <protection/>
    </xf>
    <xf numFmtId="0" fontId="43" fillId="0" borderId="40" xfId="90" applyFont="1" applyBorder="1" applyAlignment="1">
      <alignment horizontal="center" vertical="center"/>
      <protection/>
    </xf>
    <xf numFmtId="0" fontId="43" fillId="0" borderId="33" xfId="90" applyFont="1" applyBorder="1" applyAlignment="1">
      <alignment horizontal="center" vertical="center"/>
      <protection/>
    </xf>
    <xf numFmtId="0" fontId="43" fillId="0" borderId="46" xfId="90" applyFont="1" applyBorder="1" applyAlignment="1">
      <alignment horizontal="center" vertical="center"/>
      <protection/>
    </xf>
    <xf numFmtId="0" fontId="43" fillId="0" borderId="28" xfId="90" applyFont="1" applyBorder="1" applyAlignment="1">
      <alignment horizontal="center" vertical="center"/>
      <protection/>
    </xf>
    <xf numFmtId="0" fontId="43" fillId="0" borderId="13" xfId="90" applyFont="1" applyBorder="1" applyAlignment="1">
      <alignment horizontal="center" vertical="center" wrapText="1"/>
      <protection/>
    </xf>
    <xf numFmtId="0" fontId="43" fillId="0" borderId="15" xfId="90" applyFont="1" applyBorder="1" applyAlignment="1">
      <alignment horizontal="center" vertical="center" wrapText="1"/>
      <protection/>
    </xf>
    <xf numFmtId="0" fontId="49" fillId="0" borderId="43" xfId="90" applyFont="1" applyBorder="1" applyAlignment="1">
      <alignment horizontal="center" vertical="center"/>
      <protection/>
    </xf>
    <xf numFmtId="0" fontId="49" fillId="0" borderId="16" xfId="90" applyFont="1" applyBorder="1" applyAlignment="1">
      <alignment horizontal="center" vertical="center"/>
      <protection/>
    </xf>
    <xf numFmtId="0" fontId="11" fillId="0" borderId="16" xfId="90" applyBorder="1" applyAlignment="1">
      <alignment horizontal="center" vertical="center"/>
      <protection/>
    </xf>
    <xf numFmtId="0" fontId="11" fillId="0" borderId="33" xfId="90" applyBorder="1" applyAlignment="1">
      <alignment horizontal="center" vertical="center"/>
      <protection/>
    </xf>
    <xf numFmtId="0" fontId="51" fillId="0" borderId="75" xfId="90" applyFont="1" applyBorder="1" applyAlignment="1">
      <alignment horizontal="center" vertical="center" wrapText="1"/>
      <protection/>
    </xf>
    <xf numFmtId="0" fontId="51" fillId="0" borderId="47" xfId="90" applyFont="1" applyBorder="1" applyAlignment="1">
      <alignment horizontal="center" vertical="center" wrapText="1"/>
      <protection/>
    </xf>
    <xf numFmtId="0" fontId="51" fillId="0" borderId="0" xfId="90" applyFont="1" applyBorder="1" applyAlignment="1">
      <alignment horizontal="center" vertical="center" wrapText="1"/>
      <protection/>
    </xf>
    <xf numFmtId="0" fontId="51" fillId="0" borderId="21" xfId="90" applyFont="1" applyBorder="1" applyAlignment="1">
      <alignment horizontal="center" vertical="center" wrapText="1"/>
      <protection/>
    </xf>
    <xf numFmtId="0" fontId="52" fillId="0" borderId="0" xfId="90" applyFont="1" applyBorder="1" applyAlignment="1">
      <alignment horizontal="center" vertical="center" wrapText="1"/>
      <protection/>
    </xf>
    <xf numFmtId="0" fontId="52" fillId="0" borderId="21" xfId="90" applyFont="1" applyBorder="1" applyAlignment="1">
      <alignment horizontal="center" vertical="center" wrapText="1"/>
      <protection/>
    </xf>
    <xf numFmtId="0" fontId="52" fillId="0" borderId="46" xfId="90" applyFont="1" applyBorder="1" applyAlignment="1">
      <alignment horizontal="center" vertical="center" wrapText="1"/>
      <protection/>
    </xf>
    <xf numFmtId="0" fontId="52" fillId="0" borderId="28" xfId="90" applyFont="1" applyBorder="1" applyAlignment="1">
      <alignment horizontal="center" vertical="center" wrapText="1"/>
      <protection/>
    </xf>
    <xf numFmtId="0" fontId="49" fillId="0" borderId="37" xfId="9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5" xfId="90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6" fillId="0" borderId="0" xfId="75" applyFont="1" applyAlignment="1">
      <alignment horizontal="center" vertical="center"/>
      <protection/>
    </xf>
    <xf numFmtId="0" fontId="14" fillId="0" borderId="0" xfId="94" applyFont="1" applyAlignment="1">
      <alignment horizontal="center" vertical="center"/>
      <protection/>
    </xf>
    <xf numFmtId="0" fontId="14" fillId="0" borderId="13" xfId="94" applyFont="1" applyBorder="1" applyAlignment="1">
      <alignment horizontal="center" vertical="center"/>
      <protection/>
    </xf>
    <xf numFmtId="0" fontId="14" fillId="0" borderId="11" xfId="94" applyFont="1" applyBorder="1" applyAlignment="1">
      <alignment horizontal="center" vertical="center"/>
      <protection/>
    </xf>
    <xf numFmtId="0" fontId="15" fillId="0" borderId="40" xfId="94" applyFont="1" applyBorder="1" applyAlignment="1">
      <alignment horizontal="center" vertical="center"/>
      <protection/>
    </xf>
    <xf numFmtId="0" fontId="15" fillId="0" borderId="20" xfId="94" applyFont="1" applyBorder="1" applyAlignment="1">
      <alignment horizontal="center" vertical="center"/>
      <protection/>
    </xf>
    <xf numFmtId="0" fontId="15" fillId="0" borderId="24" xfId="94" applyFont="1" applyBorder="1" applyAlignment="1">
      <alignment horizontal="center" vertical="center"/>
      <protection/>
    </xf>
    <xf numFmtId="0" fontId="15" fillId="0" borderId="42" xfId="94" applyFont="1" applyBorder="1" applyAlignment="1">
      <alignment horizontal="center" vertical="center"/>
      <protection/>
    </xf>
    <xf numFmtId="0" fontId="14" fillId="0" borderId="0" xfId="85" applyFont="1" applyAlignment="1">
      <alignment horizontal="center"/>
      <protection/>
    </xf>
    <xf numFmtId="0" fontId="3" fillId="0" borderId="0" xfId="78" applyFont="1" applyAlignment="1">
      <alignment horizontal="center"/>
      <protection/>
    </xf>
    <xf numFmtId="0" fontId="11" fillId="0" borderId="0" xfId="85" applyAlignment="1">
      <alignment/>
      <protection/>
    </xf>
    <xf numFmtId="0" fontId="14" fillId="0" borderId="13" xfId="85" applyFont="1" applyBorder="1" applyAlignment="1">
      <alignment vertical="center"/>
      <protection/>
    </xf>
    <xf numFmtId="0" fontId="14" fillId="0" borderId="10" xfId="85" applyFont="1" applyBorder="1" applyAlignment="1">
      <alignment vertical="center"/>
      <protection/>
    </xf>
    <xf numFmtId="0" fontId="14" fillId="0" borderId="11" xfId="85" applyFont="1" applyBorder="1" applyAlignment="1">
      <alignment vertical="center"/>
      <protection/>
    </xf>
    <xf numFmtId="0" fontId="14" fillId="0" borderId="17" xfId="85" applyFont="1" applyBorder="1" applyAlignment="1">
      <alignment vertical="center" wrapText="1"/>
      <protection/>
    </xf>
    <xf numFmtId="0" fontId="14" fillId="0" borderId="40" xfId="85" applyFont="1" applyBorder="1" applyAlignment="1">
      <alignment vertical="center" wrapText="1"/>
      <protection/>
    </xf>
    <xf numFmtId="0" fontId="14" fillId="0" borderId="25" xfId="85" applyFont="1" applyBorder="1" applyAlignment="1">
      <alignment vertical="center" wrapText="1"/>
      <protection/>
    </xf>
    <xf numFmtId="0" fontId="14" fillId="0" borderId="16" xfId="85" applyFont="1" applyBorder="1" applyAlignment="1">
      <alignment vertical="center" wrapText="1"/>
      <protection/>
    </xf>
    <xf numFmtId="0" fontId="14" fillId="0" borderId="0" xfId="85" applyFont="1" applyBorder="1" applyAlignment="1">
      <alignment vertical="center" wrapText="1"/>
      <protection/>
    </xf>
    <xf numFmtId="0" fontId="14" fillId="0" borderId="21" xfId="85" applyFont="1" applyBorder="1" applyAlignment="1">
      <alignment vertical="center" wrapText="1"/>
      <protection/>
    </xf>
    <xf numFmtId="0" fontId="11" fillId="0" borderId="19" xfId="85" applyBorder="1" applyAlignment="1">
      <alignment wrapText="1"/>
      <protection/>
    </xf>
    <xf numFmtId="0" fontId="11" fillId="0" borderId="20" xfId="85" applyBorder="1" applyAlignment="1">
      <alignment wrapText="1"/>
      <protection/>
    </xf>
    <xf numFmtId="0" fontId="11" fillId="0" borderId="44" xfId="85" applyBorder="1" applyAlignment="1">
      <alignment wrapText="1"/>
      <protection/>
    </xf>
    <xf numFmtId="0" fontId="14" fillId="0" borderId="13" xfId="85" applyFont="1" applyBorder="1" applyAlignment="1">
      <alignment vertical="center" wrapText="1"/>
      <protection/>
    </xf>
    <xf numFmtId="0" fontId="11" fillId="0" borderId="10" xfId="85" applyBorder="1" applyAlignment="1">
      <alignment wrapText="1"/>
      <protection/>
    </xf>
    <xf numFmtId="0" fontId="11" fillId="0" borderId="11" xfId="85" applyBorder="1" applyAlignment="1">
      <alignment wrapText="1"/>
      <protection/>
    </xf>
    <xf numFmtId="0" fontId="14" fillId="0" borderId="24" xfId="85" applyFont="1" applyBorder="1" applyAlignment="1">
      <alignment horizontal="center"/>
      <protection/>
    </xf>
    <xf numFmtId="0" fontId="14" fillId="0" borderId="74" xfId="85" applyFont="1" applyBorder="1" applyAlignment="1">
      <alignment horizontal="center"/>
      <protection/>
    </xf>
    <xf numFmtId="0" fontId="11" fillId="0" borderId="74" xfId="85" applyBorder="1" applyAlignment="1">
      <alignment horizontal="center"/>
      <protection/>
    </xf>
    <xf numFmtId="0" fontId="14" fillId="0" borderId="42" xfId="85" applyFont="1" applyBorder="1" applyAlignment="1">
      <alignment horizontal="center"/>
      <protection/>
    </xf>
    <xf numFmtId="0" fontId="11" fillId="0" borderId="10" xfId="85" applyFont="1" applyBorder="1" applyAlignment="1">
      <alignment wrapText="1"/>
      <protection/>
    </xf>
    <xf numFmtId="0" fontId="11" fillId="0" borderId="13" xfId="85" applyFont="1" applyBorder="1" applyAlignment="1">
      <alignment wrapText="1"/>
      <protection/>
    </xf>
    <xf numFmtId="0" fontId="11" fillId="0" borderId="0" xfId="85" applyFont="1" applyBorder="1" applyAlignment="1">
      <alignment wrapText="1"/>
      <protection/>
    </xf>
    <xf numFmtId="0" fontId="11" fillId="0" borderId="13" xfId="85" applyFont="1" applyBorder="1" applyAlignment="1">
      <alignment/>
      <protection/>
    </xf>
    <xf numFmtId="0" fontId="11" fillId="0" borderId="11" xfId="85" applyBorder="1" applyAlignment="1">
      <alignment/>
      <protection/>
    </xf>
    <xf numFmtId="0" fontId="14" fillId="0" borderId="17" xfId="85" applyFont="1" applyBorder="1" applyAlignment="1">
      <alignment/>
      <protection/>
    </xf>
    <xf numFmtId="0" fontId="14" fillId="0" borderId="40" xfId="85" applyFont="1" applyBorder="1" applyAlignment="1">
      <alignment/>
      <protection/>
    </xf>
    <xf numFmtId="0" fontId="14" fillId="0" borderId="25" xfId="85" applyFont="1" applyBorder="1" applyAlignment="1">
      <alignment/>
      <protection/>
    </xf>
    <xf numFmtId="0" fontId="14" fillId="0" borderId="19" xfId="85" applyFont="1" applyBorder="1" applyAlignment="1">
      <alignment/>
      <protection/>
    </xf>
    <xf numFmtId="0" fontId="14" fillId="0" borderId="20" xfId="85" applyFont="1" applyBorder="1" applyAlignment="1">
      <alignment/>
      <protection/>
    </xf>
    <xf numFmtId="0" fontId="14" fillId="0" borderId="44" xfId="85" applyFont="1" applyBorder="1" applyAlignment="1">
      <alignment/>
      <protection/>
    </xf>
    <xf numFmtId="0" fontId="11" fillId="0" borderId="13" xfId="85" applyBorder="1" applyAlignment="1">
      <alignment horizontal="right" vertical="center"/>
      <protection/>
    </xf>
    <xf numFmtId="0" fontId="11" fillId="0" borderId="11" xfId="85" applyBorder="1" applyAlignment="1">
      <alignment horizontal="right" vertical="center"/>
      <protection/>
    </xf>
    <xf numFmtId="0" fontId="11" fillId="0" borderId="10" xfId="85" applyFont="1" applyBorder="1" applyAlignment="1">
      <alignment/>
      <protection/>
    </xf>
    <xf numFmtId="0" fontId="11" fillId="0" borderId="17" xfId="85" applyFont="1" applyBorder="1" applyAlignment="1">
      <alignment/>
      <protection/>
    </xf>
    <xf numFmtId="0" fontId="11" fillId="0" borderId="40" xfId="85" applyBorder="1" applyAlignment="1">
      <alignment/>
      <protection/>
    </xf>
    <xf numFmtId="0" fontId="11" fillId="0" borderId="25" xfId="85" applyBorder="1" applyAlignment="1">
      <alignment/>
      <protection/>
    </xf>
    <xf numFmtId="0" fontId="11" fillId="0" borderId="19" xfId="85" applyBorder="1" applyAlignment="1">
      <alignment/>
      <protection/>
    </xf>
    <xf numFmtId="0" fontId="11" fillId="0" borderId="20" xfId="85" applyBorder="1" applyAlignment="1">
      <alignment/>
      <protection/>
    </xf>
    <xf numFmtId="0" fontId="11" fillId="0" borderId="44" xfId="85" applyBorder="1" applyAlignment="1">
      <alignment/>
      <protection/>
    </xf>
    <xf numFmtId="0" fontId="11" fillId="0" borderId="17" xfId="85" applyFont="1" applyBorder="1" applyAlignment="1">
      <alignment/>
      <protection/>
    </xf>
    <xf numFmtId="0" fontId="11" fillId="0" borderId="10" xfId="85" applyFont="1" applyBorder="1" applyAlignment="1">
      <alignment/>
      <protection/>
    </xf>
    <xf numFmtId="0" fontId="14" fillId="0" borderId="13" xfId="85" applyFont="1" applyBorder="1" applyAlignment="1">
      <alignment horizontal="right" vertical="center"/>
      <protection/>
    </xf>
    <xf numFmtId="0" fontId="14" fillId="0" borderId="11" xfId="85" applyFont="1" applyBorder="1" applyAlignment="1">
      <alignment horizontal="right" vertical="center"/>
      <protection/>
    </xf>
    <xf numFmtId="0" fontId="11" fillId="0" borderId="13" xfId="85" applyFont="1" applyBorder="1" applyAlignment="1">
      <alignment/>
      <protection/>
    </xf>
    <xf numFmtId="0" fontId="3" fillId="0" borderId="0" xfId="88" applyFont="1" applyAlignment="1">
      <alignment horizontal="center"/>
      <protection/>
    </xf>
    <xf numFmtId="0" fontId="35" fillId="0" borderId="0" xfId="76" applyFont="1" applyAlignment="1">
      <alignment horizontal="center"/>
      <protection/>
    </xf>
    <xf numFmtId="0" fontId="35" fillId="0" borderId="0" xfId="76" applyFont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" fillId="0" borderId="0" xfId="74" applyFont="1" applyAlignment="1">
      <alignment horizontal="center"/>
      <protection/>
    </xf>
    <xf numFmtId="0" fontId="0" fillId="0" borderId="0" xfId="77" applyAlignment="1">
      <alignment/>
      <protection/>
    </xf>
    <xf numFmtId="0" fontId="3" fillId="0" borderId="0" xfId="74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74" applyFont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/>
    </xf>
    <xf numFmtId="0" fontId="59" fillId="0" borderId="0" xfId="71" applyFont="1" applyBorder="1" applyAlignment="1">
      <alignment horizontal="center"/>
      <protection/>
    </xf>
    <xf numFmtId="0" fontId="59" fillId="0" borderId="0" xfId="71" applyFont="1" applyBorder="1" applyAlignment="1">
      <alignment horizontal="center" vertical="center"/>
      <protection/>
    </xf>
    <xf numFmtId="0" fontId="60" fillId="0" borderId="0" xfId="71" applyFont="1" applyFill="1" applyBorder="1" applyAlignment="1">
      <alignment horizontal="center" vertical="center"/>
      <protection/>
    </xf>
    <xf numFmtId="0" fontId="59" fillId="0" borderId="0" xfId="72" applyFont="1" applyBorder="1" applyAlignment="1">
      <alignment horizontal="center" vertical="center"/>
      <protection/>
    </xf>
    <xf numFmtId="0" fontId="60" fillId="0" borderId="0" xfId="72" applyFont="1" applyFill="1" applyBorder="1" applyAlignment="1">
      <alignment horizontal="center" vertical="center"/>
      <protection/>
    </xf>
    <xf numFmtId="0" fontId="59" fillId="0" borderId="61" xfId="96" applyFont="1" applyFill="1" applyBorder="1" applyAlignment="1">
      <alignment horizontal="center" vertical="center"/>
      <protection/>
    </xf>
    <xf numFmtId="0" fontId="59" fillId="0" borderId="76" xfId="96" applyFont="1" applyFill="1" applyBorder="1" applyAlignment="1">
      <alignment horizontal="center" vertical="center"/>
      <protection/>
    </xf>
    <xf numFmtId="0" fontId="59" fillId="0" borderId="18" xfId="96" applyFont="1" applyFill="1" applyBorder="1" applyAlignment="1">
      <alignment horizontal="center" vertical="center" wrapText="1"/>
      <protection/>
    </xf>
    <xf numFmtId="0" fontId="59" fillId="0" borderId="39" xfId="96" applyFont="1" applyFill="1" applyBorder="1" applyAlignment="1">
      <alignment horizontal="center" vertical="center"/>
      <protection/>
    </xf>
    <xf numFmtId="3" fontId="59" fillId="0" borderId="18" xfId="96" applyNumberFormat="1" applyFont="1" applyFill="1" applyBorder="1" applyAlignment="1">
      <alignment horizontal="center" vertical="center" wrapText="1"/>
      <protection/>
    </xf>
    <xf numFmtId="3" fontId="59" fillId="0" borderId="39" xfId="96" applyNumberFormat="1" applyFont="1" applyFill="1" applyBorder="1" applyAlignment="1">
      <alignment horizontal="center" vertical="center" wrapText="1"/>
      <protection/>
    </xf>
    <xf numFmtId="0" fontId="59" fillId="0" borderId="66" xfId="96" applyFont="1" applyFill="1" applyBorder="1" applyAlignment="1">
      <alignment horizontal="center" vertical="center"/>
      <protection/>
    </xf>
    <xf numFmtId="0" fontId="59" fillId="0" borderId="62" xfId="96" applyFont="1" applyFill="1" applyBorder="1" applyAlignment="1">
      <alignment horizontal="center" vertical="center" wrapText="1"/>
      <protection/>
    </xf>
    <xf numFmtId="0" fontId="59" fillId="0" borderId="67" xfId="96" applyFont="1" applyFill="1" applyBorder="1" applyAlignment="1">
      <alignment horizontal="center" vertical="center"/>
      <protection/>
    </xf>
    <xf numFmtId="3" fontId="59" fillId="0" borderId="62" xfId="96" applyNumberFormat="1" applyFont="1" applyFill="1" applyBorder="1" applyAlignment="1">
      <alignment horizontal="center" vertical="center"/>
      <protection/>
    </xf>
    <xf numFmtId="3" fontId="59" fillId="0" borderId="67" xfId="96" applyNumberFormat="1" applyFont="1" applyFill="1" applyBorder="1" applyAlignment="1">
      <alignment horizontal="center" vertical="center"/>
      <protection/>
    </xf>
    <xf numFmtId="3" fontId="59" fillId="0" borderId="69" xfId="96" applyNumberFormat="1" applyFont="1" applyFill="1" applyBorder="1" applyAlignment="1">
      <alignment horizontal="center" vertical="center" wrapText="1"/>
      <protection/>
    </xf>
    <xf numFmtId="3" fontId="59" fillId="0" borderId="68" xfId="96" applyNumberFormat="1" applyFont="1" applyFill="1" applyBorder="1" applyAlignment="1">
      <alignment horizontal="center" vertical="center" wrapText="1"/>
      <protection/>
    </xf>
    <xf numFmtId="0" fontId="59" fillId="4" borderId="53" xfId="64" applyFont="1" applyFill="1" applyBorder="1" applyAlignment="1">
      <alignment horizontal="center" vertical="center"/>
      <protection/>
    </xf>
    <xf numFmtId="0" fontId="59" fillId="4" borderId="49" xfId="64" applyFont="1" applyFill="1" applyBorder="1" applyAlignment="1">
      <alignment horizontal="center" vertical="center"/>
      <protection/>
    </xf>
    <xf numFmtId="0" fontId="59" fillId="4" borderId="55" xfId="64" applyFont="1" applyFill="1" applyBorder="1" applyAlignment="1">
      <alignment horizontal="center" vertical="center"/>
      <protection/>
    </xf>
    <xf numFmtId="3" fontId="59" fillId="0" borderId="62" xfId="96" applyNumberFormat="1" applyFont="1" applyFill="1" applyBorder="1" applyAlignment="1">
      <alignment horizontal="center" vertical="center" wrapText="1"/>
      <protection/>
    </xf>
    <xf numFmtId="3" fontId="59" fillId="0" borderId="68" xfId="96" applyNumberFormat="1" applyFont="1" applyFill="1" applyBorder="1" applyAlignment="1">
      <alignment horizontal="center" vertical="center"/>
      <protection/>
    </xf>
    <xf numFmtId="0" fontId="59" fillId="0" borderId="62" xfId="96" applyFont="1" applyFill="1" applyBorder="1" applyAlignment="1">
      <alignment horizontal="center" vertical="center"/>
      <protection/>
    </xf>
    <xf numFmtId="0" fontId="77" fillId="0" borderId="0" xfId="0" applyFont="1" applyAlignment="1">
      <alignment horizontal="center" wrapText="1"/>
    </xf>
    <xf numFmtId="3" fontId="36" fillId="0" borderId="13" xfId="89" applyNumberFormat="1" applyFont="1" applyBorder="1" applyAlignment="1">
      <alignment vertical="center"/>
      <protection/>
    </xf>
    <xf numFmtId="3" fontId="36" fillId="0" borderId="11" xfId="89" applyNumberFormat="1" applyFont="1" applyBorder="1" applyAlignment="1">
      <alignment vertical="center"/>
      <protection/>
    </xf>
    <xf numFmtId="0" fontId="43" fillId="0" borderId="0" xfId="89" applyFont="1" applyAlignment="1">
      <alignment horizontal="center" vertical="center"/>
      <protection/>
    </xf>
    <xf numFmtId="0" fontId="43" fillId="0" borderId="0" xfId="89" applyFont="1" applyAlignment="1">
      <alignment horizontal="center"/>
      <protection/>
    </xf>
    <xf numFmtId="0" fontId="35" fillId="0" borderId="24" xfId="89" applyFont="1" applyBorder="1" applyAlignment="1">
      <alignment vertical="center" wrapText="1"/>
      <protection/>
    </xf>
    <xf numFmtId="0" fontId="35" fillId="0" borderId="74" xfId="89" applyFont="1" applyBorder="1" applyAlignment="1">
      <alignment vertical="center" wrapText="1"/>
      <protection/>
    </xf>
    <xf numFmtId="0" fontId="35" fillId="0" borderId="42" xfId="89" applyFont="1" applyBorder="1" applyAlignment="1">
      <alignment vertical="center" wrapText="1"/>
      <protection/>
    </xf>
    <xf numFmtId="0" fontId="35" fillId="0" borderId="12" xfId="89" applyFont="1" applyBorder="1" applyAlignment="1">
      <alignment vertical="center" wrapText="1"/>
      <protection/>
    </xf>
    <xf numFmtId="0" fontId="14" fillId="0" borderId="74" xfId="89" applyFont="1" applyBorder="1" applyAlignment="1">
      <alignment horizontal="center" vertical="center"/>
      <protection/>
    </xf>
    <xf numFmtId="0" fontId="14" fillId="0" borderId="42" xfId="89" applyFont="1" applyBorder="1" applyAlignment="1">
      <alignment horizontal="center" vertical="center"/>
      <protection/>
    </xf>
    <xf numFmtId="0" fontId="36" fillId="0" borderId="24" xfId="89" applyFont="1" applyFill="1" applyBorder="1" applyAlignment="1">
      <alignment vertical="center" wrapText="1"/>
      <protection/>
    </xf>
    <xf numFmtId="0" fontId="36" fillId="0" borderId="74" xfId="89" applyFont="1" applyFill="1" applyBorder="1" applyAlignment="1">
      <alignment vertical="center" wrapText="1"/>
      <protection/>
    </xf>
    <xf numFmtId="0" fontId="36" fillId="0" borderId="42" xfId="89" applyFont="1" applyFill="1" applyBorder="1" applyAlignment="1">
      <alignment vertical="center" wrapText="1"/>
      <protection/>
    </xf>
    <xf numFmtId="3" fontId="36" fillId="0" borderId="13" xfId="89" applyNumberFormat="1" applyFont="1" applyFill="1" applyBorder="1" applyAlignment="1">
      <alignment vertical="center"/>
      <protection/>
    </xf>
    <xf numFmtId="3" fontId="36" fillId="0" borderId="11" xfId="89" applyNumberFormat="1" applyFont="1" applyFill="1" applyBorder="1" applyAlignment="1">
      <alignment vertical="center"/>
      <protection/>
    </xf>
    <xf numFmtId="0" fontId="36" fillId="0" borderId="24" xfId="89" applyFont="1" applyBorder="1" applyAlignment="1">
      <alignment vertical="center" wrapText="1"/>
      <protection/>
    </xf>
    <xf numFmtId="0" fontId="36" fillId="0" borderId="74" xfId="89" applyFont="1" applyBorder="1" applyAlignment="1">
      <alignment vertical="center" wrapText="1"/>
      <protection/>
    </xf>
    <xf numFmtId="0" fontId="36" fillId="0" borderId="42" xfId="89" applyFont="1" applyBorder="1" applyAlignment="1">
      <alignment vertical="center" wrapText="1"/>
      <protection/>
    </xf>
    <xf numFmtId="3" fontId="35" fillId="0" borderId="13" xfId="89" applyNumberFormat="1" applyFont="1" applyBorder="1" applyAlignment="1">
      <alignment vertical="center"/>
      <protection/>
    </xf>
    <xf numFmtId="3" fontId="35" fillId="0" borderId="11" xfId="89" applyNumberFormat="1" applyFont="1" applyBorder="1" applyAlignment="1">
      <alignment vertical="center"/>
      <protection/>
    </xf>
    <xf numFmtId="0" fontId="65" fillId="0" borderId="25" xfId="92" applyFont="1" applyBorder="1" applyAlignment="1">
      <alignment horizontal="center" vertical="center" wrapText="1"/>
      <protection/>
    </xf>
    <xf numFmtId="0" fontId="65" fillId="0" borderId="44" xfId="92" applyFont="1" applyBorder="1" applyAlignment="1">
      <alignment horizontal="center" vertical="center" wrapText="1"/>
      <protection/>
    </xf>
    <xf numFmtId="0" fontId="65" fillId="0" borderId="24" xfId="92" applyFont="1" applyBorder="1" applyAlignment="1">
      <alignment horizontal="center" vertical="center" wrapText="1"/>
      <protection/>
    </xf>
    <xf numFmtId="0" fontId="65" fillId="0" borderId="42" xfId="92" applyFont="1" applyBorder="1" applyAlignment="1">
      <alignment horizontal="center" vertical="center" wrapText="1"/>
      <protection/>
    </xf>
    <xf numFmtId="0" fontId="65" fillId="0" borderId="74" xfId="92" applyFont="1" applyBorder="1" applyAlignment="1">
      <alignment horizontal="center" vertical="center" wrapText="1"/>
      <protection/>
    </xf>
    <xf numFmtId="0" fontId="65" fillId="18" borderId="17" xfId="92" applyFont="1" applyFill="1" applyBorder="1" applyAlignment="1">
      <alignment horizontal="center" vertical="center" wrapText="1"/>
      <protection/>
    </xf>
    <xf numFmtId="0" fontId="65" fillId="18" borderId="19" xfId="92" applyFont="1" applyFill="1" applyBorder="1" applyAlignment="1">
      <alignment horizontal="center" vertical="center" wrapText="1"/>
      <protection/>
    </xf>
    <xf numFmtId="0" fontId="65" fillId="0" borderId="13" xfId="92" applyFont="1" applyFill="1" applyBorder="1" applyAlignment="1">
      <alignment horizontal="center" vertical="center" wrapText="1"/>
      <protection/>
    </xf>
    <xf numFmtId="0" fontId="14" fillId="0" borderId="13" xfId="9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62" fillId="0" borderId="0" xfId="92" applyFont="1" applyAlignment="1">
      <alignment horizontal="center" vertical="center"/>
      <protection/>
    </xf>
    <xf numFmtId="0" fontId="63" fillId="0" borderId="0" xfId="92" applyFont="1" applyAlignment="1">
      <alignment horizontal="center" vertical="center"/>
      <protection/>
    </xf>
    <xf numFmtId="0" fontId="65" fillId="0" borderId="13" xfId="92" applyFont="1" applyBorder="1" applyAlignment="1">
      <alignment horizontal="center" vertical="center" wrapText="1"/>
      <protection/>
    </xf>
    <xf numFmtId="0" fontId="65" fillId="0" borderId="11" xfId="92" applyFont="1" applyBorder="1" applyAlignment="1">
      <alignment horizontal="center" vertical="center" wrapText="1"/>
      <protection/>
    </xf>
    <xf numFmtId="49" fontId="1" fillId="0" borderId="13" xfId="8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65" fillId="18" borderId="13" xfId="92" applyFont="1" applyFill="1" applyBorder="1" applyAlignment="1">
      <alignment horizontal="center" vertical="center" wrapText="1"/>
      <protection/>
    </xf>
    <xf numFmtId="0" fontId="65" fillId="18" borderId="11" xfId="92" applyFont="1" applyFill="1" applyBorder="1" applyAlignment="1">
      <alignment horizontal="center" vertical="center" wrapText="1"/>
      <protection/>
    </xf>
    <xf numFmtId="0" fontId="14" fillId="0" borderId="0" xfId="92" applyFont="1" applyAlignment="1">
      <alignment horizontal="center" vertical="center" wrapText="1"/>
      <protection/>
    </xf>
    <xf numFmtId="0" fontId="64" fillId="0" borderId="0" xfId="92" applyFont="1" applyAlignment="1">
      <alignment horizontal="center" vertical="center"/>
      <protection/>
    </xf>
    <xf numFmtId="0" fontId="64" fillId="0" borderId="0" xfId="92" applyFont="1" applyAlignment="1">
      <alignment horizontal="center"/>
      <protection/>
    </xf>
    <xf numFmtId="0" fontId="65" fillId="0" borderId="12" xfId="92" applyFont="1" applyFill="1" applyBorder="1" applyAlignment="1">
      <alignment horizontal="center" vertical="center" wrapText="1"/>
      <protection/>
    </xf>
    <xf numFmtId="49" fontId="35" fillId="0" borderId="13" xfId="84" applyNumberFormat="1" applyFont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wrapText="1"/>
    </xf>
    <xf numFmtId="0" fontId="65" fillId="0" borderId="11" xfId="92" applyFont="1" applyFill="1" applyBorder="1" applyAlignment="1">
      <alignment horizontal="center" vertical="center" wrapText="1"/>
      <protection/>
    </xf>
    <xf numFmtId="0" fontId="11" fillId="0" borderId="11" xfId="92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14" fillId="0" borderId="0" xfId="87" applyFont="1" applyAlignment="1">
      <alignment horizontal="center" vertical="center"/>
      <protection/>
    </xf>
    <xf numFmtId="0" fontId="14" fillId="0" borderId="0" xfId="8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87" applyFont="1" applyBorder="1" applyAlignment="1">
      <alignment horizontal="center" vertical="center"/>
      <protection/>
    </xf>
    <xf numFmtId="0" fontId="35" fillId="0" borderId="12" xfId="87" applyFont="1" applyBorder="1" applyAlignment="1">
      <alignment horizontal="center" vertical="center" wrapText="1"/>
      <protection/>
    </xf>
    <xf numFmtId="0" fontId="36" fillId="0" borderId="12" xfId="87" applyFont="1" applyBorder="1" applyAlignment="1">
      <alignment vertical="center" wrapText="1"/>
      <protection/>
    </xf>
    <xf numFmtId="3" fontId="36" fillId="0" borderId="12" xfId="87" applyNumberFormat="1" applyFont="1" applyBorder="1" applyAlignment="1">
      <alignment vertical="center"/>
      <protection/>
    </xf>
    <xf numFmtId="3" fontId="36" fillId="0" borderId="13" xfId="87" applyNumberFormat="1" applyFont="1" applyBorder="1" applyAlignment="1">
      <alignment horizontal="right" vertical="center"/>
      <protection/>
    </xf>
    <xf numFmtId="3" fontId="36" fillId="0" borderId="10" xfId="87" applyNumberFormat="1" applyFont="1" applyBorder="1" applyAlignment="1">
      <alignment horizontal="right" vertical="center"/>
      <protection/>
    </xf>
    <xf numFmtId="3" fontId="36" fillId="0" borderId="11" xfId="87" applyNumberFormat="1" applyFont="1" applyBorder="1" applyAlignment="1">
      <alignment horizontal="right" vertical="center"/>
      <protection/>
    </xf>
    <xf numFmtId="49" fontId="36" fillId="0" borderId="13" xfId="87" applyNumberFormat="1" applyFont="1" applyBorder="1" applyAlignment="1">
      <alignment horizontal="center" vertical="center"/>
      <protection/>
    </xf>
    <xf numFmtId="49" fontId="36" fillId="0" borderId="10" xfId="87" applyNumberFormat="1" applyFont="1" applyBorder="1" applyAlignment="1">
      <alignment horizontal="center" vertical="center"/>
      <protection/>
    </xf>
    <xf numFmtId="49" fontId="36" fillId="0" borderId="11" xfId="87" applyNumberFormat="1" applyFont="1" applyBorder="1" applyAlignment="1">
      <alignment horizontal="center" vertical="center"/>
      <protection/>
    </xf>
    <xf numFmtId="0" fontId="35" fillId="0" borderId="12" xfId="87" applyFont="1" applyBorder="1" applyAlignment="1">
      <alignment vertical="center" wrapText="1"/>
      <protection/>
    </xf>
    <xf numFmtId="0" fontId="35" fillId="0" borderId="39" xfId="87" applyFont="1" applyBorder="1" applyAlignment="1">
      <alignment vertical="center" wrapText="1"/>
      <protection/>
    </xf>
    <xf numFmtId="3" fontId="35" fillId="0" borderId="12" xfId="87" applyNumberFormat="1" applyFont="1" applyBorder="1" applyAlignment="1">
      <alignment vertical="center"/>
      <protection/>
    </xf>
    <xf numFmtId="3" fontId="35" fillId="0" borderId="39" xfId="87" applyNumberFormat="1" applyFont="1" applyBorder="1" applyAlignment="1">
      <alignment vertical="center"/>
      <protection/>
    </xf>
    <xf numFmtId="0" fontId="35" fillId="0" borderId="32" xfId="87" applyFont="1" applyBorder="1" applyAlignment="1">
      <alignment vertical="center" wrapText="1"/>
      <protection/>
    </xf>
    <xf numFmtId="3" fontId="35" fillId="0" borderId="32" xfId="87" applyNumberFormat="1" applyFont="1" applyBorder="1" applyAlignment="1">
      <alignment vertical="center"/>
      <protection/>
    </xf>
    <xf numFmtId="0" fontId="3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2 2" xfId="44"/>
    <cellStyle name="Ezres 3" xfId="45"/>
    <cellStyle name="Ezres 3 2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ál 2" xfId="61"/>
    <cellStyle name="Normál 2 2" xfId="62"/>
    <cellStyle name="Normál 2_mellékletek 2012  évi zárás_küldeni" xfId="63"/>
    <cellStyle name="Normál 3" xfId="64"/>
    <cellStyle name="Normál 3 2" xfId="65"/>
    <cellStyle name="Normál 4" xfId="66"/>
    <cellStyle name="Normál 4 2" xfId="67"/>
    <cellStyle name="Normál 5" xfId="68"/>
    <cellStyle name="Normál 6" xfId="69"/>
    <cellStyle name="Normál 7" xfId="70"/>
    <cellStyle name="Normál_08_A_rszámadás 6.4. sz. mellékletek vagyonkimutatás" xfId="71"/>
    <cellStyle name="Normál_08_A_rszámadás 6.4. sz. mellékletek vagyonkimutatás 2" xfId="72"/>
    <cellStyle name="Normál_2.sz. melléklet javított" xfId="73"/>
    <cellStyle name="Normál_2006évvégeteljesítés" xfId="74"/>
    <cellStyle name="Normál_2007eredetiköltségvetés" xfId="75"/>
    <cellStyle name="Normál_2007zárszámadásjan18" xfId="76"/>
    <cellStyle name="Normál_2008éviI-XII.hóteljfebr11" xfId="77"/>
    <cellStyle name="Normál_2008évivéglegesköltségvetésfebr13" xfId="78"/>
    <cellStyle name="Normál_20097-11-igmellékelt" xfId="79"/>
    <cellStyle name="Normál_2010koltsegvetesjan13" xfId="80"/>
    <cellStyle name="Normál_2011évivéglegesteljesítésápr21" xfId="81"/>
    <cellStyle name="Normál_2011müködésifelhalmérlegfebr17" xfId="82"/>
    <cellStyle name="Normál_2012éviköltségvetésjan19este" xfId="83"/>
    <cellStyle name="Normál_2012éviköltségvetésjan19este 2" xfId="84"/>
    <cellStyle name="Normál_2012létszám tábla" xfId="85"/>
    <cellStyle name="Normál_2014.évi költségvetés tervezés jan11" xfId="86"/>
    <cellStyle name="Normál_3évsaját bevétel-2013 2" xfId="87"/>
    <cellStyle name="Normál_7-2009-2008évizárszámadásjavított" xfId="88"/>
    <cellStyle name="Normál_Adósságállomány 2" xfId="89"/>
    <cellStyle name="Normál_eus tábla" xfId="90"/>
    <cellStyle name="Normal_KARSZJ3" xfId="91"/>
    <cellStyle name="Normál_Kötelző feladatok" xfId="92"/>
    <cellStyle name="Normál_közterület" xfId="93"/>
    <cellStyle name="Normál_közvetett támogatás" xfId="94"/>
    <cellStyle name="Normal_KTRSZJ" xfId="95"/>
    <cellStyle name="Normál_vagyonkimutatás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Százalék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externalLink" Target="externalLinks/externalLink14.xml" /><Relationship Id="rId46" Type="http://schemas.openxmlformats.org/officeDocument/2006/relationships/externalLink" Target="externalLinks/externalLink15.xml" /><Relationship Id="rId47" Type="http://schemas.openxmlformats.org/officeDocument/2006/relationships/externalLink" Target="externalLinks/externalLink16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Documents\Dokumentumok\2013&#233;vi%20z&#225;r&#225;ssal%20kapcsolatos\13-2014%20(V.20.)%20-%202013%20&#233;vi%20z&#225;rsz&#225;mad&#225;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AppData\Local\Microsoft\Windows\Temporary%20Internet%20Files\Content.Outlook\DZC902RY\Vagyonm&#233;rleg_2014%20(5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Documents\Dokumentumok\2014%20&#233;vi%20z&#225;rsz&#225;mad&#225;s\17-2015.%20(V.26.)%20z&#225;rsz&#225;mad&#225;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pucsek\AppData\Local\Temp\1412kr_1_19_melle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 "/>
      <sheetName val="3a.m."/>
      <sheetName val="3b.m."/>
      <sheetName val="3c.m."/>
      <sheetName val="3d.m."/>
      <sheetName val="4.mell."/>
      <sheetName val="5.mell. "/>
      <sheetName val="6.mell. "/>
      <sheetName val="7.mell. "/>
      <sheetName val="8.mell"/>
      <sheetName val="9mell."/>
      <sheetName val="10mell"/>
      <sheetName val="11mell"/>
      <sheetName val="12mell "/>
      <sheetName val="13mell"/>
      <sheetName val="14mell"/>
      <sheetName val="15mell"/>
      <sheetName val="16.mell"/>
      <sheetName val="17.mell "/>
      <sheetName val="18.mell"/>
      <sheetName val="19.mell"/>
      <sheetName val="20.mell"/>
      <sheetName val="21.mell"/>
      <sheetName val="22.mell"/>
      <sheetName val="23.mell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"/>
      <sheetName val="3a.m."/>
      <sheetName val="3b.m."/>
      <sheetName val="3c.m."/>
      <sheetName val="3d.m."/>
      <sheetName val="4.mell."/>
      <sheetName val="5.mell. "/>
      <sheetName val="6.mell. "/>
      <sheetName val="7.mell. "/>
      <sheetName val="8.mell."/>
      <sheetName val="9.mell. "/>
      <sheetName val="10mell"/>
      <sheetName val="11mell"/>
      <sheetName val="12mell"/>
      <sheetName val="13mell"/>
      <sheetName val="14mell"/>
      <sheetName val="15mell"/>
      <sheetName val="16mell"/>
      <sheetName val="17mell"/>
      <sheetName val="18mell"/>
      <sheetName val="19mell"/>
      <sheetName val="20mell"/>
      <sheetName val="21mell"/>
      <sheetName val="22mell"/>
      <sheetName val="23mell"/>
      <sheetName val="Munk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B36">
      <selection activeCell="F49" sqref="F49"/>
    </sheetView>
  </sheetViews>
  <sheetFormatPr defaultColWidth="9.125" defaultRowHeight="12.75"/>
  <cols>
    <col min="1" max="1" width="58.875" style="109" customWidth="1"/>
    <col min="2" max="2" width="10.375" style="109" customWidth="1"/>
    <col min="3" max="5" width="11.50390625" style="109" customWidth="1"/>
    <col min="6" max="6" width="51.875" style="109" customWidth="1"/>
    <col min="7" max="7" width="11.50390625" style="109" customWidth="1"/>
    <col min="8" max="8" width="11.875" style="109" customWidth="1"/>
    <col min="9" max="9" width="11.00390625" style="109" customWidth="1"/>
    <col min="10" max="10" width="11.25390625" style="109" customWidth="1"/>
    <col min="11" max="16384" width="9.125" style="109" customWidth="1"/>
  </cols>
  <sheetData>
    <row r="1" spans="1:8" ht="12.75">
      <c r="A1" s="1450" t="s">
        <v>645</v>
      </c>
      <c r="B1" s="1450"/>
      <c r="C1" s="1450"/>
      <c r="D1" s="1450"/>
      <c r="E1" s="1450"/>
      <c r="F1" s="1450"/>
      <c r="G1" s="1450"/>
      <c r="H1" s="1450"/>
    </row>
    <row r="2" spans="1:8" ht="12.75">
      <c r="A2" s="1450" t="s">
        <v>646</v>
      </c>
      <c r="B2" s="1450"/>
      <c r="C2" s="1450"/>
      <c r="D2" s="1450"/>
      <c r="E2" s="1450"/>
      <c r="F2" s="1450"/>
      <c r="G2" s="1450"/>
      <c r="H2" s="1450"/>
    </row>
    <row r="3" spans="1:10" ht="12.75" customHeight="1">
      <c r="A3" s="228"/>
      <c r="B3" s="228"/>
      <c r="C3" s="228"/>
      <c r="D3" s="228"/>
      <c r="E3" s="228"/>
      <c r="F3" s="228"/>
      <c r="G3" s="1273"/>
      <c r="H3" s="366"/>
      <c r="I3" s="848"/>
      <c r="J3" s="848" t="s">
        <v>68</v>
      </c>
    </row>
    <row r="4" spans="1:10" ht="12.75" customHeight="1">
      <c r="A4" s="1453" t="s">
        <v>216</v>
      </c>
      <c r="B4" s="1451" t="s">
        <v>1068</v>
      </c>
      <c r="C4" s="1451" t="s">
        <v>516</v>
      </c>
      <c r="D4" s="1451" t="s">
        <v>700</v>
      </c>
      <c r="E4" s="1451" t="s">
        <v>1092</v>
      </c>
      <c r="F4" s="1453" t="s">
        <v>217</v>
      </c>
      <c r="G4" s="1451" t="s">
        <v>1068</v>
      </c>
      <c r="H4" s="1451" t="s">
        <v>516</v>
      </c>
      <c r="I4" s="1451" t="s">
        <v>700</v>
      </c>
      <c r="J4" s="1451" t="s">
        <v>1092</v>
      </c>
    </row>
    <row r="5" spans="1:10" ht="33" customHeight="1" thickBot="1">
      <c r="A5" s="1454"/>
      <c r="B5" s="1452"/>
      <c r="C5" s="1452"/>
      <c r="D5" s="1452"/>
      <c r="E5" s="1452"/>
      <c r="F5" s="1454"/>
      <c r="G5" s="1452"/>
      <c r="H5" s="1452"/>
      <c r="I5" s="1452"/>
      <c r="J5" s="1452"/>
    </row>
    <row r="6" spans="1:10" s="169" customFormat="1" ht="12" thickTop="1">
      <c r="A6" s="189"/>
      <c r="B6" s="192"/>
      <c r="C6" s="240"/>
      <c r="D6" s="240"/>
      <c r="E6" s="240"/>
      <c r="F6" s="192" t="s">
        <v>218</v>
      </c>
      <c r="G6" s="1295">
        <v>3075021</v>
      </c>
      <c r="H6" s="190">
        <f>SUM('1c.mell '!C157)</f>
        <v>3112635</v>
      </c>
      <c r="I6" s="190">
        <f>SUM('1c.mell '!D157)</f>
        <v>3316968</v>
      </c>
      <c r="J6" s="190">
        <f>SUM('1c.mell '!E157)</f>
        <v>3241929</v>
      </c>
    </row>
    <row r="7" spans="1:10" s="169" customFormat="1" ht="11.25">
      <c r="A7" s="313" t="s">
        <v>102</v>
      </c>
      <c r="B7" s="1302">
        <v>1780328</v>
      </c>
      <c r="C7" s="178">
        <f>SUM('1b.mell '!C237)</f>
        <v>1354090</v>
      </c>
      <c r="D7" s="178">
        <f>SUM('1b.mell '!D237)</f>
        <v>1542704</v>
      </c>
      <c r="E7" s="178">
        <f>SUM('1b.mell '!E237)</f>
        <v>1542704</v>
      </c>
      <c r="F7" s="193" t="s">
        <v>279</v>
      </c>
      <c r="G7" s="1318">
        <v>868793</v>
      </c>
      <c r="H7" s="190">
        <f>SUM('1c.mell '!C158)</f>
        <v>889626</v>
      </c>
      <c r="I7" s="190">
        <f>SUM('1c.mell '!D158)</f>
        <v>964446</v>
      </c>
      <c r="J7" s="190">
        <f>SUM('1c.mell '!E158)</f>
        <v>923789</v>
      </c>
    </row>
    <row r="8" spans="1:10" s="169" customFormat="1" ht="11.25">
      <c r="A8" s="313" t="s">
        <v>106</v>
      </c>
      <c r="B8" s="1302">
        <v>466</v>
      </c>
      <c r="C8" s="178">
        <f>SUM('1b.mell '!C17)</f>
        <v>0</v>
      </c>
      <c r="D8" s="178">
        <f>SUM('1b.mell '!D17)</f>
        <v>0</v>
      </c>
      <c r="E8" s="178">
        <f>SUM('1b.mell '!E17)</f>
        <v>0</v>
      </c>
      <c r="F8" s="177" t="s">
        <v>219</v>
      </c>
      <c r="G8" s="1295">
        <v>5192308</v>
      </c>
      <c r="H8" s="190">
        <f>SUM('1c.mell '!C159)</f>
        <v>5142460</v>
      </c>
      <c r="I8" s="190">
        <f>SUM('1c.mell '!D159)</f>
        <v>5841768</v>
      </c>
      <c r="J8" s="190">
        <f>SUM('1c.mell '!E159)</f>
        <v>5141553</v>
      </c>
    </row>
    <row r="9" spans="1:10" s="169" customFormat="1" ht="12" thickBot="1">
      <c r="A9" s="314" t="s">
        <v>107</v>
      </c>
      <c r="B9" s="1303">
        <v>101720</v>
      </c>
      <c r="C9" s="322">
        <f>SUM('1b.mell '!C239)</f>
        <v>0</v>
      </c>
      <c r="D9" s="322">
        <f>SUM('1b.mell '!D239)</f>
        <v>60500</v>
      </c>
      <c r="E9" s="322">
        <f>SUM('1b.mell '!E239)</f>
        <v>60700</v>
      </c>
      <c r="F9" s="177" t="s">
        <v>649</v>
      </c>
      <c r="G9" s="1295">
        <v>341214</v>
      </c>
      <c r="H9" s="190">
        <f>SUM('1c.mell '!C160)</f>
        <v>285125</v>
      </c>
      <c r="I9" s="190">
        <f>SUM('1c.mell '!D160)</f>
        <v>275579</v>
      </c>
      <c r="J9" s="190">
        <f>SUM('1c.mell '!E160)</f>
        <v>215815</v>
      </c>
    </row>
    <row r="10" spans="1:10" s="169" customFormat="1" ht="12" thickBot="1">
      <c r="A10" s="315" t="s">
        <v>108</v>
      </c>
      <c r="B10" s="1304">
        <f>SUM(B7:B9)</f>
        <v>1882514</v>
      </c>
      <c r="C10" s="323">
        <f>SUM(C7:C9)</f>
        <v>1354090</v>
      </c>
      <c r="D10" s="323">
        <f>SUM(D7:D9)</f>
        <v>1603204</v>
      </c>
      <c r="E10" s="323">
        <f>SUM(E7:E9)</f>
        <v>1603404</v>
      </c>
      <c r="F10" s="177" t="s">
        <v>648</v>
      </c>
      <c r="G10" s="1295">
        <v>984068</v>
      </c>
      <c r="H10" s="190">
        <f>SUM('1c.mell '!C161)</f>
        <v>1019104</v>
      </c>
      <c r="I10" s="190">
        <f>SUM('1c.mell '!D161)</f>
        <v>1400971</v>
      </c>
      <c r="J10" s="190">
        <f>SUM('1c.mell '!E161)</f>
        <v>889255</v>
      </c>
    </row>
    <row r="11" spans="1:10" s="169" customFormat="1" ht="11.25">
      <c r="A11" s="234" t="s">
        <v>109</v>
      </c>
      <c r="B11" s="1305">
        <v>3260126</v>
      </c>
      <c r="C11" s="190">
        <f>SUM('1b.mell '!C241)</f>
        <v>3250000</v>
      </c>
      <c r="D11" s="190">
        <f>SUM('1b.mell '!D241)</f>
        <v>3433024</v>
      </c>
      <c r="E11" s="190">
        <f>SUM('1b.mell '!E241)</f>
        <v>3433024</v>
      </c>
      <c r="F11" s="177"/>
      <c r="G11" s="177"/>
      <c r="H11" s="178"/>
      <c r="I11" s="178"/>
      <c r="J11" s="178"/>
    </row>
    <row r="12" spans="1:10" s="169" customFormat="1" ht="11.25">
      <c r="A12" s="234" t="s">
        <v>110</v>
      </c>
      <c r="B12" s="1305">
        <v>3844571</v>
      </c>
      <c r="C12" s="190">
        <f>SUM('1b.mell '!C242)</f>
        <v>3943023</v>
      </c>
      <c r="D12" s="190">
        <f>SUM('1b.mell '!D242)</f>
        <v>4223159</v>
      </c>
      <c r="E12" s="190">
        <f>SUM('1b.mell '!E242)</f>
        <v>4209731</v>
      </c>
      <c r="F12" s="177"/>
      <c r="G12" s="177"/>
      <c r="H12" s="178"/>
      <c r="I12" s="178"/>
      <c r="J12" s="178"/>
    </row>
    <row r="13" spans="1:10" s="169" customFormat="1" ht="12" thickBot="1">
      <c r="A13" s="314" t="s">
        <v>482</v>
      </c>
      <c r="B13" s="1306">
        <v>463643</v>
      </c>
      <c r="C13" s="190">
        <f>SUM('1b.mell '!C243)</f>
        <v>462236</v>
      </c>
      <c r="D13" s="190">
        <f>SUM('1b.mell '!D243)</f>
        <v>409786</v>
      </c>
      <c r="E13" s="190">
        <f>SUM('1b.mell '!E243)</f>
        <v>412494</v>
      </c>
      <c r="F13" s="177"/>
      <c r="G13" s="177"/>
      <c r="H13" s="178"/>
      <c r="I13" s="178"/>
      <c r="J13" s="178"/>
    </row>
    <row r="14" spans="1:10" s="169" customFormat="1" ht="13.5" thickBot="1">
      <c r="A14" s="316" t="s">
        <v>118</v>
      </c>
      <c r="B14" s="1307">
        <f>SUM(B11:B13)</f>
        <v>7568340</v>
      </c>
      <c r="C14" s="323">
        <f>SUM(C11:C13)</f>
        <v>7655259</v>
      </c>
      <c r="D14" s="323">
        <f>SUM(D11:D13)</f>
        <v>8065969</v>
      </c>
      <c r="E14" s="323">
        <f>SUM(E11:E13)</f>
        <v>8055249</v>
      </c>
      <c r="F14" s="181"/>
      <c r="G14" s="181"/>
      <c r="H14" s="849"/>
      <c r="I14" s="182"/>
      <c r="J14" s="182"/>
    </row>
    <row r="15" spans="1:10" s="169" customFormat="1" ht="12.75">
      <c r="A15" s="940" t="s">
        <v>694</v>
      </c>
      <c r="B15" s="1308"/>
      <c r="C15" s="941"/>
      <c r="D15" s="330">
        <f>SUM('2.mell'!D522)</f>
        <v>51</v>
      </c>
      <c r="E15" s="330">
        <f>SUM('2.mell'!E522)</f>
        <v>56</v>
      </c>
      <c r="F15" s="181"/>
      <c r="G15" s="181"/>
      <c r="H15" s="849"/>
      <c r="I15" s="182"/>
      <c r="J15" s="182"/>
    </row>
    <row r="16" spans="1:10" s="169" customFormat="1" ht="11.25">
      <c r="A16" s="234" t="s">
        <v>119</v>
      </c>
      <c r="B16" s="1305">
        <v>1319702</v>
      </c>
      <c r="C16" s="190">
        <f>SUM('1b.mell '!C246)</f>
        <v>1386714</v>
      </c>
      <c r="D16" s="190">
        <f>SUM('1b.mell '!D246)</f>
        <v>1376195</v>
      </c>
      <c r="E16" s="190">
        <f>SUM('1b.mell '!E246)</f>
        <v>1395485</v>
      </c>
      <c r="F16" s="181"/>
      <c r="G16" s="181"/>
      <c r="H16" s="849"/>
      <c r="I16" s="182"/>
      <c r="J16" s="182"/>
    </row>
    <row r="17" spans="1:10" s="169" customFormat="1" ht="11.25">
      <c r="A17" s="313" t="s">
        <v>120</v>
      </c>
      <c r="B17" s="1305">
        <v>279774</v>
      </c>
      <c r="C17" s="190">
        <f>SUM('1b.mell '!C247)</f>
        <v>271785</v>
      </c>
      <c r="D17" s="190">
        <f>SUM('1b.mell '!D247)</f>
        <v>269026</v>
      </c>
      <c r="E17" s="190">
        <f>SUM('1b.mell '!E247)</f>
        <v>268998</v>
      </c>
      <c r="F17" s="181"/>
      <c r="G17" s="181"/>
      <c r="H17" s="849"/>
      <c r="I17" s="182"/>
      <c r="J17" s="182"/>
    </row>
    <row r="18" spans="1:10" s="169" customFormat="1" ht="11.25">
      <c r="A18" s="313" t="s">
        <v>634</v>
      </c>
      <c r="B18" s="1305">
        <v>40000</v>
      </c>
      <c r="C18" s="190">
        <f>SUM('1b.mell '!C248)</f>
        <v>0</v>
      </c>
      <c r="D18" s="190">
        <f>SUM('1b.mell '!D248)</f>
        <v>20000</v>
      </c>
      <c r="E18" s="190">
        <f>SUM('1b.mell '!E248)</f>
        <v>20000</v>
      </c>
      <c r="F18" s="181"/>
      <c r="G18" s="181"/>
      <c r="H18" s="849"/>
      <c r="I18" s="182"/>
      <c r="J18" s="182"/>
    </row>
    <row r="19" spans="1:10" s="169" customFormat="1" ht="11.25">
      <c r="A19" s="313" t="s">
        <v>123</v>
      </c>
      <c r="B19" s="1305">
        <v>218989</v>
      </c>
      <c r="C19" s="190">
        <f>SUM('1b.mell '!C249)</f>
        <v>222559</v>
      </c>
      <c r="D19" s="190">
        <f>SUM('1b.mell '!D249)</f>
        <v>212032</v>
      </c>
      <c r="E19" s="190">
        <f>SUM('1b.mell '!E249)</f>
        <v>211803</v>
      </c>
      <c r="F19" s="181"/>
      <c r="G19" s="181"/>
      <c r="H19" s="178"/>
      <c r="I19" s="182"/>
      <c r="J19" s="182"/>
    </row>
    <row r="20" spans="1:10" s="169" customFormat="1" ht="11.25">
      <c r="A20" s="313" t="s">
        <v>124</v>
      </c>
      <c r="B20" s="1305">
        <v>475288</v>
      </c>
      <c r="C20" s="190">
        <f>SUM('1b.mell '!C250)</f>
        <v>498575</v>
      </c>
      <c r="D20" s="190">
        <f>SUM('1b.mell '!D250)</f>
        <v>489341</v>
      </c>
      <c r="E20" s="190">
        <f>SUM('1b.mell '!E250)</f>
        <v>490483</v>
      </c>
      <c r="F20" s="173"/>
      <c r="G20" s="1296"/>
      <c r="H20" s="174"/>
      <c r="I20" s="174"/>
      <c r="J20" s="174"/>
    </row>
    <row r="21" spans="1:10" s="169" customFormat="1" ht="11.25">
      <c r="A21" s="234" t="s">
        <v>125</v>
      </c>
      <c r="B21" s="1305">
        <v>14329</v>
      </c>
      <c r="C21" s="190">
        <f>SUM('1b.mell '!C251)</f>
        <v>0</v>
      </c>
      <c r="D21" s="190">
        <f>SUM('1b.mell '!D251)</f>
        <v>7044</v>
      </c>
      <c r="E21" s="190">
        <f>SUM('1b.mell '!E251)</f>
        <v>11445</v>
      </c>
      <c r="F21" s="170"/>
      <c r="G21" s="1297"/>
      <c r="H21" s="175"/>
      <c r="I21" s="175"/>
      <c r="J21" s="175"/>
    </row>
    <row r="22" spans="1:10" s="169" customFormat="1" ht="11.25">
      <c r="A22" s="234" t="s">
        <v>126</v>
      </c>
      <c r="B22" s="1305">
        <v>57629</v>
      </c>
      <c r="C22" s="190">
        <f>SUM('1b.mell '!C252)</f>
        <v>40200</v>
      </c>
      <c r="D22" s="190">
        <f>SUM('1b.mell '!D252)</f>
        <v>39293</v>
      </c>
      <c r="E22" s="190">
        <f>SUM('1b.mell '!E252)</f>
        <v>39297</v>
      </c>
      <c r="F22" s="170"/>
      <c r="G22" s="1297"/>
      <c r="H22" s="175"/>
      <c r="I22" s="175"/>
      <c r="J22" s="175"/>
    </row>
    <row r="23" spans="1:10" s="169" customFormat="1" ht="12" thickBot="1">
      <c r="A23" s="314" t="s">
        <v>127</v>
      </c>
      <c r="B23" s="1306">
        <v>187336</v>
      </c>
      <c r="C23" s="190">
        <f>SUM('1b.mell '!C253)</f>
        <v>17200</v>
      </c>
      <c r="D23" s="190">
        <f>SUM('1b.mell '!D253)</f>
        <v>82055</v>
      </c>
      <c r="E23" s="190">
        <f>SUM('1b.mell '!E253)</f>
        <v>82079</v>
      </c>
      <c r="F23" s="170"/>
      <c r="G23" s="1297"/>
      <c r="H23" s="175"/>
      <c r="I23" s="175"/>
      <c r="J23" s="175"/>
    </row>
    <row r="24" spans="1:10" s="169" customFormat="1" ht="13.5" thickBot="1">
      <c r="A24" s="316" t="s">
        <v>278</v>
      </c>
      <c r="B24" s="1307">
        <f>SUM(B16:B23)</f>
        <v>2593047</v>
      </c>
      <c r="C24" s="323">
        <f>SUM(C16:C23)</f>
        <v>2437033</v>
      </c>
      <c r="D24" s="323">
        <f>SUM(D15:D23)</f>
        <v>2495037</v>
      </c>
      <c r="E24" s="323">
        <f>SUM(E15:E23)</f>
        <v>2519646</v>
      </c>
      <c r="F24" s="170"/>
      <c r="G24" s="1297"/>
      <c r="H24" s="175"/>
      <c r="I24" s="175"/>
      <c r="J24" s="175"/>
    </row>
    <row r="25" spans="1:10" s="169" customFormat="1" ht="12" thickBot="1">
      <c r="A25" s="317" t="s">
        <v>128</v>
      </c>
      <c r="B25" s="1309">
        <v>1500</v>
      </c>
      <c r="C25" s="324">
        <f>SUM('1b.mell '!C255)</f>
        <v>0</v>
      </c>
      <c r="D25" s="324">
        <f>SUM('1b.mell '!D255)</f>
        <v>11373</v>
      </c>
      <c r="E25" s="324">
        <f>SUM('1b.mell '!E255)</f>
        <v>11454</v>
      </c>
      <c r="F25" s="170"/>
      <c r="G25" s="1297"/>
      <c r="H25" s="175"/>
      <c r="I25" s="175"/>
      <c r="J25" s="175"/>
    </row>
    <row r="26" spans="1:10" s="169" customFormat="1" ht="13.5" thickBot="1">
      <c r="A26" s="318" t="s">
        <v>129</v>
      </c>
      <c r="B26" s="1310">
        <f>SUM(B25)</f>
        <v>1500</v>
      </c>
      <c r="C26" s="332">
        <f>SUM(C25)</f>
        <v>0</v>
      </c>
      <c r="D26" s="332">
        <f>SUM(D25)</f>
        <v>11373</v>
      </c>
      <c r="E26" s="332">
        <f>SUM(E25)</f>
        <v>11454</v>
      </c>
      <c r="F26" s="171"/>
      <c r="G26" s="1298"/>
      <c r="H26" s="176"/>
      <c r="I26" s="176"/>
      <c r="J26" s="176"/>
    </row>
    <row r="27" spans="1:10" s="169" customFormat="1" ht="15.75" thickBot="1" thickTop="1">
      <c r="A27" s="319" t="s">
        <v>603</v>
      </c>
      <c r="B27" s="261">
        <f>SUM(B26,B24,B14,B10)</f>
        <v>12045401</v>
      </c>
      <c r="C27" s="261">
        <f>SUM(C26,C24,C14,C10)</f>
        <v>11446382</v>
      </c>
      <c r="D27" s="261">
        <f>SUM(D26,D24,D14,D10)</f>
        <v>12175583</v>
      </c>
      <c r="E27" s="261">
        <f>SUM(E26,E24,E14,E10)</f>
        <v>12189753</v>
      </c>
      <c r="F27" s="198" t="s">
        <v>595</v>
      </c>
      <c r="G27" s="261">
        <f>SUM(G6:G10)</f>
        <v>10461404</v>
      </c>
      <c r="H27" s="261">
        <f>SUM(H6:H10)</f>
        <v>10448950</v>
      </c>
      <c r="I27" s="261">
        <f>SUM(I6:I10)</f>
        <v>11799732</v>
      </c>
      <c r="J27" s="261">
        <f>SUM(J6:J10)</f>
        <v>10412341</v>
      </c>
    </row>
    <row r="28" spans="1:10" s="169" customFormat="1" ht="12" thickTop="1">
      <c r="A28" s="234" t="s">
        <v>130</v>
      </c>
      <c r="B28" s="1305">
        <v>312395</v>
      </c>
      <c r="C28" s="190">
        <f>SUM('1b.mell '!C258)</f>
        <v>0</v>
      </c>
      <c r="D28" s="190">
        <f>SUM('1b.mell '!D258)</f>
        <v>8837</v>
      </c>
      <c r="E28" s="190">
        <f>SUM('1b.mell '!E258)</f>
        <v>8837</v>
      </c>
      <c r="F28" s="170"/>
      <c r="G28" s="170"/>
      <c r="H28" s="341"/>
      <c r="I28" s="340"/>
      <c r="J28" s="340"/>
    </row>
    <row r="29" spans="1:10" s="169" customFormat="1" ht="11.25">
      <c r="A29" s="313" t="s">
        <v>131</v>
      </c>
      <c r="B29" s="1302">
        <v>1348992</v>
      </c>
      <c r="C29" s="178">
        <f>SUM('1b.mell '!C259)</f>
        <v>311000</v>
      </c>
      <c r="D29" s="178">
        <f>SUM('1b.mell '!D259)</f>
        <v>1318514</v>
      </c>
      <c r="E29" s="178">
        <f>SUM('1b.mell '!E259)</f>
        <v>1318514</v>
      </c>
      <c r="F29" s="172" t="s">
        <v>153</v>
      </c>
      <c r="G29" s="1294">
        <v>297572</v>
      </c>
      <c r="H29" s="178">
        <f>SUM('1c.mell '!C164)</f>
        <v>1000651</v>
      </c>
      <c r="I29" s="343">
        <f>SUM('1c.mell '!D164)</f>
        <v>1270549</v>
      </c>
      <c r="J29" s="343">
        <f>SUM('1c.mell '!E164)</f>
        <v>660044</v>
      </c>
    </row>
    <row r="30" spans="1:10" s="169" customFormat="1" ht="11.25">
      <c r="A30" s="313" t="s">
        <v>132</v>
      </c>
      <c r="B30" s="1302">
        <v>603036</v>
      </c>
      <c r="C30" s="178">
        <f>SUM('1b.mell '!C260)</f>
        <v>1490535</v>
      </c>
      <c r="D30" s="178">
        <f>SUM('1b.mell '!D260)</f>
        <v>853651</v>
      </c>
      <c r="E30" s="178">
        <f>SUM('1b.mell '!E260)</f>
        <v>853651</v>
      </c>
      <c r="F30" s="325" t="s">
        <v>154</v>
      </c>
      <c r="G30" s="1295">
        <v>2682902</v>
      </c>
      <c r="H30" s="178">
        <f>SUM('1c.mell '!C165)</f>
        <v>2631500</v>
      </c>
      <c r="I30" s="343">
        <f>SUM('1c.mell '!D165)</f>
        <v>4318283</v>
      </c>
      <c r="J30" s="343">
        <f>SUM('1c.mell '!E165)</f>
        <v>3154610</v>
      </c>
    </row>
    <row r="31" spans="1:10" s="169" customFormat="1" ht="11.25">
      <c r="A31" s="1293" t="s">
        <v>1067</v>
      </c>
      <c r="B31" s="1306">
        <v>78149</v>
      </c>
      <c r="C31" s="353"/>
      <c r="D31" s="353"/>
      <c r="E31" s="353"/>
      <c r="F31" s="172" t="s">
        <v>220</v>
      </c>
      <c r="G31" s="1294">
        <v>750656</v>
      </c>
      <c r="H31" s="178">
        <f>SUM('1c.mell '!C166)</f>
        <v>704000</v>
      </c>
      <c r="I31" s="343">
        <f>SUM('1c.mell '!D166)</f>
        <v>1015640</v>
      </c>
      <c r="J31" s="343">
        <f>SUM('1c.mell '!E166)</f>
        <v>685352</v>
      </c>
    </row>
    <row r="32" spans="1:10" s="169" customFormat="1" ht="12" thickBot="1">
      <c r="A32" s="321" t="s">
        <v>164</v>
      </c>
      <c r="B32" s="1311">
        <v>20684</v>
      </c>
      <c r="C32" s="334">
        <f>SUM('1b.mell '!C261)</f>
        <v>0</v>
      </c>
      <c r="D32" s="334">
        <f>SUM('1b.mell '!D261)</f>
        <v>49444</v>
      </c>
      <c r="E32" s="334">
        <f>SUM('1b.mell '!E261)</f>
        <v>49943</v>
      </c>
      <c r="F32" s="172"/>
      <c r="G32" s="172"/>
      <c r="H32" s="178"/>
      <c r="I32" s="343"/>
      <c r="J32" s="343"/>
    </row>
    <row r="33" spans="1:10" s="169" customFormat="1" ht="13.5" thickBot="1">
      <c r="A33" s="316" t="s">
        <v>134</v>
      </c>
      <c r="B33" s="1307">
        <f>SUM(B28:B32)</f>
        <v>2363256</v>
      </c>
      <c r="C33" s="323">
        <f>SUM(C28:C32)</f>
        <v>1801535</v>
      </c>
      <c r="D33" s="323">
        <f>SUM(D28:D32)</f>
        <v>2230446</v>
      </c>
      <c r="E33" s="323">
        <f>SUM(E28:E32)</f>
        <v>2230945</v>
      </c>
      <c r="F33" s="173"/>
      <c r="G33" s="1296"/>
      <c r="H33" s="174"/>
      <c r="I33" s="174"/>
      <c r="J33" s="174"/>
    </row>
    <row r="34" spans="1:10" s="169" customFormat="1" ht="11.25">
      <c r="A34" s="234" t="s">
        <v>135</v>
      </c>
      <c r="B34" s="1305">
        <v>616575</v>
      </c>
      <c r="C34" s="330">
        <f>SUM('1b.mell '!C263)</f>
        <v>997050</v>
      </c>
      <c r="D34" s="330">
        <f>SUM('1b.mell '!D263)</f>
        <v>1191504</v>
      </c>
      <c r="E34" s="330">
        <f>SUM('1b.mell '!E263)</f>
        <v>1169463</v>
      </c>
      <c r="F34" s="170"/>
      <c r="G34" s="1297"/>
      <c r="H34" s="175"/>
      <c r="I34" s="175"/>
      <c r="J34" s="175"/>
    </row>
    <row r="35" spans="1:10" s="169" customFormat="1" ht="12" thickBot="1">
      <c r="A35" s="314" t="s">
        <v>148</v>
      </c>
      <c r="B35" s="1303">
        <v>1809</v>
      </c>
      <c r="C35" s="322">
        <f>SUM('1b.mell '!C264)</f>
        <v>0</v>
      </c>
      <c r="D35" s="322">
        <f>SUM('1b.mell '!D264)</f>
        <v>244</v>
      </c>
      <c r="E35" s="322">
        <f>SUM('1b.mell '!E264)</f>
        <v>961</v>
      </c>
      <c r="F35" s="170"/>
      <c r="G35" s="1297"/>
      <c r="H35" s="175"/>
      <c r="I35" s="175"/>
      <c r="J35" s="175"/>
    </row>
    <row r="36" spans="1:10" s="169" customFormat="1" ht="13.5" thickBot="1">
      <c r="A36" s="316" t="s">
        <v>138</v>
      </c>
      <c r="B36" s="1307">
        <f>SUM(B34:B35)</f>
        <v>618384</v>
      </c>
      <c r="C36" s="323">
        <f>SUM(C34:C35)</f>
        <v>997050</v>
      </c>
      <c r="D36" s="323">
        <f>SUM(D34:D35)</f>
        <v>1191748</v>
      </c>
      <c r="E36" s="323">
        <f>SUM(E34:E35)</f>
        <v>1170424</v>
      </c>
      <c r="F36" s="344"/>
      <c r="G36" s="1299"/>
      <c r="H36" s="333"/>
      <c r="I36" s="333"/>
      <c r="J36" s="333"/>
    </row>
    <row r="37" spans="1:10" s="169" customFormat="1" ht="12.75" customHeight="1">
      <c r="A37" s="320" t="s">
        <v>139</v>
      </c>
      <c r="B37" s="1312">
        <v>37927</v>
      </c>
      <c r="C37" s="330">
        <f>SUM('1b.mell '!C266)</f>
        <v>40000</v>
      </c>
      <c r="D37" s="330">
        <f>SUM('1b.mell '!D266)</f>
        <v>30172</v>
      </c>
      <c r="E37" s="330">
        <f>SUM('1b.mell '!E266)</f>
        <v>30183</v>
      </c>
      <c r="F37" s="345"/>
      <c r="G37" s="1300"/>
      <c r="H37" s="175"/>
      <c r="I37" s="175"/>
      <c r="J37" s="175"/>
    </row>
    <row r="38" spans="1:10" s="169" customFormat="1" ht="12.75" customHeight="1" thickBot="1">
      <c r="A38" s="321" t="s">
        <v>140</v>
      </c>
      <c r="B38" s="1311">
        <v>4057</v>
      </c>
      <c r="C38" s="322">
        <f>SUM('1b.mell '!C267+'1b.mell '!C268)</f>
        <v>0</v>
      </c>
      <c r="D38" s="322">
        <f>SUM('1b.mell '!D267+'1b.mell '!D268)</f>
        <v>4630</v>
      </c>
      <c r="E38" s="322">
        <f>SUM('1b.mell '!E267+'1b.mell '!E268)</f>
        <v>4630</v>
      </c>
      <c r="F38" s="345"/>
      <c r="G38" s="1300"/>
      <c r="H38" s="256"/>
      <c r="I38" s="256"/>
      <c r="J38" s="256"/>
    </row>
    <row r="39" spans="1:10" s="169" customFormat="1" ht="13.5" thickBot="1">
      <c r="A39" s="318" t="s">
        <v>141</v>
      </c>
      <c r="B39" s="1310">
        <f>SUM(B37:B38)</f>
        <v>41984</v>
      </c>
      <c r="C39" s="332">
        <f>SUM(C37:C38)</f>
        <v>40000</v>
      </c>
      <c r="D39" s="332">
        <f>SUM(D37:D38)</f>
        <v>34802</v>
      </c>
      <c r="E39" s="332">
        <f>SUM(E37:E38)</f>
        <v>34813</v>
      </c>
      <c r="F39" s="346"/>
      <c r="G39" s="1301"/>
      <c r="H39" s="184"/>
      <c r="I39" s="184"/>
      <c r="J39" s="184"/>
    </row>
    <row r="40" spans="1:10" s="169" customFormat="1" ht="20.25" customHeight="1" thickBot="1" thickTop="1">
      <c r="A40" s="331" t="s">
        <v>604</v>
      </c>
      <c r="B40" s="197">
        <f>SUM(B39,B36,B33)</f>
        <v>3023624</v>
      </c>
      <c r="C40" s="197">
        <f>SUM(C39,C36,C33)</f>
        <v>2838585</v>
      </c>
      <c r="D40" s="197">
        <f>SUM(D39,D36,D33)</f>
        <v>3456996</v>
      </c>
      <c r="E40" s="197">
        <f>SUM(E39,E36,E33)</f>
        <v>3436182</v>
      </c>
      <c r="F40" s="200" t="s">
        <v>602</v>
      </c>
      <c r="G40" s="197">
        <f>SUM(G29:G39)</f>
        <v>3731130</v>
      </c>
      <c r="H40" s="197">
        <f>SUM(H29:H39)</f>
        <v>4336151</v>
      </c>
      <c r="I40" s="197">
        <f>SUM(I29:I39)</f>
        <v>6604472</v>
      </c>
      <c r="J40" s="197">
        <f>SUM(J29:J39)</f>
        <v>4500006</v>
      </c>
    </row>
    <row r="41" spans="1:10" s="169" customFormat="1" ht="12.75" customHeight="1" thickTop="1">
      <c r="A41" s="234" t="s">
        <v>142</v>
      </c>
      <c r="B41" s="1305">
        <v>1336363</v>
      </c>
      <c r="C41" s="365">
        <f>SUM('1b.mell '!C271)</f>
        <v>0</v>
      </c>
      <c r="D41" s="365">
        <f>SUM('1b.mell '!D271)</f>
        <v>1331515</v>
      </c>
      <c r="E41" s="365">
        <f>SUM('1b.mell '!E271)</f>
        <v>1331515</v>
      </c>
      <c r="F41" s="313" t="s">
        <v>533</v>
      </c>
      <c r="G41" s="234"/>
      <c r="H41" s="201"/>
      <c r="I41" s="365">
        <f>SUM('1c.mell '!D172)</f>
        <v>84446</v>
      </c>
      <c r="J41" s="365">
        <f>SUM('1c.mell '!E172)</f>
        <v>38195</v>
      </c>
    </row>
    <row r="42" spans="1:10" s="169" customFormat="1" ht="12.75" customHeight="1">
      <c r="A42" s="313" t="s">
        <v>490</v>
      </c>
      <c r="B42" s="1302">
        <v>5398006</v>
      </c>
      <c r="C42" s="178">
        <f>SUM('1b.mell '!C272)</f>
        <v>5554884</v>
      </c>
      <c r="D42" s="178">
        <f>SUM('1b.mell '!D272)</f>
        <v>5714222</v>
      </c>
      <c r="E42" s="178">
        <f>SUM('1b.mell '!E272)</f>
        <v>5625131</v>
      </c>
      <c r="F42" s="943" t="s">
        <v>491</v>
      </c>
      <c r="G42" s="178">
        <v>5398006</v>
      </c>
      <c r="H42" s="178">
        <f>SUM('1c.mell '!C171)</f>
        <v>5554884</v>
      </c>
      <c r="I42" s="178">
        <f>SUM('1c.mell '!D171)</f>
        <v>5714222</v>
      </c>
      <c r="J42" s="178">
        <f>SUM('1c.mell '!E171)</f>
        <v>5625131</v>
      </c>
    </row>
    <row r="43" spans="1:10" s="169" customFormat="1" ht="12.75" customHeight="1">
      <c r="A43" s="313" t="s">
        <v>692</v>
      </c>
      <c r="B43" s="1302">
        <v>38195</v>
      </c>
      <c r="C43" s="178"/>
      <c r="D43" s="178">
        <f>SUM('1b.mell '!D273)</f>
        <v>46251</v>
      </c>
      <c r="E43" s="178">
        <f>SUM('1b.mell '!E273)</f>
        <v>46251</v>
      </c>
      <c r="F43" s="943" t="s">
        <v>1087</v>
      </c>
      <c r="G43" s="943"/>
      <c r="H43" s="178"/>
      <c r="I43" s="178"/>
      <c r="J43" s="178">
        <f>SUM('1c.mell '!E170)</f>
        <v>18100000</v>
      </c>
    </row>
    <row r="44" spans="1:10" s="169" customFormat="1" ht="12.75" customHeight="1" thickBot="1">
      <c r="A44" s="942" t="s">
        <v>1087</v>
      </c>
      <c r="B44" s="1313"/>
      <c r="C44" s="939"/>
      <c r="D44" s="939"/>
      <c r="E44" s="939">
        <f>SUM('1b.mell '!E274)</f>
        <v>18100000</v>
      </c>
      <c r="F44" s="342"/>
      <c r="G44" s="342"/>
      <c r="H44" s="353"/>
      <c r="I44" s="353"/>
      <c r="J44" s="353"/>
    </row>
    <row r="45" spans="1:10" s="169" customFormat="1" ht="15" thickBot="1" thickTop="1">
      <c r="A45" s="196" t="s">
        <v>596</v>
      </c>
      <c r="B45" s="197">
        <f>SUM(B41:B43)</f>
        <v>6772564</v>
      </c>
      <c r="C45" s="180">
        <f>SUM(C41:C42)</f>
        <v>5554884</v>
      </c>
      <c r="D45" s="180">
        <f>SUM(D41:D43)</f>
        <v>7091988</v>
      </c>
      <c r="E45" s="180">
        <f>SUM(E41:E43)</f>
        <v>7002897</v>
      </c>
      <c r="F45" s="196" t="s">
        <v>597</v>
      </c>
      <c r="G45" s="261">
        <f>SUM(G42)</f>
        <v>5398006</v>
      </c>
      <c r="H45" s="261">
        <f>SUM(H42)</f>
        <v>5554884</v>
      </c>
      <c r="I45" s="261">
        <f>SUM(I41:I42)</f>
        <v>5798668</v>
      </c>
      <c r="J45" s="261">
        <f>SUM(J41:J44)</f>
        <v>23763326</v>
      </c>
    </row>
    <row r="46" spans="1:10" s="169" customFormat="1" ht="12" thickTop="1">
      <c r="A46" s="234" t="s">
        <v>143</v>
      </c>
      <c r="B46" s="1305">
        <v>420000</v>
      </c>
      <c r="C46" s="190">
        <f>SUM('1b.mell '!C276)</f>
        <v>0</v>
      </c>
      <c r="D46" s="190">
        <f>SUM('1b.mell '!D276)</f>
        <v>0</v>
      </c>
      <c r="E46" s="190">
        <f>SUM('1b.mell '!E276)</f>
        <v>0</v>
      </c>
      <c r="F46" s="325" t="s">
        <v>150</v>
      </c>
      <c r="G46" s="325">
        <v>319247</v>
      </c>
      <c r="H46" s="190">
        <f>SUM('1c.mell '!C174)</f>
        <v>23334</v>
      </c>
      <c r="I46" s="190">
        <f>SUM('1c.mell '!D174)</f>
        <v>24000</v>
      </c>
      <c r="J46" s="190">
        <f>SUM('1c.mell '!E174)</f>
        <v>24000</v>
      </c>
    </row>
    <row r="47" spans="1:10" s="169" customFormat="1" ht="11.25">
      <c r="A47" s="313" t="s">
        <v>144</v>
      </c>
      <c r="B47" s="1302">
        <v>560882</v>
      </c>
      <c r="C47" s="178">
        <f>SUM('1b.mell '!C277)</f>
        <v>586993</v>
      </c>
      <c r="D47" s="178">
        <f>SUM('1b.mell '!D277)</f>
        <v>1502305</v>
      </c>
      <c r="E47" s="178">
        <f>SUM('1b.mell '!E277)</f>
        <v>1502305</v>
      </c>
      <c r="F47" s="172" t="s">
        <v>598</v>
      </c>
      <c r="G47" s="172">
        <v>78864</v>
      </c>
      <c r="H47" s="178">
        <f>SUM('1c.mell '!C175)</f>
        <v>63525</v>
      </c>
      <c r="I47" s="178">
        <f>SUM('1c.mell '!D175)</f>
        <v>0</v>
      </c>
      <c r="J47" s="178">
        <f>SUM('1c.mell '!E175)</f>
        <v>0</v>
      </c>
    </row>
    <row r="48" spans="1:10" s="169" customFormat="1" ht="12" thickBot="1">
      <c r="A48" s="347" t="s">
        <v>490</v>
      </c>
      <c r="B48" s="1314">
        <v>106205</v>
      </c>
      <c r="C48" s="348">
        <f>SUM('1b.mell '!C278)</f>
        <v>170300</v>
      </c>
      <c r="D48" s="348">
        <f>SUM('1b.mell '!D278)</f>
        <v>179239</v>
      </c>
      <c r="E48" s="348">
        <f>SUM('1b.mell '!E278)</f>
        <v>87489</v>
      </c>
      <c r="F48" s="351" t="s">
        <v>491</v>
      </c>
      <c r="G48" s="351">
        <v>106205</v>
      </c>
      <c r="H48" s="348">
        <f>SUM('1c.mell '!C176)</f>
        <v>170300</v>
      </c>
      <c r="I48" s="348">
        <f>SUM('1c.mell '!D176)</f>
        <v>179239</v>
      </c>
      <c r="J48" s="348">
        <f>SUM('1c.mell '!E176)</f>
        <v>87489</v>
      </c>
    </row>
    <row r="49" spans="1:10" s="169" customFormat="1" ht="16.5" customHeight="1" thickBot="1" thickTop="1">
      <c r="A49" s="350" t="s">
        <v>145</v>
      </c>
      <c r="B49" s="1315">
        <f>SUM(B46:B48)</f>
        <v>1087087</v>
      </c>
      <c r="C49" s="180">
        <f>SUM(C46:C48)</f>
        <v>757293</v>
      </c>
      <c r="D49" s="180">
        <f>SUM(D46:D48)</f>
        <v>1681544</v>
      </c>
      <c r="E49" s="180">
        <f>SUM(E46:E48)</f>
        <v>1589794</v>
      </c>
      <c r="F49" s="198" t="s">
        <v>573</v>
      </c>
      <c r="G49" s="261">
        <f>SUM(G46:G48)</f>
        <v>504316</v>
      </c>
      <c r="H49" s="261">
        <f>SUM(H46:H48)</f>
        <v>257159</v>
      </c>
      <c r="I49" s="354">
        <f>SUM(I46:I48)</f>
        <v>203239</v>
      </c>
      <c r="J49" s="354">
        <f>SUM(J46:J48)</f>
        <v>111489</v>
      </c>
    </row>
    <row r="50" spans="1:10" s="169" customFormat="1" ht="12.75" customHeight="1" thickTop="1">
      <c r="A50" s="349"/>
      <c r="B50" s="1316"/>
      <c r="C50" s="183"/>
      <c r="D50" s="183"/>
      <c r="E50" s="183"/>
      <c r="F50" s="352"/>
      <c r="G50" s="352"/>
      <c r="H50" s="341"/>
      <c r="I50" s="341"/>
      <c r="J50" s="341"/>
    </row>
    <row r="51" spans="1:10" s="169" customFormat="1" ht="13.5" thickBot="1">
      <c r="A51" s="335"/>
      <c r="B51" s="1317"/>
      <c r="C51" s="336"/>
      <c r="D51" s="336"/>
      <c r="E51" s="336"/>
      <c r="F51" s="355"/>
      <c r="G51" s="355"/>
      <c r="H51" s="348"/>
      <c r="I51" s="348"/>
      <c r="J51" s="348"/>
    </row>
    <row r="52" spans="1:10" s="169" customFormat="1" ht="20.25" customHeight="1" thickBot="1" thickTop="1">
      <c r="A52" s="232" t="s">
        <v>299</v>
      </c>
      <c r="B52" s="199">
        <f>SUM(B27+B40+B46+B47+B41+B43)</f>
        <v>17424465</v>
      </c>
      <c r="C52" s="199">
        <f>SUM(C27+C40+C46+C47+C41)</f>
        <v>14871960</v>
      </c>
      <c r="D52" s="199">
        <f>SUM(D27+D40+D46+D47+D41+D43)</f>
        <v>18512650</v>
      </c>
      <c r="E52" s="199">
        <f>SUM(E27+E40+E46+E47+E41+E43)</f>
        <v>18506006</v>
      </c>
      <c r="F52" s="232" t="s">
        <v>640</v>
      </c>
      <c r="G52" s="199">
        <f>SUM(G27+G40+G46+G47)</f>
        <v>14590645</v>
      </c>
      <c r="H52" s="199">
        <f>SUM(H27+H40+H46+H47)</f>
        <v>14871960</v>
      </c>
      <c r="I52" s="199">
        <f>SUM(I27+I40+I46+I47+I41)</f>
        <v>18512650</v>
      </c>
      <c r="J52" s="199">
        <f>SUM(J27+J40+J46+J47+J41)</f>
        <v>14974542</v>
      </c>
    </row>
    <row r="53" spans="1:2" ht="14.25" thickTop="1">
      <c r="A53" s="168"/>
      <c r="B53" s="168"/>
    </row>
    <row r="54" spans="1:2" ht="13.5">
      <c r="A54" s="168"/>
      <c r="B54" s="168"/>
    </row>
    <row r="55" spans="1:2" ht="13.5">
      <c r="A55" s="168"/>
      <c r="B55" s="168"/>
    </row>
  </sheetData>
  <sheetProtection/>
  <mergeCells count="12">
    <mergeCell ref="F4:F5"/>
    <mergeCell ref="E4:E5"/>
    <mergeCell ref="A1:H1"/>
    <mergeCell ref="H4:H5"/>
    <mergeCell ref="C4:C5"/>
    <mergeCell ref="A2:H2"/>
    <mergeCell ref="J4:J5"/>
    <mergeCell ref="B4:B5"/>
    <mergeCell ref="G4:G5"/>
    <mergeCell ref="I4:I5"/>
    <mergeCell ref="D4:D5"/>
    <mergeCell ref="A4:A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0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showZeros="0" zoomScalePageLayoutView="0" workbookViewId="0" topLeftCell="A19">
      <selection activeCell="B34" sqref="B34"/>
    </sheetView>
  </sheetViews>
  <sheetFormatPr defaultColWidth="9.125" defaultRowHeight="12.75"/>
  <cols>
    <col min="1" max="1" width="6.125" style="43" customWidth="1"/>
    <col min="2" max="2" width="52.00390625" style="43" customWidth="1"/>
    <col min="3" max="5" width="13.125" style="21" customWidth="1"/>
    <col min="6" max="6" width="9.875" style="266" customWidth="1"/>
    <col min="7" max="7" width="40.50390625" style="43" customWidth="1"/>
    <col min="8" max="16384" width="9.125" style="43" customWidth="1"/>
  </cols>
  <sheetData>
    <row r="1" spans="1:8" s="41" customFormat="1" ht="12">
      <c r="A1" s="1514" t="s">
        <v>28</v>
      </c>
      <c r="B1" s="1457"/>
      <c r="C1" s="1457"/>
      <c r="D1" s="1457"/>
      <c r="E1" s="1457"/>
      <c r="F1" s="1457"/>
      <c r="G1" s="1457"/>
      <c r="H1" s="91"/>
    </row>
    <row r="2" spans="1:8" s="41" customFormat="1" ht="12">
      <c r="A2" s="1506" t="s">
        <v>330</v>
      </c>
      <c r="B2" s="1507"/>
      <c r="C2" s="1507"/>
      <c r="D2" s="1507"/>
      <c r="E2" s="1507"/>
      <c r="F2" s="1507"/>
      <c r="G2" s="1507"/>
      <c r="H2" s="66"/>
    </row>
    <row r="3" spans="1:6" s="41" customFormat="1" ht="9.75" customHeight="1">
      <c r="A3" s="34"/>
      <c r="B3" s="34"/>
      <c r="C3" s="67"/>
      <c r="D3" s="67"/>
      <c r="E3" s="67"/>
      <c r="F3" s="265"/>
    </row>
    <row r="4" spans="1:7" s="41" customFormat="1" ht="11.25">
      <c r="A4" s="673"/>
      <c r="B4" s="673"/>
      <c r="C4" s="674"/>
      <c r="D4" s="674"/>
      <c r="E4" s="674"/>
      <c r="F4" s="675"/>
      <c r="G4" s="516" t="s">
        <v>68</v>
      </c>
    </row>
    <row r="5" spans="1:7" ht="12" customHeight="1">
      <c r="A5" s="608"/>
      <c r="B5" s="626"/>
      <c r="C5" s="1475" t="s">
        <v>516</v>
      </c>
      <c r="D5" s="1475" t="s">
        <v>700</v>
      </c>
      <c r="E5" s="1475" t="s">
        <v>1084</v>
      </c>
      <c r="F5" s="1515" t="s">
        <v>477</v>
      </c>
      <c r="G5" s="519" t="s">
        <v>23</v>
      </c>
    </row>
    <row r="6" spans="1:7" ht="12" customHeight="1">
      <c r="A6" s="83" t="s">
        <v>191</v>
      </c>
      <c r="B6" s="628" t="s">
        <v>22</v>
      </c>
      <c r="C6" s="1476"/>
      <c r="D6" s="1476"/>
      <c r="E6" s="1501"/>
      <c r="F6" s="1516"/>
      <c r="G6" s="83" t="s">
        <v>24</v>
      </c>
    </row>
    <row r="7" spans="1:7" s="41" customFormat="1" ht="19.5" customHeight="1" thickBot="1">
      <c r="A7" s="83"/>
      <c r="B7" s="474"/>
      <c r="C7" s="1490"/>
      <c r="D7" s="1490"/>
      <c r="E7" s="1503"/>
      <c r="F7" s="1517"/>
      <c r="G7" s="474"/>
    </row>
    <row r="8" spans="1:7" s="41" customFormat="1" ht="11.25">
      <c r="A8" s="475" t="s">
        <v>45</v>
      </c>
      <c r="B8" s="475" t="s">
        <v>46</v>
      </c>
      <c r="C8" s="519" t="s">
        <v>47</v>
      </c>
      <c r="D8" s="519" t="s">
        <v>48</v>
      </c>
      <c r="E8" s="519" t="s">
        <v>49</v>
      </c>
      <c r="F8" s="519" t="s">
        <v>571</v>
      </c>
      <c r="G8" s="519" t="s">
        <v>320</v>
      </c>
    </row>
    <row r="9" spans="1:7" s="41" customFormat="1" ht="12.75">
      <c r="A9" s="574"/>
      <c r="B9" s="676" t="s">
        <v>180</v>
      </c>
      <c r="C9" s="524"/>
      <c r="D9" s="524"/>
      <c r="E9" s="524"/>
      <c r="F9" s="616"/>
      <c r="G9" s="567"/>
    </row>
    <row r="10" spans="1:7" ht="11.25">
      <c r="A10" s="83"/>
      <c r="B10" s="635" t="s">
        <v>166</v>
      </c>
      <c r="C10" s="677"/>
      <c r="D10" s="677"/>
      <c r="E10" s="677"/>
      <c r="F10" s="678"/>
      <c r="G10" s="466"/>
    </row>
    <row r="11" spans="1:7" ht="12">
      <c r="A11" s="547">
        <v>5011</v>
      </c>
      <c r="B11" s="679" t="s">
        <v>60</v>
      </c>
      <c r="C11" s="81"/>
      <c r="D11" s="81">
        <v>10571</v>
      </c>
      <c r="E11" s="1432">
        <v>3734</v>
      </c>
      <c r="F11" s="683">
        <f>SUM(E11/D11)</f>
        <v>0.3532305363730962</v>
      </c>
      <c r="G11" s="642"/>
    </row>
    <row r="12" spans="1:7" ht="12">
      <c r="A12" s="547"/>
      <c r="B12" s="680" t="s">
        <v>323</v>
      </c>
      <c r="C12" s="360"/>
      <c r="D12" s="360">
        <v>10571</v>
      </c>
      <c r="E12" s="360">
        <v>3734</v>
      </c>
      <c r="F12" s="683">
        <f aca="true" t="shared" si="0" ref="F12:F49">SUM(E12/D12)</f>
        <v>0.3532305363730962</v>
      </c>
      <c r="G12" s="466"/>
    </row>
    <row r="13" spans="1:7" ht="11.25">
      <c r="A13" s="874">
        <v>5010</v>
      </c>
      <c r="B13" s="681" t="s">
        <v>61</v>
      </c>
      <c r="C13" s="875">
        <f>SUM(C11)</f>
        <v>0</v>
      </c>
      <c r="D13" s="381">
        <f>SUM(D11)</f>
        <v>10571</v>
      </c>
      <c r="E13" s="381">
        <f>SUM(E11)</f>
        <v>3734</v>
      </c>
      <c r="F13" s="896">
        <f t="shared" si="0"/>
        <v>0.3532305363730962</v>
      </c>
      <c r="G13" s="82"/>
    </row>
    <row r="14" spans="1:7" s="41" customFormat="1" ht="11.25">
      <c r="A14" s="451"/>
      <c r="B14" s="646" t="s">
        <v>173</v>
      </c>
      <c r="C14" s="876"/>
      <c r="D14" s="682"/>
      <c r="E14" s="682"/>
      <c r="F14" s="683"/>
      <c r="G14" s="651"/>
    </row>
    <row r="15" spans="1:7" ht="11.25">
      <c r="A15" s="530">
        <v>5021</v>
      </c>
      <c r="B15" s="679" t="s">
        <v>505</v>
      </c>
      <c r="C15" s="872">
        <v>23560</v>
      </c>
      <c r="D15" s="81">
        <v>23560</v>
      </c>
      <c r="E15" s="81"/>
      <c r="F15" s="683">
        <f t="shared" si="0"/>
        <v>0</v>
      </c>
      <c r="G15" s="466"/>
    </row>
    <row r="16" spans="1:7" ht="11.25">
      <c r="A16" s="530">
        <v>5022</v>
      </c>
      <c r="B16" s="877" t="s">
        <v>537</v>
      </c>
      <c r="C16" s="872"/>
      <c r="D16" s="81">
        <f>SUM(D17:D20)</f>
        <v>325203</v>
      </c>
      <c r="E16" s="81">
        <f>SUM(E17:E20)</f>
        <v>323738</v>
      </c>
      <c r="F16" s="683">
        <f t="shared" si="0"/>
        <v>0.9954951215087192</v>
      </c>
      <c r="G16" s="466"/>
    </row>
    <row r="17" spans="1:7" ht="12">
      <c r="A17" s="530"/>
      <c r="B17" s="878" t="s">
        <v>218</v>
      </c>
      <c r="C17" s="880"/>
      <c r="D17" s="360">
        <v>3150</v>
      </c>
      <c r="E17" s="360">
        <v>3150</v>
      </c>
      <c r="F17" s="683">
        <f t="shared" si="0"/>
        <v>1</v>
      </c>
      <c r="G17" s="466"/>
    </row>
    <row r="18" spans="1:7" ht="12">
      <c r="A18" s="530"/>
      <c r="B18" s="878" t="s">
        <v>312</v>
      </c>
      <c r="C18" s="880"/>
      <c r="D18" s="360">
        <v>851</v>
      </c>
      <c r="E18" s="360">
        <v>851</v>
      </c>
      <c r="F18" s="683">
        <f t="shared" si="0"/>
        <v>1</v>
      </c>
      <c r="G18" s="466"/>
    </row>
    <row r="19" spans="1:7" ht="12">
      <c r="A19" s="530"/>
      <c r="B19" s="878" t="s">
        <v>219</v>
      </c>
      <c r="C19" s="880"/>
      <c r="D19" s="360"/>
      <c r="E19" s="360">
        <v>7398</v>
      </c>
      <c r="F19" s="683"/>
      <c r="G19" s="466"/>
    </row>
    <row r="20" spans="1:7" ht="12">
      <c r="A20" s="530"/>
      <c r="B20" s="879" t="s">
        <v>376</v>
      </c>
      <c r="C20" s="880"/>
      <c r="D20" s="360">
        <v>321202</v>
      </c>
      <c r="E20" s="360">
        <v>312339</v>
      </c>
      <c r="F20" s="683">
        <f t="shared" si="0"/>
        <v>0.9724067720624404</v>
      </c>
      <c r="G20" s="466"/>
    </row>
    <row r="21" spans="1:7" s="41" customFormat="1" ht="11.25">
      <c r="A21" s="874">
        <v>5020</v>
      </c>
      <c r="B21" s="873" t="s">
        <v>61</v>
      </c>
      <c r="C21" s="875">
        <f>SUM(C15:C15)</f>
        <v>23560</v>
      </c>
      <c r="D21" s="381">
        <f>SUM(D15+D16)</f>
        <v>348763</v>
      </c>
      <c r="E21" s="381">
        <f>SUM(E15+E16)</f>
        <v>323738</v>
      </c>
      <c r="F21" s="896">
        <f t="shared" si="0"/>
        <v>0.928246402284646</v>
      </c>
      <c r="G21" s="648"/>
    </row>
    <row r="22" spans="1:7" s="41" customFormat="1" ht="12" customHeight="1">
      <c r="A22" s="451"/>
      <c r="B22" s="684" t="s">
        <v>589</v>
      </c>
      <c r="C22" s="876"/>
      <c r="D22" s="682"/>
      <c r="E22" s="682"/>
      <c r="F22" s="683"/>
      <c r="G22" s="651"/>
    </row>
    <row r="23" spans="1:7" s="41" customFormat="1" ht="12" customHeight="1">
      <c r="A23" s="368">
        <v>5031</v>
      </c>
      <c r="B23" s="647" t="s">
        <v>284</v>
      </c>
      <c r="C23" s="876">
        <v>1700</v>
      </c>
      <c r="D23" s="682">
        <v>1700</v>
      </c>
      <c r="E23" s="682">
        <v>1530</v>
      </c>
      <c r="F23" s="683">
        <f t="shared" si="0"/>
        <v>0.9</v>
      </c>
      <c r="G23" s="651"/>
    </row>
    <row r="24" spans="1:7" ht="11.25">
      <c r="A24" s="547">
        <v>5033</v>
      </c>
      <c r="B24" s="679" t="s">
        <v>548</v>
      </c>
      <c r="C24" s="81">
        <v>88167</v>
      </c>
      <c r="D24" s="81">
        <v>94167</v>
      </c>
      <c r="E24" s="1432">
        <v>86798</v>
      </c>
      <c r="F24" s="683">
        <f t="shared" si="0"/>
        <v>0.9217454097507619</v>
      </c>
      <c r="G24" s="687"/>
    </row>
    <row r="25" spans="1:7" ht="11.25">
      <c r="A25" s="547">
        <v>5034</v>
      </c>
      <c r="B25" s="679" t="s">
        <v>260</v>
      </c>
      <c r="C25" s="81"/>
      <c r="D25" s="81">
        <v>42463</v>
      </c>
      <c r="E25" s="81">
        <v>41474</v>
      </c>
      <c r="F25" s="683">
        <f t="shared" si="0"/>
        <v>0.9767091350116572</v>
      </c>
      <c r="G25" s="687"/>
    </row>
    <row r="26" spans="1:7" ht="11.25">
      <c r="A26" s="547">
        <v>5035</v>
      </c>
      <c r="B26" s="679" t="s">
        <v>535</v>
      </c>
      <c r="C26" s="81"/>
      <c r="D26" s="81">
        <v>7062</v>
      </c>
      <c r="E26" s="81">
        <v>6642</v>
      </c>
      <c r="F26" s="683">
        <f t="shared" si="0"/>
        <v>0.9405267629566695</v>
      </c>
      <c r="G26" s="687"/>
    </row>
    <row r="27" spans="1:7" ht="11.25">
      <c r="A27" s="547">
        <v>5036</v>
      </c>
      <c r="B27" s="679" t="s">
        <v>93</v>
      </c>
      <c r="C27" s="81"/>
      <c r="D27" s="81">
        <v>830</v>
      </c>
      <c r="E27" s="81">
        <v>830</v>
      </c>
      <c r="F27" s="683">
        <f t="shared" si="0"/>
        <v>1</v>
      </c>
      <c r="G27" s="685"/>
    </row>
    <row r="28" spans="1:7" ht="11.25">
      <c r="A28" s="547">
        <v>5037</v>
      </c>
      <c r="B28" s="686" t="s">
        <v>55</v>
      </c>
      <c r="C28" s="81">
        <v>1387</v>
      </c>
      <c r="D28" s="81">
        <f>SUM(D29:D31)</f>
        <v>14775</v>
      </c>
      <c r="E28" s="81">
        <f>SUM(E29:E31)</f>
        <v>11417</v>
      </c>
      <c r="F28" s="683">
        <f t="shared" si="0"/>
        <v>0.7727241962774958</v>
      </c>
      <c r="G28" s="685"/>
    </row>
    <row r="29" spans="1:7" ht="12">
      <c r="A29" s="547"/>
      <c r="B29" s="846" t="s">
        <v>219</v>
      </c>
      <c r="C29" s="81"/>
      <c r="D29" s="360">
        <v>1575</v>
      </c>
      <c r="E29" s="360">
        <v>1575</v>
      </c>
      <c r="F29" s="683">
        <f t="shared" si="0"/>
        <v>1</v>
      </c>
      <c r="G29" s="685"/>
    </row>
    <row r="30" spans="1:7" ht="12">
      <c r="A30" s="547"/>
      <c r="B30" s="846" t="s">
        <v>374</v>
      </c>
      <c r="C30" s="81"/>
      <c r="D30" s="360">
        <v>9842</v>
      </c>
      <c r="E30" s="360">
        <v>9842</v>
      </c>
      <c r="F30" s="683">
        <f t="shared" si="0"/>
        <v>1</v>
      </c>
      <c r="G30" s="685"/>
    </row>
    <row r="31" spans="1:7" ht="12">
      <c r="A31" s="547"/>
      <c r="B31" s="846" t="s">
        <v>376</v>
      </c>
      <c r="C31" s="81"/>
      <c r="D31" s="360">
        <v>3358</v>
      </c>
      <c r="E31" s="360"/>
      <c r="F31" s="683">
        <f t="shared" si="0"/>
        <v>0</v>
      </c>
      <c r="G31" s="685"/>
    </row>
    <row r="32" spans="1:7" ht="11.25">
      <c r="A32" s="547">
        <v>5038</v>
      </c>
      <c r="B32" s="679" t="s">
        <v>660</v>
      </c>
      <c r="C32" s="81">
        <v>590535</v>
      </c>
      <c r="D32" s="81">
        <v>469250</v>
      </c>
      <c r="E32" s="81"/>
      <c r="F32" s="683">
        <f t="shared" si="0"/>
        <v>0</v>
      </c>
      <c r="G32" s="687"/>
    </row>
    <row r="33" spans="1:7" ht="11.25">
      <c r="A33" s="547">
        <v>5039</v>
      </c>
      <c r="B33" s="679" t="s">
        <v>322</v>
      </c>
      <c r="C33" s="81"/>
      <c r="D33" s="81">
        <v>19239</v>
      </c>
      <c r="E33" s="81">
        <v>19239</v>
      </c>
      <c r="F33" s="683">
        <f t="shared" si="0"/>
        <v>1</v>
      </c>
      <c r="G33" s="687"/>
    </row>
    <row r="34" spans="1:7" ht="12" customHeight="1">
      <c r="A34" s="574">
        <v>5030</v>
      </c>
      <c r="B34" s="681" t="s">
        <v>61</v>
      </c>
      <c r="C34" s="381">
        <f>SUM(C23:C33)</f>
        <v>681789</v>
      </c>
      <c r="D34" s="381">
        <f>SUM(D23:D33)-D29-D31-D30</f>
        <v>649486</v>
      </c>
      <c r="E34" s="381">
        <f>SUM(E23:E33)-E29-E31-E30</f>
        <v>167930</v>
      </c>
      <c r="F34" s="895">
        <f t="shared" si="0"/>
        <v>0.25855830610667513</v>
      </c>
      <c r="G34" s="648"/>
    </row>
    <row r="35" spans="1:7" ht="12" customHeight="1">
      <c r="A35" s="608"/>
      <c r="B35" s="661" t="s">
        <v>175</v>
      </c>
      <c r="C35" s="682"/>
      <c r="D35" s="682"/>
      <c r="E35" s="682"/>
      <c r="F35" s="895"/>
      <c r="G35" s="466"/>
    </row>
    <row r="36" spans="1:7" ht="11.25">
      <c r="A36" s="574">
        <v>5040</v>
      </c>
      <c r="B36" s="681" t="s">
        <v>61</v>
      </c>
      <c r="C36" s="381"/>
      <c r="D36" s="381"/>
      <c r="E36" s="381"/>
      <c r="F36" s="683"/>
      <c r="G36" s="648"/>
    </row>
    <row r="37" spans="1:7" ht="15.75" customHeight="1">
      <c r="A37" s="574"/>
      <c r="B37" s="676" t="s">
        <v>181</v>
      </c>
      <c r="C37" s="381">
        <f>SUM(C36+C34+C21+C13)</f>
        <v>705349</v>
      </c>
      <c r="D37" s="381">
        <f>SUM(D36+D34+D21+D13)</f>
        <v>1008820</v>
      </c>
      <c r="E37" s="381">
        <f>SUM(E36+E34+E21+E13)</f>
        <v>495402</v>
      </c>
      <c r="F37" s="896">
        <f t="shared" si="0"/>
        <v>0.4910707559326738</v>
      </c>
      <c r="G37" s="648"/>
    </row>
    <row r="38" spans="1:7" ht="11.25">
      <c r="A38" s="83"/>
      <c r="B38" s="668" t="s">
        <v>606</v>
      </c>
      <c r="C38" s="688"/>
      <c r="D38" s="688"/>
      <c r="E38" s="688"/>
      <c r="F38" s="683"/>
      <c r="G38" s="466"/>
    </row>
    <row r="39" spans="1:7" ht="11.25">
      <c r="A39" s="83"/>
      <c r="B39" s="466" t="s">
        <v>665</v>
      </c>
      <c r="C39" s="370"/>
      <c r="D39" s="370">
        <f>SUM(D17)</f>
        <v>3150</v>
      </c>
      <c r="E39" s="370">
        <f>SUM(E17)</f>
        <v>3150</v>
      </c>
      <c r="F39" s="683">
        <f t="shared" si="0"/>
        <v>1</v>
      </c>
      <c r="G39" s="466"/>
    </row>
    <row r="40" spans="1:7" ht="11.25">
      <c r="A40" s="83"/>
      <c r="B40" s="669" t="s">
        <v>655</v>
      </c>
      <c r="C40" s="370"/>
      <c r="D40" s="370">
        <f>SUM(D18)</f>
        <v>851</v>
      </c>
      <c r="E40" s="370">
        <f>SUM(E18)</f>
        <v>851</v>
      </c>
      <c r="F40" s="683">
        <f t="shared" si="0"/>
        <v>1</v>
      </c>
      <c r="G40" s="466"/>
    </row>
    <row r="41" spans="1:7" ht="12" customHeight="1">
      <c r="A41" s="462"/>
      <c r="B41" s="669" t="s">
        <v>656</v>
      </c>
      <c r="C41" s="669"/>
      <c r="D41" s="669">
        <f>SUM(D29)</f>
        <v>1575</v>
      </c>
      <c r="E41" s="669">
        <f>SUM(E29+E19)</f>
        <v>8973</v>
      </c>
      <c r="F41" s="683">
        <f t="shared" si="0"/>
        <v>5.6971428571428575</v>
      </c>
      <c r="G41" s="466"/>
    </row>
    <row r="42" spans="1:7" ht="12" customHeight="1">
      <c r="A42" s="462"/>
      <c r="B42" s="669" t="s">
        <v>206</v>
      </c>
      <c r="C42" s="467"/>
      <c r="D42" s="467"/>
      <c r="E42" s="467"/>
      <c r="F42" s="683"/>
      <c r="G42" s="466"/>
    </row>
    <row r="43" spans="1:7" ht="12" customHeight="1">
      <c r="A43" s="462"/>
      <c r="B43" s="670" t="s">
        <v>595</v>
      </c>
      <c r="C43" s="689">
        <f>SUM(C39:C42)</f>
        <v>0</v>
      </c>
      <c r="D43" s="689">
        <f>SUM(D39:D42)</f>
        <v>5576</v>
      </c>
      <c r="E43" s="689">
        <f>SUM(E39:E42)</f>
        <v>12974</v>
      </c>
      <c r="F43" s="897">
        <f t="shared" si="0"/>
        <v>2.326757532281205</v>
      </c>
      <c r="G43" s="466"/>
    </row>
    <row r="44" spans="1:7" ht="12" customHeight="1">
      <c r="A44" s="462"/>
      <c r="B44" s="671" t="s">
        <v>607</v>
      </c>
      <c r="C44" s="467"/>
      <c r="D44" s="467"/>
      <c r="E44" s="467"/>
      <c r="F44" s="683"/>
      <c r="G44" s="466"/>
    </row>
    <row r="45" spans="1:7" ht="12" customHeight="1">
      <c r="A45" s="462"/>
      <c r="B45" s="669" t="s">
        <v>156</v>
      </c>
      <c r="C45" s="467"/>
      <c r="D45" s="467">
        <f>SUM(D30)</f>
        <v>9842</v>
      </c>
      <c r="E45" s="467">
        <f>SUM(E30)</f>
        <v>9842</v>
      </c>
      <c r="F45" s="683">
        <f t="shared" si="0"/>
        <v>1</v>
      </c>
      <c r="G45" s="466"/>
    </row>
    <row r="46" spans="1:7" ht="12" customHeight="1">
      <c r="A46" s="462"/>
      <c r="B46" s="669" t="s">
        <v>699</v>
      </c>
      <c r="C46" s="467">
        <f>SUM(C36+C34+C21+C13)-C41-C39-C40-C47</f>
        <v>705349</v>
      </c>
      <c r="D46" s="467">
        <f>SUM(D36+D34+D21+D13)-D41-D39-D40-D47-D45</f>
        <v>993402</v>
      </c>
      <c r="E46" s="467">
        <f>SUM(E36+E34+E21+E13)-E41-E39-E40-E47-E45</f>
        <v>472586</v>
      </c>
      <c r="F46" s="683">
        <f t="shared" si="0"/>
        <v>0.4757248324444686</v>
      </c>
      <c r="G46" s="466"/>
    </row>
    <row r="47" spans="1:7" ht="12" customHeight="1">
      <c r="A47" s="462"/>
      <c r="B47" s="669" t="s">
        <v>657</v>
      </c>
      <c r="C47" s="467"/>
      <c r="D47" s="467"/>
      <c r="E47" s="467"/>
      <c r="F47" s="683"/>
      <c r="G47" s="466"/>
    </row>
    <row r="48" spans="1:7" ht="12" customHeight="1">
      <c r="A48" s="659"/>
      <c r="B48" s="382" t="s">
        <v>602</v>
      </c>
      <c r="C48" s="483">
        <f>SUM(C45:C47)</f>
        <v>705349</v>
      </c>
      <c r="D48" s="483">
        <f>SUM(D45:D47)</f>
        <v>1003244</v>
      </c>
      <c r="E48" s="483">
        <f>SUM(E45:E47)</f>
        <v>482428</v>
      </c>
      <c r="F48" s="897">
        <f t="shared" si="0"/>
        <v>0.48086806400038273</v>
      </c>
      <c r="G48" s="463"/>
    </row>
    <row r="49" spans="1:7" ht="12" customHeight="1">
      <c r="A49" s="690"/>
      <c r="B49" s="648" t="s">
        <v>663</v>
      </c>
      <c r="C49" s="691">
        <f>SUM(C34+C36+C21+C13)</f>
        <v>705349</v>
      </c>
      <c r="D49" s="691">
        <f>SUM(D34+D36+D21+D13)</f>
        <v>1008820</v>
      </c>
      <c r="E49" s="691">
        <f>SUM(E34+E36+E21+E13)</f>
        <v>495402</v>
      </c>
      <c r="F49" s="896">
        <f t="shared" si="0"/>
        <v>0.4910707559326738</v>
      </c>
      <c r="G49" s="82"/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showZeros="0" zoomScalePageLayoutView="0" workbookViewId="0" topLeftCell="A1">
      <selection activeCell="D1" sqref="D1:D16384"/>
    </sheetView>
  </sheetViews>
  <sheetFormatPr defaultColWidth="9.125" defaultRowHeight="12.75"/>
  <cols>
    <col min="1" max="1" width="10.125" style="63" customWidth="1"/>
    <col min="2" max="2" width="52.50390625" style="62" customWidth="1"/>
    <col min="3" max="3" width="11.00390625" style="62" customWidth="1"/>
    <col min="4" max="4" width="12.25390625" style="62" customWidth="1"/>
    <col min="5" max="16384" width="9.125" style="62" customWidth="1"/>
  </cols>
  <sheetData>
    <row r="1" spans="1:3" ht="12.75" customHeight="1">
      <c r="A1" s="1518" t="s">
        <v>662</v>
      </c>
      <c r="B1" s="1518"/>
      <c r="C1" s="1518"/>
    </row>
    <row r="2" ht="12">
      <c r="B2" s="63"/>
    </row>
    <row r="3" spans="1:3" s="59" customFormat="1" ht="12.75" customHeight="1">
      <c r="A3" s="1524" t="s">
        <v>337</v>
      </c>
      <c r="B3" s="1524"/>
      <c r="C3" s="1524"/>
    </row>
    <row r="4" s="59" customFormat="1" ht="12.75"/>
    <row r="5" s="59" customFormat="1" ht="12.75"/>
    <row r="6" spans="3:4" s="59" customFormat="1" ht="12.75">
      <c r="C6" s="356"/>
      <c r="D6" s="356" t="s">
        <v>540</v>
      </c>
    </row>
    <row r="7" spans="1:4" s="59" customFormat="1" ht="12.75" customHeight="1">
      <c r="A7" s="1519" t="s">
        <v>191</v>
      </c>
      <c r="B7" s="1519" t="s">
        <v>44</v>
      </c>
      <c r="C7" s="1451" t="s">
        <v>516</v>
      </c>
      <c r="D7" s="1451" t="s">
        <v>700</v>
      </c>
    </row>
    <row r="8" spans="1:4" s="59" customFormat="1" ht="12.75">
      <c r="A8" s="1522"/>
      <c r="B8" s="1520"/>
      <c r="C8" s="1504"/>
      <c r="D8" s="1504"/>
    </row>
    <row r="9" spans="1:4" s="59" customFormat="1" ht="13.5" thickBot="1">
      <c r="A9" s="1523"/>
      <c r="B9" s="1521"/>
      <c r="C9" s="1469"/>
      <c r="D9" s="1469"/>
    </row>
    <row r="10" spans="1:4" s="59" customFormat="1" ht="12.75">
      <c r="A10" s="76" t="s">
        <v>45</v>
      </c>
      <c r="B10" s="76" t="s">
        <v>46</v>
      </c>
      <c r="C10" s="76" t="s">
        <v>47</v>
      </c>
      <c r="D10" s="76" t="s">
        <v>49</v>
      </c>
    </row>
    <row r="11" spans="1:4" s="59" customFormat="1" ht="12.75">
      <c r="A11" s="13"/>
      <c r="B11" s="13"/>
      <c r="C11" s="71"/>
      <c r="D11" s="71"/>
    </row>
    <row r="12" spans="1:4" s="30" customFormat="1" ht="12.75">
      <c r="A12" s="18">
        <v>6110</v>
      </c>
      <c r="B12" s="16" t="s">
        <v>590</v>
      </c>
      <c r="C12" s="16">
        <v>75984</v>
      </c>
      <c r="D12" s="16">
        <v>440662</v>
      </c>
    </row>
    <row r="13" spans="1:4" ht="12">
      <c r="A13" s="60"/>
      <c r="B13" s="61"/>
      <c r="C13" s="61"/>
      <c r="D13" s="61"/>
    </row>
    <row r="14" spans="1:4" s="30" customFormat="1" ht="12.75">
      <c r="A14" s="18">
        <v>6120</v>
      </c>
      <c r="B14" s="16" t="s">
        <v>594</v>
      </c>
      <c r="C14" s="16">
        <f>SUM(C15:C19)</f>
        <v>19700</v>
      </c>
      <c r="D14" s="16">
        <f>SUM(D15:D19)</f>
        <v>2700</v>
      </c>
    </row>
    <row r="15" spans="1:4" s="30" customFormat="1" ht="12.75">
      <c r="A15" s="60">
        <v>6121</v>
      </c>
      <c r="B15" s="61" t="s">
        <v>256</v>
      </c>
      <c r="C15" s="61">
        <v>17000</v>
      </c>
      <c r="D15" s="61"/>
    </row>
    <row r="16" spans="1:4" s="30" customFormat="1" ht="12.75">
      <c r="A16" s="60">
        <v>6122</v>
      </c>
      <c r="B16" s="61" t="s">
        <v>257</v>
      </c>
      <c r="C16" s="61"/>
      <c r="D16" s="61"/>
    </row>
    <row r="17" spans="1:4" s="30" customFormat="1" ht="12.75">
      <c r="A17" s="60">
        <v>6123</v>
      </c>
      <c r="B17" s="61" t="s">
        <v>258</v>
      </c>
      <c r="C17" s="61"/>
      <c r="D17" s="61"/>
    </row>
    <row r="18" spans="1:4" s="30" customFormat="1" ht="12.75">
      <c r="A18" s="60">
        <v>6124</v>
      </c>
      <c r="B18" s="61" t="s">
        <v>338</v>
      </c>
      <c r="C18" s="61">
        <v>2700</v>
      </c>
      <c r="D18" s="980">
        <v>2700</v>
      </c>
    </row>
    <row r="19" spans="1:4" ht="12">
      <c r="A19" s="165">
        <v>6125</v>
      </c>
      <c r="B19" s="166" t="s">
        <v>259</v>
      </c>
      <c r="C19" s="166"/>
      <c r="D19" s="166"/>
    </row>
    <row r="20" spans="1:4" ht="12">
      <c r="A20" s="251"/>
      <c r="B20" s="250"/>
      <c r="C20" s="250"/>
      <c r="D20" s="250"/>
    </row>
    <row r="21" spans="1:4" ht="12.75">
      <c r="A21" s="253">
        <v>6130</v>
      </c>
      <c r="B21" s="254" t="s">
        <v>551</v>
      </c>
      <c r="C21" s="254"/>
      <c r="D21" s="254"/>
    </row>
    <row r="22" spans="1:4" ht="12">
      <c r="A22" s="60"/>
      <c r="B22" s="61"/>
      <c r="C22" s="61"/>
      <c r="D22" s="61"/>
    </row>
    <row r="23" spans="1:4" s="30" customFormat="1" ht="12.75">
      <c r="A23" s="18">
        <v>6100</v>
      </c>
      <c r="B23" s="16" t="s">
        <v>30</v>
      </c>
      <c r="C23" s="16">
        <f>SUM(C12+C14+C21)</f>
        <v>95684</v>
      </c>
      <c r="D23" s="16">
        <f>SUM(D12+D14+D21)</f>
        <v>443362</v>
      </c>
    </row>
    <row r="26" ht="12.75">
      <c r="A26" s="730"/>
    </row>
    <row r="27" ht="12.75">
      <c r="A27" s="730"/>
    </row>
  </sheetData>
  <sheetProtection/>
  <mergeCells count="6">
    <mergeCell ref="D7:D9"/>
    <mergeCell ref="A1:C1"/>
    <mergeCell ref="C7:C9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B4">
      <selection activeCell="K18" sqref="K18"/>
    </sheetView>
  </sheetViews>
  <sheetFormatPr defaultColWidth="9.125" defaultRowHeight="12.75"/>
  <cols>
    <col min="1" max="1" width="6.875" style="731" customWidth="1"/>
    <col min="2" max="2" width="10.125" style="731" customWidth="1"/>
    <col min="3" max="3" width="32.50390625" style="731" customWidth="1"/>
    <col min="4" max="4" width="10.50390625" style="731" customWidth="1"/>
    <col min="5" max="7" width="9.125" style="731" customWidth="1"/>
    <col min="8" max="8" width="18.875" style="731" customWidth="1"/>
    <col min="9" max="9" width="13.125" style="731" customWidth="1"/>
    <col min="10" max="10" width="12.375" style="731" customWidth="1"/>
    <col min="11" max="11" width="12.875" style="731" customWidth="1"/>
    <col min="12" max="16384" width="9.125" style="731" customWidth="1"/>
  </cols>
  <sheetData>
    <row r="1" spans="1:9" ht="12.75">
      <c r="A1" s="1533" t="s">
        <v>356</v>
      </c>
      <c r="B1" s="1533"/>
      <c r="C1" s="1533"/>
      <c r="D1" s="1533"/>
      <c r="E1" s="1533"/>
      <c r="F1" s="1533"/>
      <c r="G1" s="1533"/>
      <c r="H1" s="1533"/>
      <c r="I1" s="1533"/>
    </row>
    <row r="2" ht="16.5" customHeight="1"/>
    <row r="3" spans="1:9" ht="13.5">
      <c r="A3" s="1534" t="s">
        <v>483</v>
      </c>
      <c r="B3" s="1534"/>
      <c r="C3" s="1534"/>
      <c r="D3" s="1534"/>
      <c r="E3" s="1534"/>
      <c r="F3" s="1534"/>
      <c r="G3" s="1534"/>
      <c r="H3" s="1534"/>
      <c r="I3" s="1534"/>
    </row>
    <row r="4" spans="1:8" ht="13.5">
      <c r="A4" s="732"/>
      <c r="B4" s="732"/>
      <c r="C4" s="732"/>
      <c r="D4" s="732"/>
      <c r="E4" s="732"/>
      <c r="F4" s="732"/>
      <c r="G4" s="732"/>
      <c r="H4" s="732"/>
    </row>
    <row r="5" spans="1:8" ht="9.75" customHeight="1">
      <c r="A5" s="732"/>
      <c r="B5" s="732"/>
      <c r="C5" s="732"/>
      <c r="D5" s="732"/>
      <c r="E5" s="732"/>
      <c r="F5" s="732"/>
      <c r="G5" s="732"/>
      <c r="H5" s="732"/>
    </row>
    <row r="6" spans="4:10" ht="12">
      <c r="D6" s="733"/>
      <c r="E6" s="733"/>
      <c r="F6" s="733"/>
      <c r="G6" s="733"/>
      <c r="H6" s="733"/>
      <c r="I6" s="734"/>
      <c r="J6" s="734" t="s">
        <v>68</v>
      </c>
    </row>
    <row r="7" spans="1:11" ht="31.5" customHeight="1">
      <c r="A7" s="1535" t="s">
        <v>191</v>
      </c>
      <c r="B7" s="1537" t="s">
        <v>44</v>
      </c>
      <c r="C7" s="1538"/>
      <c r="D7" s="1537" t="s">
        <v>369</v>
      </c>
      <c r="E7" s="1541"/>
      <c r="F7" s="1541"/>
      <c r="G7" s="1541"/>
      <c r="H7" s="1538"/>
      <c r="I7" s="1545" t="s">
        <v>516</v>
      </c>
      <c r="J7" s="1545" t="s">
        <v>700</v>
      </c>
      <c r="K7" s="1545" t="s">
        <v>1071</v>
      </c>
    </row>
    <row r="8" spans="1:11" ht="25.5" customHeight="1" thickBot="1">
      <c r="A8" s="1536"/>
      <c r="B8" s="1539"/>
      <c r="C8" s="1540"/>
      <c r="D8" s="1542"/>
      <c r="E8" s="1543"/>
      <c r="F8" s="1543"/>
      <c r="G8" s="1543"/>
      <c r="H8" s="1544"/>
      <c r="I8" s="1546"/>
      <c r="J8" s="1546"/>
      <c r="K8" s="1546"/>
    </row>
    <row r="9" spans="1:11" ht="15.75" customHeight="1">
      <c r="A9" s="1547" t="s">
        <v>45</v>
      </c>
      <c r="B9" s="1525" t="s">
        <v>375</v>
      </c>
      <c r="C9" s="1526"/>
      <c r="D9" s="1531" t="s">
        <v>216</v>
      </c>
      <c r="E9" s="736" t="s">
        <v>370</v>
      </c>
      <c r="F9" s="737"/>
      <c r="G9" s="737"/>
      <c r="H9" s="738"/>
      <c r="I9" s="735"/>
      <c r="J9" s="735"/>
      <c r="K9" s="735"/>
    </row>
    <row r="10" spans="1:11" ht="15.75" customHeight="1">
      <c r="A10" s="1549"/>
      <c r="B10" s="1527"/>
      <c r="C10" s="1528"/>
      <c r="D10" s="1531"/>
      <c r="E10" s="736" t="s">
        <v>371</v>
      </c>
      <c r="F10" s="737"/>
      <c r="G10" s="737"/>
      <c r="H10" s="738"/>
      <c r="I10" s="739">
        <v>311000</v>
      </c>
      <c r="J10" s="739">
        <v>1081539</v>
      </c>
      <c r="K10" s="739">
        <v>1081539</v>
      </c>
    </row>
    <row r="11" spans="1:11" ht="15.75" customHeight="1">
      <c r="A11" s="1549"/>
      <c r="B11" s="1529"/>
      <c r="C11" s="1530"/>
      <c r="D11" s="1532" t="s">
        <v>217</v>
      </c>
      <c r="E11" s="740" t="s">
        <v>218</v>
      </c>
      <c r="F11" s="741"/>
      <c r="G11" s="741"/>
      <c r="H11" s="742"/>
      <c r="I11" s="743"/>
      <c r="J11" s="743">
        <v>26612</v>
      </c>
      <c r="K11" s="743">
        <v>26612</v>
      </c>
    </row>
    <row r="12" spans="1:11" ht="15.75" customHeight="1">
      <c r="A12" s="1549"/>
      <c r="B12" s="1529"/>
      <c r="C12" s="1530"/>
      <c r="D12" s="1531"/>
      <c r="E12" s="736" t="s">
        <v>373</v>
      </c>
      <c r="F12" s="737"/>
      <c r="G12" s="737"/>
      <c r="H12" s="738"/>
      <c r="I12" s="739"/>
      <c r="J12" s="739">
        <v>6963</v>
      </c>
      <c r="K12" s="739">
        <v>6963</v>
      </c>
    </row>
    <row r="13" spans="1:11" ht="15.75" customHeight="1">
      <c r="A13" s="1549"/>
      <c r="B13" s="1529"/>
      <c r="C13" s="1530"/>
      <c r="D13" s="1531"/>
      <c r="E13" s="736" t="s">
        <v>219</v>
      </c>
      <c r="F13" s="737"/>
      <c r="G13" s="737"/>
      <c r="H13" s="738"/>
      <c r="I13" s="739"/>
      <c r="J13" s="739">
        <v>69374</v>
      </c>
      <c r="K13" s="739">
        <v>69374</v>
      </c>
    </row>
    <row r="14" spans="1:11" ht="15.75" customHeight="1">
      <c r="A14" s="1549"/>
      <c r="B14" s="1529"/>
      <c r="C14" s="1530"/>
      <c r="D14" s="1531"/>
      <c r="E14" s="736" t="s">
        <v>648</v>
      </c>
      <c r="F14" s="737"/>
      <c r="G14" s="737"/>
      <c r="H14" s="738"/>
      <c r="I14" s="739"/>
      <c r="J14" s="739">
        <v>36239</v>
      </c>
      <c r="K14" s="739">
        <v>36239</v>
      </c>
    </row>
    <row r="15" spans="1:11" ht="15.75" customHeight="1">
      <c r="A15" s="1549"/>
      <c r="B15" s="1529"/>
      <c r="C15" s="1530"/>
      <c r="D15" s="1531"/>
      <c r="E15" s="736" t="s">
        <v>376</v>
      </c>
      <c r="F15" s="737"/>
      <c r="G15" s="737"/>
      <c r="H15" s="738"/>
      <c r="I15" s="739"/>
      <c r="J15" s="739">
        <v>48085</v>
      </c>
      <c r="K15" s="739">
        <v>48085</v>
      </c>
    </row>
    <row r="16" spans="1:11" ht="15.75" customHeight="1">
      <c r="A16" s="1549"/>
      <c r="B16" s="1529"/>
      <c r="C16" s="1530"/>
      <c r="D16" s="1531"/>
      <c r="E16" s="736" t="s">
        <v>374</v>
      </c>
      <c r="F16" s="737"/>
      <c r="G16" s="737"/>
      <c r="H16" s="738"/>
      <c r="I16" s="739">
        <v>319740</v>
      </c>
      <c r="J16" s="739">
        <v>965493</v>
      </c>
      <c r="K16" s="739">
        <v>914439</v>
      </c>
    </row>
    <row r="17" spans="1:11" ht="15.75" customHeight="1" thickBot="1">
      <c r="A17" s="1562"/>
      <c r="B17" s="1563"/>
      <c r="C17" s="1564"/>
      <c r="D17" s="1521"/>
      <c r="E17" s="744" t="s">
        <v>377</v>
      </c>
      <c r="F17" s="745"/>
      <c r="G17" s="745"/>
      <c r="H17" s="746"/>
      <c r="I17" s="747">
        <v>8740</v>
      </c>
      <c r="J17" s="747">
        <v>66838</v>
      </c>
      <c r="K17" s="747">
        <v>36755</v>
      </c>
    </row>
    <row r="18" spans="1:11" ht="15.75" customHeight="1">
      <c r="A18" s="1547" t="s">
        <v>46</v>
      </c>
      <c r="B18" s="1525" t="s">
        <v>536</v>
      </c>
      <c r="C18" s="1526"/>
      <c r="D18" s="1531" t="s">
        <v>216</v>
      </c>
      <c r="E18" s="736" t="s">
        <v>370</v>
      </c>
      <c r="F18" s="737"/>
      <c r="G18" s="737"/>
      <c r="H18" s="738"/>
      <c r="I18" s="735"/>
      <c r="J18" s="735"/>
      <c r="K18" s="735"/>
    </row>
    <row r="19" spans="1:11" ht="15.75" customHeight="1">
      <c r="A19" s="1549"/>
      <c r="B19" s="1527"/>
      <c r="C19" s="1528"/>
      <c r="D19" s="1531"/>
      <c r="E19" s="736" t="s">
        <v>371</v>
      </c>
      <c r="F19" s="737"/>
      <c r="G19" s="737"/>
      <c r="H19" s="738"/>
      <c r="I19" s="739"/>
      <c r="J19" s="739">
        <v>236975</v>
      </c>
      <c r="K19" s="739">
        <v>236975</v>
      </c>
    </row>
    <row r="20" spans="1:11" ht="15.75" customHeight="1">
      <c r="A20" s="1549"/>
      <c r="B20" s="1529"/>
      <c r="C20" s="1530"/>
      <c r="D20" s="1532" t="s">
        <v>217</v>
      </c>
      <c r="E20" s="740" t="s">
        <v>218</v>
      </c>
      <c r="F20" s="741"/>
      <c r="G20" s="741"/>
      <c r="H20" s="742"/>
      <c r="I20" s="743"/>
      <c r="J20" s="743">
        <v>3150</v>
      </c>
      <c r="K20" s="743">
        <v>3150</v>
      </c>
    </row>
    <row r="21" spans="1:11" ht="15.75" customHeight="1">
      <c r="A21" s="1549"/>
      <c r="B21" s="1529"/>
      <c r="C21" s="1530"/>
      <c r="D21" s="1531"/>
      <c r="E21" s="736" t="s">
        <v>373</v>
      </c>
      <c r="F21" s="737"/>
      <c r="G21" s="737"/>
      <c r="H21" s="738"/>
      <c r="I21" s="739"/>
      <c r="J21" s="739">
        <v>851</v>
      </c>
      <c r="K21" s="739">
        <v>851</v>
      </c>
    </row>
    <row r="22" spans="1:11" ht="15.75" customHeight="1">
      <c r="A22" s="1549"/>
      <c r="B22" s="1529"/>
      <c r="C22" s="1530"/>
      <c r="D22" s="1531"/>
      <c r="E22" s="736" t="s">
        <v>219</v>
      </c>
      <c r="F22" s="737"/>
      <c r="G22" s="737"/>
      <c r="H22" s="738"/>
      <c r="I22" s="739"/>
      <c r="J22" s="739"/>
      <c r="K22" s="739">
        <v>7398</v>
      </c>
    </row>
    <row r="23" spans="1:11" ht="15.75" customHeight="1">
      <c r="A23" s="1549"/>
      <c r="B23" s="1529"/>
      <c r="C23" s="1530"/>
      <c r="D23" s="1531"/>
      <c r="E23" s="736" t="s">
        <v>376</v>
      </c>
      <c r="F23" s="737"/>
      <c r="G23" s="737"/>
      <c r="H23" s="738"/>
      <c r="I23" s="739"/>
      <c r="J23" s="739">
        <v>321202</v>
      </c>
      <c r="K23" s="739">
        <v>312339</v>
      </c>
    </row>
    <row r="24" spans="1:11" ht="15.75" customHeight="1" thickBot="1">
      <c r="A24" s="1549"/>
      <c r="B24" s="1529"/>
      <c r="C24" s="1530"/>
      <c r="D24" s="1531"/>
      <c r="E24" s="744" t="s">
        <v>377</v>
      </c>
      <c r="F24" s="745"/>
      <c r="G24" s="745"/>
      <c r="H24" s="746"/>
      <c r="I24" s="739"/>
      <c r="J24" s="747">
        <v>88228</v>
      </c>
      <c r="K24" s="747">
        <v>88228</v>
      </c>
    </row>
    <row r="25" spans="1:11" ht="13.5" customHeight="1">
      <c r="A25" s="1547"/>
      <c r="B25" s="1551" t="s">
        <v>63</v>
      </c>
      <c r="C25" s="1552"/>
      <c r="D25" s="1559" t="s">
        <v>216</v>
      </c>
      <c r="E25" s="736" t="s">
        <v>370</v>
      </c>
      <c r="F25" s="737"/>
      <c r="G25" s="737"/>
      <c r="H25" s="738"/>
      <c r="I25" s="748"/>
      <c r="J25" s="748"/>
      <c r="K25" s="748"/>
    </row>
    <row r="26" spans="1:11" ht="13.5" customHeight="1">
      <c r="A26" s="1548"/>
      <c r="B26" s="1553"/>
      <c r="C26" s="1554"/>
      <c r="D26" s="1531"/>
      <c r="E26" s="736" t="s">
        <v>371</v>
      </c>
      <c r="F26" s="737"/>
      <c r="G26" s="737"/>
      <c r="H26" s="738"/>
      <c r="I26" s="751">
        <v>311000</v>
      </c>
      <c r="J26" s="751">
        <f>SUM(J19+J10)</f>
        <v>1318514</v>
      </c>
      <c r="K26" s="751">
        <f>SUM(K19+K10)</f>
        <v>1318514</v>
      </c>
    </row>
    <row r="27" spans="1:11" ht="13.5" customHeight="1">
      <c r="A27" s="1549"/>
      <c r="B27" s="1553"/>
      <c r="C27" s="1554"/>
      <c r="D27" s="1560"/>
      <c r="E27" s="736" t="s">
        <v>372</v>
      </c>
      <c r="F27" s="737"/>
      <c r="G27" s="737"/>
      <c r="H27" s="738"/>
      <c r="I27" s="749"/>
      <c r="J27" s="881"/>
      <c r="K27" s="881"/>
    </row>
    <row r="28" spans="1:11" ht="13.5" customHeight="1">
      <c r="A28" s="1549"/>
      <c r="B28" s="1555"/>
      <c r="C28" s="1556"/>
      <c r="D28" s="1532" t="s">
        <v>217</v>
      </c>
      <c r="E28" s="740" t="s">
        <v>218</v>
      </c>
      <c r="F28" s="741"/>
      <c r="G28" s="741"/>
      <c r="H28" s="742"/>
      <c r="I28" s="750">
        <f>SUM(I11)</f>
        <v>0</v>
      </c>
      <c r="J28" s="751">
        <f aca="true" t="shared" si="0" ref="J28:K30">SUM(J11+J20)</f>
        <v>29762</v>
      </c>
      <c r="K28" s="751">
        <f t="shared" si="0"/>
        <v>29762</v>
      </c>
    </row>
    <row r="29" spans="1:11" ht="13.5" customHeight="1">
      <c r="A29" s="1549"/>
      <c r="B29" s="1555"/>
      <c r="C29" s="1556"/>
      <c r="D29" s="1531"/>
      <c r="E29" s="736" t="s">
        <v>373</v>
      </c>
      <c r="F29" s="737"/>
      <c r="G29" s="737"/>
      <c r="H29" s="738"/>
      <c r="I29" s="751">
        <f>SUM(I12)</f>
        <v>0</v>
      </c>
      <c r="J29" s="751">
        <f t="shared" si="0"/>
        <v>7814</v>
      </c>
      <c r="K29" s="751">
        <f t="shared" si="0"/>
        <v>7814</v>
      </c>
    </row>
    <row r="30" spans="1:11" ht="13.5" customHeight="1">
      <c r="A30" s="1549"/>
      <c r="B30" s="1555"/>
      <c r="C30" s="1556"/>
      <c r="D30" s="1531"/>
      <c r="E30" s="736" t="s">
        <v>219</v>
      </c>
      <c r="F30" s="737"/>
      <c r="G30" s="737"/>
      <c r="H30" s="738"/>
      <c r="I30" s="751"/>
      <c r="J30" s="751">
        <f t="shared" si="0"/>
        <v>69374</v>
      </c>
      <c r="K30" s="751">
        <f t="shared" si="0"/>
        <v>76772</v>
      </c>
    </row>
    <row r="31" spans="1:11" ht="13.5" customHeight="1">
      <c r="A31" s="1549"/>
      <c r="B31" s="1555"/>
      <c r="C31" s="1556"/>
      <c r="D31" s="1531"/>
      <c r="E31" s="736" t="s">
        <v>648</v>
      </c>
      <c r="F31" s="737"/>
      <c r="G31" s="737"/>
      <c r="H31" s="738"/>
      <c r="I31" s="739"/>
      <c r="J31" s="751">
        <f>SUM(J14)</f>
        <v>36239</v>
      </c>
      <c r="K31" s="751">
        <f>SUM(K14)</f>
        <v>36239</v>
      </c>
    </row>
    <row r="32" spans="1:11" ht="13.5" customHeight="1">
      <c r="A32" s="1549"/>
      <c r="B32" s="1555"/>
      <c r="C32" s="1556"/>
      <c r="D32" s="1531"/>
      <c r="E32" s="736" t="s">
        <v>649</v>
      </c>
      <c r="F32" s="737"/>
      <c r="G32" s="737"/>
      <c r="H32" s="738"/>
      <c r="I32" s="739"/>
      <c r="J32" s="739"/>
      <c r="K32" s="739"/>
    </row>
    <row r="33" spans="1:11" ht="13.5" customHeight="1">
      <c r="A33" s="1549"/>
      <c r="B33" s="1555"/>
      <c r="C33" s="1556"/>
      <c r="D33" s="1531"/>
      <c r="E33" s="736" t="s">
        <v>374</v>
      </c>
      <c r="F33" s="737"/>
      <c r="G33" s="737"/>
      <c r="H33" s="738"/>
      <c r="I33" s="749">
        <f>SUM(I16)</f>
        <v>319740</v>
      </c>
      <c r="J33" s="749">
        <f>SUM(J16)</f>
        <v>965493</v>
      </c>
      <c r="K33" s="749">
        <f>SUM(K16)</f>
        <v>914439</v>
      </c>
    </row>
    <row r="34" spans="1:11" ht="13.5" customHeight="1">
      <c r="A34" s="1549"/>
      <c r="B34" s="1555"/>
      <c r="C34" s="1556"/>
      <c r="D34" s="1531"/>
      <c r="E34" s="752" t="s">
        <v>377</v>
      </c>
      <c r="F34" s="737"/>
      <c r="G34" s="737"/>
      <c r="H34" s="738"/>
      <c r="I34" s="753">
        <f>SUM(I17)</f>
        <v>8740</v>
      </c>
      <c r="J34" s="753">
        <v>66838</v>
      </c>
      <c r="K34" s="753">
        <v>66838</v>
      </c>
    </row>
    <row r="35" spans="1:11" ht="13.5" customHeight="1">
      <c r="A35" s="1549"/>
      <c r="B35" s="1555"/>
      <c r="C35" s="1556"/>
      <c r="D35" s="1531"/>
      <c r="E35" s="736" t="s">
        <v>376</v>
      </c>
      <c r="F35" s="737"/>
      <c r="G35" s="737"/>
      <c r="H35" s="738"/>
      <c r="I35" s="749">
        <f>SUM(I14)</f>
        <v>0</v>
      </c>
      <c r="J35" s="749">
        <f>SUM(J23+J15)</f>
        <v>369287</v>
      </c>
      <c r="K35" s="749">
        <f>SUM(K23+K15)</f>
        <v>360424</v>
      </c>
    </row>
    <row r="36" spans="1:11" ht="13.5" customHeight="1" thickBot="1">
      <c r="A36" s="1550"/>
      <c r="B36" s="1557"/>
      <c r="C36" s="1558"/>
      <c r="D36" s="1561"/>
      <c r="E36" s="744" t="s">
        <v>377</v>
      </c>
      <c r="F36" s="745"/>
      <c r="G36" s="745"/>
      <c r="H36" s="746"/>
      <c r="I36" s="754">
        <f>SUM(I15)</f>
        <v>0</v>
      </c>
      <c r="J36" s="855">
        <v>88228</v>
      </c>
      <c r="K36" s="855">
        <v>88228</v>
      </c>
    </row>
    <row r="37" spans="1:9" ht="13.5" customHeight="1">
      <c r="A37" s="852"/>
      <c r="B37" s="850"/>
      <c r="C37" s="850"/>
      <c r="D37" s="853"/>
      <c r="E37" s="737"/>
      <c r="F37" s="737"/>
      <c r="G37" s="737"/>
      <c r="H37" s="737"/>
      <c r="I37" s="854"/>
    </row>
  </sheetData>
  <sheetProtection/>
  <mergeCells count="20">
    <mergeCell ref="K7:K8"/>
    <mergeCell ref="J7:J8"/>
    <mergeCell ref="A25:A36"/>
    <mergeCell ref="B25:C36"/>
    <mergeCell ref="D25:D27"/>
    <mergeCell ref="D28:D36"/>
    <mergeCell ref="D11:D17"/>
    <mergeCell ref="A9:A17"/>
    <mergeCell ref="B9:C17"/>
    <mergeCell ref="A18:A24"/>
    <mergeCell ref="B18:C24"/>
    <mergeCell ref="D18:D19"/>
    <mergeCell ref="D20:D24"/>
    <mergeCell ref="A1:I1"/>
    <mergeCell ref="A3:I3"/>
    <mergeCell ref="A7:A8"/>
    <mergeCell ref="B7:C8"/>
    <mergeCell ref="D7:H8"/>
    <mergeCell ref="D9:D10"/>
    <mergeCell ref="I7:I8"/>
  </mergeCells>
  <printOptions/>
  <pageMargins left="1.3779527559055118" right="1.3779527559055118" top="0.7086614173228347" bottom="0" header="0.5118110236220472" footer="0.11811023622047245"/>
  <pageSetup firstPageNumber="49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F17" sqref="F17"/>
    </sheetView>
  </sheetViews>
  <sheetFormatPr defaultColWidth="9.125" defaultRowHeight="12.75"/>
  <cols>
    <col min="1" max="1" width="6.875" style="767" customWidth="1"/>
    <col min="2" max="4" width="9.125" style="767" customWidth="1"/>
    <col min="5" max="5" width="23.50390625" style="767" customWidth="1"/>
    <col min="6" max="6" width="20.875" style="767" customWidth="1"/>
    <col min="7" max="7" width="18.50390625" style="767" customWidth="1"/>
    <col min="8" max="8" width="21.125" style="767" customWidth="1"/>
    <col min="9" max="9" width="18.50390625" style="767" customWidth="1"/>
    <col min="10" max="16384" width="9.125" style="767" customWidth="1"/>
  </cols>
  <sheetData>
    <row r="2" spans="1:9" ht="15">
      <c r="A2" s="1565" t="s">
        <v>368</v>
      </c>
      <c r="B2" s="1565"/>
      <c r="C2" s="1565"/>
      <c r="D2" s="1565"/>
      <c r="E2" s="1565"/>
      <c r="F2" s="1566"/>
      <c r="G2" s="1566"/>
      <c r="H2" s="1566"/>
      <c r="I2" s="1566"/>
    </row>
    <row r="3" spans="1:9" ht="18" customHeight="1">
      <c r="A3" s="1565" t="s">
        <v>484</v>
      </c>
      <c r="B3" s="1565"/>
      <c r="C3" s="1565"/>
      <c r="D3" s="1565"/>
      <c r="E3" s="1565"/>
      <c r="F3" s="1566"/>
      <c r="G3" s="1566"/>
      <c r="H3" s="1566"/>
      <c r="I3" s="1566"/>
    </row>
    <row r="7" spans="1:9" ht="16.5" customHeight="1">
      <c r="A7" s="768"/>
      <c r="B7" s="768"/>
      <c r="C7" s="768"/>
      <c r="D7" s="768"/>
      <c r="E7" s="768"/>
      <c r="F7" s="768"/>
      <c r="G7" s="768"/>
      <c r="H7" s="768"/>
      <c r="I7" s="769" t="s">
        <v>68</v>
      </c>
    </row>
    <row r="8" spans="1:9" ht="21.75" customHeight="1">
      <c r="A8" s="1567" t="s">
        <v>191</v>
      </c>
      <c r="B8" s="1569" t="s">
        <v>432</v>
      </c>
      <c r="C8" s="1569"/>
      <c r="D8" s="1569"/>
      <c r="E8" s="1569"/>
      <c r="F8" s="1571" t="s">
        <v>433</v>
      </c>
      <c r="G8" s="1572"/>
      <c r="H8" s="1571" t="s">
        <v>434</v>
      </c>
      <c r="I8" s="1572"/>
    </row>
    <row r="9" spans="1:9" ht="27" customHeight="1">
      <c r="A9" s="1568"/>
      <c r="B9" s="1570"/>
      <c r="C9" s="1570"/>
      <c r="D9" s="1570"/>
      <c r="E9" s="1570"/>
      <c r="F9" s="770" t="s">
        <v>435</v>
      </c>
      <c r="G9" s="770" t="s">
        <v>436</v>
      </c>
      <c r="H9" s="770" t="s">
        <v>435</v>
      </c>
      <c r="I9" s="770" t="s">
        <v>436</v>
      </c>
    </row>
    <row r="10" spans="1:9" ht="21.75" customHeight="1">
      <c r="A10" s="771" t="s">
        <v>45</v>
      </c>
      <c r="B10" s="772" t="s">
        <v>437</v>
      </c>
      <c r="C10" s="773"/>
      <c r="D10" s="773"/>
      <c r="E10" s="773"/>
      <c r="F10" s="774" t="s">
        <v>438</v>
      </c>
      <c r="G10" s="775">
        <v>166</v>
      </c>
      <c r="H10" s="776" t="s">
        <v>439</v>
      </c>
      <c r="I10" s="775">
        <v>348884</v>
      </c>
    </row>
    <row r="11" spans="1:9" ht="21.75" customHeight="1">
      <c r="A11" s="771" t="s">
        <v>46</v>
      </c>
      <c r="B11" s="772" t="s">
        <v>440</v>
      </c>
      <c r="C11" s="773"/>
      <c r="D11" s="773"/>
      <c r="E11" s="773"/>
      <c r="F11" s="774"/>
      <c r="G11" s="775"/>
      <c r="H11" s="776" t="s">
        <v>439</v>
      </c>
      <c r="I11" s="775">
        <v>394258</v>
      </c>
    </row>
    <row r="12" spans="1:9" ht="21.75" customHeight="1">
      <c r="A12" s="771" t="s">
        <v>47</v>
      </c>
      <c r="B12" s="772" t="s">
        <v>441</v>
      </c>
      <c r="C12" s="773"/>
      <c r="D12" s="773"/>
      <c r="E12" s="773"/>
      <c r="F12" s="776" t="s">
        <v>438</v>
      </c>
      <c r="G12" s="775">
        <v>137</v>
      </c>
      <c r="H12" s="776" t="s">
        <v>439</v>
      </c>
      <c r="I12" s="775">
        <v>4826</v>
      </c>
    </row>
    <row r="13" spans="1:9" ht="21.75" customHeight="1">
      <c r="A13" s="771" t="s">
        <v>48</v>
      </c>
      <c r="B13" s="773" t="s">
        <v>442</v>
      </c>
      <c r="C13" s="773"/>
      <c r="D13" s="773"/>
      <c r="E13" s="773"/>
      <c r="F13" s="774"/>
      <c r="G13" s="775"/>
      <c r="H13" s="776" t="s">
        <v>443</v>
      </c>
      <c r="I13" s="775">
        <v>3027</v>
      </c>
    </row>
    <row r="14" spans="1:9" ht="21.75" customHeight="1">
      <c r="A14" s="771" t="s">
        <v>49</v>
      </c>
      <c r="B14" s="773" t="s">
        <v>444</v>
      </c>
      <c r="C14" s="773"/>
      <c r="D14" s="773"/>
      <c r="E14" s="773"/>
      <c r="F14" s="774"/>
      <c r="G14" s="775"/>
      <c r="H14" s="776" t="s">
        <v>443</v>
      </c>
      <c r="I14" s="775">
        <v>1845</v>
      </c>
    </row>
    <row r="15" spans="1:9" ht="21.75" customHeight="1">
      <c r="A15" s="777" t="s">
        <v>571</v>
      </c>
      <c r="B15" s="778" t="s">
        <v>445</v>
      </c>
      <c r="C15" s="778"/>
      <c r="D15" s="778"/>
      <c r="E15" s="778"/>
      <c r="F15" s="779"/>
      <c r="G15" s="780"/>
      <c r="H15" s="781" t="s">
        <v>446</v>
      </c>
      <c r="I15" s="780">
        <v>82320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0" useFirstPageNumber="1" horizontalDpi="600" verticalDpi="600" orientation="landscape" paperSize="9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58">
      <selection activeCell="F81" sqref="F81"/>
    </sheetView>
  </sheetViews>
  <sheetFormatPr defaultColWidth="9.125" defaultRowHeight="12.75"/>
  <cols>
    <col min="1" max="1" width="4.875" style="755" customWidth="1"/>
    <col min="2" max="2" width="14.125" style="755" customWidth="1"/>
    <col min="3" max="3" width="13.875" style="755" customWidth="1"/>
    <col min="4" max="4" width="14.125" style="755" customWidth="1"/>
    <col min="5" max="5" width="13.125" style="755" customWidth="1"/>
    <col min="6" max="10" width="12.125" style="755" customWidth="1"/>
    <col min="11" max="16384" width="9.125" style="755" customWidth="1"/>
  </cols>
  <sheetData>
    <row r="2" spans="2:10" ht="12.75">
      <c r="B2" s="1573" t="s">
        <v>378</v>
      </c>
      <c r="C2" s="1573"/>
      <c r="D2" s="1573"/>
      <c r="E2" s="1573"/>
      <c r="F2" s="1573"/>
      <c r="G2" s="1573"/>
      <c r="H2" s="1573"/>
      <c r="I2" s="1573"/>
      <c r="J2" s="1573"/>
    </row>
    <row r="4" spans="2:14" ht="12.75">
      <c r="B4" s="1574" t="s">
        <v>514</v>
      </c>
      <c r="C4" s="1575"/>
      <c r="D4" s="1575"/>
      <c r="E4" s="1575"/>
      <c r="F4" s="1575"/>
      <c r="G4" s="1575"/>
      <c r="H4" s="1575"/>
      <c r="I4" s="1575"/>
      <c r="J4" s="1575"/>
      <c r="K4" s="758"/>
      <c r="L4" s="758"/>
      <c r="M4" s="758"/>
      <c r="N4" s="758"/>
    </row>
    <row r="5" spans="2:14" ht="12.75">
      <c r="B5" s="756"/>
      <c r="C5" s="757"/>
      <c r="D5" s="757"/>
      <c r="E5" s="757"/>
      <c r="F5" s="757"/>
      <c r="G5" s="757"/>
      <c r="H5" s="757"/>
      <c r="I5" s="757"/>
      <c r="J5" s="757"/>
      <c r="K5" s="758"/>
      <c r="L5" s="758"/>
      <c r="M5" s="758"/>
      <c r="N5" s="758"/>
    </row>
    <row r="6" spans="2:14" ht="12.75">
      <c r="B6" s="756"/>
      <c r="C6" s="757"/>
      <c r="D6" s="757"/>
      <c r="E6" s="757"/>
      <c r="F6" s="757"/>
      <c r="G6" s="757"/>
      <c r="H6" s="757"/>
      <c r="I6" s="757"/>
      <c r="J6" s="757"/>
      <c r="K6" s="758"/>
      <c r="L6" s="758"/>
      <c r="M6" s="758"/>
      <c r="N6" s="758"/>
    </row>
    <row r="7" ht="12">
      <c r="A7" s="759"/>
    </row>
    <row r="8" spans="1:10" ht="12.75" customHeight="1">
      <c r="A8" s="1576" t="s">
        <v>379</v>
      </c>
      <c r="B8" s="1579" t="s">
        <v>380</v>
      </c>
      <c r="C8" s="1580"/>
      <c r="D8" s="1581"/>
      <c r="E8" s="1588" t="s">
        <v>1070</v>
      </c>
      <c r="F8" s="1591" t="s">
        <v>381</v>
      </c>
      <c r="G8" s="1592"/>
      <c r="H8" s="1593"/>
      <c r="I8" s="1593"/>
      <c r="J8" s="760"/>
    </row>
    <row r="9" spans="1:10" ht="12.75">
      <c r="A9" s="1577"/>
      <c r="B9" s="1582"/>
      <c r="C9" s="1583"/>
      <c r="D9" s="1584"/>
      <c r="E9" s="1589"/>
      <c r="F9" s="1591" t="s">
        <v>382</v>
      </c>
      <c r="G9" s="1592"/>
      <c r="H9" s="1591" t="s">
        <v>383</v>
      </c>
      <c r="I9" s="1594"/>
      <c r="J9" s="1595" t="s">
        <v>384</v>
      </c>
    </row>
    <row r="10" spans="1:10" ht="31.5" customHeight="1">
      <c r="A10" s="1577"/>
      <c r="B10" s="1582"/>
      <c r="C10" s="1583"/>
      <c r="D10" s="1584"/>
      <c r="E10" s="1589"/>
      <c r="F10" s="1596" t="s">
        <v>385</v>
      </c>
      <c r="G10" s="1597" t="s">
        <v>386</v>
      </c>
      <c r="H10" s="1596" t="s">
        <v>387</v>
      </c>
      <c r="I10" s="1596" t="s">
        <v>388</v>
      </c>
      <c r="J10" s="1589"/>
    </row>
    <row r="11" spans="1:10" ht="28.5" customHeight="1">
      <c r="A11" s="1578"/>
      <c r="B11" s="1585"/>
      <c r="C11" s="1586"/>
      <c r="D11" s="1587"/>
      <c r="E11" s="1590"/>
      <c r="F11" s="1590"/>
      <c r="G11" s="1586"/>
      <c r="H11" s="1590"/>
      <c r="I11" s="1590"/>
      <c r="J11" s="1590"/>
    </row>
    <row r="12" spans="1:10" ht="12">
      <c r="A12" s="1598"/>
      <c r="B12" s="1600" t="s">
        <v>389</v>
      </c>
      <c r="C12" s="1601"/>
      <c r="D12" s="1602"/>
      <c r="E12" s="1606"/>
      <c r="F12" s="1606"/>
      <c r="G12" s="1606"/>
      <c r="H12" s="1606"/>
      <c r="I12" s="1606"/>
      <c r="J12" s="1606"/>
    </row>
    <row r="13" spans="1:10" ht="12">
      <c r="A13" s="1599"/>
      <c r="B13" s="1603"/>
      <c r="C13" s="1604"/>
      <c r="D13" s="1605"/>
      <c r="E13" s="1607"/>
      <c r="F13" s="1607"/>
      <c r="G13" s="1607"/>
      <c r="H13" s="1607"/>
      <c r="I13" s="1607"/>
      <c r="J13" s="1607"/>
    </row>
    <row r="14" spans="1:10" ht="12">
      <c r="A14" s="1608" t="s">
        <v>45</v>
      </c>
      <c r="B14" s="1609" t="s">
        <v>390</v>
      </c>
      <c r="C14" s="1610"/>
      <c r="D14" s="1611"/>
      <c r="E14" s="1606">
        <f>SUM(F14+G14+H14+I14)</f>
        <v>17</v>
      </c>
      <c r="F14" s="1606">
        <v>15</v>
      </c>
      <c r="G14" s="1606"/>
      <c r="H14" s="1606">
        <v>2</v>
      </c>
      <c r="I14" s="1606"/>
      <c r="J14" s="1606"/>
    </row>
    <row r="15" spans="1:10" ht="12">
      <c r="A15" s="1599"/>
      <c r="B15" s="1612"/>
      <c r="C15" s="1613"/>
      <c r="D15" s="1614"/>
      <c r="E15" s="1607"/>
      <c r="F15" s="1607"/>
      <c r="G15" s="1607"/>
      <c r="H15" s="1607"/>
      <c r="I15" s="1607"/>
      <c r="J15" s="1607"/>
    </row>
    <row r="16" spans="1:10" ht="12">
      <c r="A16" s="1598" t="s">
        <v>46</v>
      </c>
      <c r="B16" s="1609" t="s">
        <v>391</v>
      </c>
      <c r="C16" s="1610"/>
      <c r="D16" s="1611"/>
      <c r="E16" s="1606">
        <f>SUM(F16+G16+H16+I16)</f>
        <v>3</v>
      </c>
      <c r="F16" s="1606">
        <v>3</v>
      </c>
      <c r="G16" s="1606"/>
      <c r="H16" s="1606"/>
      <c r="I16" s="1606"/>
      <c r="J16" s="1606"/>
    </row>
    <row r="17" spans="1:10" ht="12">
      <c r="A17" s="1599"/>
      <c r="B17" s="1612"/>
      <c r="C17" s="1613"/>
      <c r="D17" s="1614"/>
      <c r="E17" s="1607"/>
      <c r="F17" s="1607"/>
      <c r="G17" s="1607"/>
      <c r="H17" s="1607"/>
      <c r="I17" s="1607"/>
      <c r="J17" s="1607"/>
    </row>
    <row r="18" spans="1:10" ht="12">
      <c r="A18" s="1598" t="s">
        <v>47</v>
      </c>
      <c r="B18" s="1609" t="s">
        <v>392</v>
      </c>
      <c r="C18" s="1610"/>
      <c r="D18" s="1611"/>
      <c r="E18" s="1606">
        <f>SUM(F18+G18+H18+I18)</f>
        <v>20</v>
      </c>
      <c r="F18" s="1606">
        <v>20</v>
      </c>
      <c r="G18" s="1606"/>
      <c r="H18" s="1606"/>
      <c r="I18" s="1606"/>
      <c r="J18" s="1606"/>
    </row>
    <row r="19" spans="1:10" ht="12">
      <c r="A19" s="1599"/>
      <c r="B19" s="1612"/>
      <c r="C19" s="1613"/>
      <c r="D19" s="1614"/>
      <c r="E19" s="1607"/>
      <c r="F19" s="1607"/>
      <c r="G19" s="1607"/>
      <c r="H19" s="1607"/>
      <c r="I19" s="1607"/>
      <c r="J19" s="1607"/>
    </row>
    <row r="20" spans="1:10" ht="12">
      <c r="A20" s="1608" t="s">
        <v>48</v>
      </c>
      <c r="B20" s="1609" t="s">
        <v>393</v>
      </c>
      <c r="C20" s="1610"/>
      <c r="D20" s="1611"/>
      <c r="E20" s="1606">
        <f>SUM(F20+G20+H20+I20)</f>
        <v>33</v>
      </c>
      <c r="F20" s="1606">
        <v>32</v>
      </c>
      <c r="G20" s="1606"/>
      <c r="H20" s="1606">
        <v>1</v>
      </c>
      <c r="I20" s="1606"/>
      <c r="J20" s="1606"/>
    </row>
    <row r="21" spans="1:10" ht="12">
      <c r="A21" s="1599"/>
      <c r="B21" s="1612"/>
      <c r="C21" s="1613"/>
      <c r="D21" s="1614"/>
      <c r="E21" s="1607"/>
      <c r="F21" s="1607"/>
      <c r="G21" s="1607"/>
      <c r="H21" s="1607"/>
      <c r="I21" s="1607"/>
      <c r="J21" s="1607"/>
    </row>
    <row r="22" spans="1:10" ht="12">
      <c r="A22" s="1598" t="s">
        <v>49</v>
      </c>
      <c r="B22" s="1609" t="s">
        <v>394</v>
      </c>
      <c r="C22" s="1610"/>
      <c r="D22" s="1611"/>
      <c r="E22" s="1606">
        <f>SUM(F22+G22+H22+I22)</f>
        <v>22</v>
      </c>
      <c r="F22" s="1606">
        <v>18</v>
      </c>
      <c r="G22" s="1606"/>
      <c r="H22" s="1606">
        <v>4</v>
      </c>
      <c r="I22" s="1606"/>
      <c r="J22" s="1606"/>
    </row>
    <row r="23" spans="1:10" ht="12">
      <c r="A23" s="1599"/>
      <c r="B23" s="1612"/>
      <c r="C23" s="1613"/>
      <c r="D23" s="1614"/>
      <c r="E23" s="1607"/>
      <c r="F23" s="1607"/>
      <c r="G23" s="1607"/>
      <c r="H23" s="1607"/>
      <c r="I23" s="1607"/>
      <c r="J23" s="1607"/>
    </row>
    <row r="24" spans="1:10" ht="12">
      <c r="A24" s="1608" t="s">
        <v>571</v>
      </c>
      <c r="B24" s="1609" t="s">
        <v>395</v>
      </c>
      <c r="C24" s="1610"/>
      <c r="D24" s="1611"/>
      <c r="E24" s="1606">
        <f>SUM(F24+G24+H24+I24)</f>
        <v>12</v>
      </c>
      <c r="F24" s="1606">
        <v>11</v>
      </c>
      <c r="G24" s="1606"/>
      <c r="H24" s="1606">
        <v>1</v>
      </c>
      <c r="I24" s="1606"/>
      <c r="J24" s="1606"/>
    </row>
    <row r="25" spans="1:10" ht="12">
      <c r="A25" s="1599"/>
      <c r="B25" s="1612"/>
      <c r="C25" s="1613"/>
      <c r="D25" s="1614"/>
      <c r="E25" s="1607"/>
      <c r="F25" s="1607"/>
      <c r="G25" s="1607"/>
      <c r="H25" s="1607"/>
      <c r="I25" s="1607"/>
      <c r="J25" s="1607"/>
    </row>
    <row r="26" spans="1:10" ht="12">
      <c r="A26" s="1608" t="s">
        <v>320</v>
      </c>
      <c r="B26" s="1609" t="s">
        <v>396</v>
      </c>
      <c r="C26" s="1610"/>
      <c r="D26" s="1611"/>
      <c r="E26" s="1606">
        <v>1</v>
      </c>
      <c r="F26" s="1606">
        <v>1</v>
      </c>
      <c r="G26" s="1606"/>
      <c r="H26" s="1606"/>
      <c r="I26" s="1606"/>
      <c r="J26" s="1606"/>
    </row>
    <row r="27" spans="1:10" ht="12">
      <c r="A27" s="1599"/>
      <c r="B27" s="1612"/>
      <c r="C27" s="1613"/>
      <c r="D27" s="1614"/>
      <c r="E27" s="1607"/>
      <c r="F27" s="1607"/>
      <c r="G27" s="1607"/>
      <c r="H27" s="1607"/>
      <c r="I27" s="1607"/>
      <c r="J27" s="1607"/>
    </row>
    <row r="28" spans="1:10" ht="12">
      <c r="A28" s="1598" t="s">
        <v>397</v>
      </c>
      <c r="B28" s="1609" t="s">
        <v>398</v>
      </c>
      <c r="C28" s="1610"/>
      <c r="D28" s="1611"/>
      <c r="E28" s="1606">
        <f>SUM(F28+G28+H28+I28)</f>
        <v>23</v>
      </c>
      <c r="F28" s="1606">
        <v>23</v>
      </c>
      <c r="G28" s="1606"/>
      <c r="H28" s="1606"/>
      <c r="I28" s="1606"/>
      <c r="J28" s="1606"/>
    </row>
    <row r="29" spans="1:10" ht="12">
      <c r="A29" s="1599"/>
      <c r="B29" s="1612"/>
      <c r="C29" s="1613"/>
      <c r="D29" s="1614"/>
      <c r="E29" s="1607"/>
      <c r="F29" s="1607"/>
      <c r="G29" s="1607"/>
      <c r="H29" s="1607"/>
      <c r="I29" s="1607"/>
      <c r="J29" s="1607"/>
    </row>
    <row r="30" spans="1:10" ht="12">
      <c r="A30" s="1598" t="s">
        <v>399</v>
      </c>
      <c r="B30" s="1609" t="s">
        <v>400</v>
      </c>
      <c r="C30" s="1610"/>
      <c r="D30" s="1611"/>
      <c r="E30" s="1606">
        <f>SUM(F30+G30+H30+I30)</f>
        <v>28</v>
      </c>
      <c r="F30" s="1606">
        <v>27</v>
      </c>
      <c r="G30" s="1606"/>
      <c r="H30" s="1606">
        <v>1</v>
      </c>
      <c r="I30" s="1606"/>
      <c r="J30" s="1606"/>
    </row>
    <row r="31" spans="1:10" ht="12">
      <c r="A31" s="1599"/>
      <c r="B31" s="1612"/>
      <c r="C31" s="1613"/>
      <c r="D31" s="1614"/>
      <c r="E31" s="1607"/>
      <c r="F31" s="1607"/>
      <c r="G31" s="1607"/>
      <c r="H31" s="1607"/>
      <c r="I31" s="1607"/>
      <c r="J31" s="1607"/>
    </row>
    <row r="32" spans="1:10" ht="12">
      <c r="A32" s="1608" t="s">
        <v>401</v>
      </c>
      <c r="B32" s="1615" t="s">
        <v>527</v>
      </c>
      <c r="C32" s="1610"/>
      <c r="D32" s="1611"/>
      <c r="E32" s="1606">
        <f>SUM(F32+G32+H32+I32)</f>
        <v>12</v>
      </c>
      <c r="F32" s="1606">
        <v>9</v>
      </c>
      <c r="G32" s="1606">
        <v>1</v>
      </c>
      <c r="H32" s="1606">
        <v>1</v>
      </c>
      <c r="I32" s="1606">
        <v>1</v>
      </c>
      <c r="J32" s="1606"/>
    </row>
    <row r="33" spans="1:10" ht="12">
      <c r="A33" s="1599"/>
      <c r="B33" s="1612"/>
      <c r="C33" s="1613"/>
      <c r="D33" s="1614"/>
      <c r="E33" s="1607"/>
      <c r="F33" s="1607"/>
      <c r="G33" s="1607"/>
      <c r="H33" s="1607"/>
      <c r="I33" s="1607"/>
      <c r="J33" s="1607"/>
    </row>
    <row r="34" spans="1:10" ht="12">
      <c r="A34" s="1616" t="s">
        <v>402</v>
      </c>
      <c r="B34" s="1615" t="s">
        <v>528</v>
      </c>
      <c r="C34" s="1610"/>
      <c r="D34" s="1611"/>
      <c r="E34" s="1606">
        <f>SUM(F34+G34+H34+I34)</f>
        <v>23</v>
      </c>
      <c r="F34" s="1606">
        <v>11</v>
      </c>
      <c r="G34" s="1606"/>
      <c r="H34" s="1606">
        <v>12</v>
      </c>
      <c r="I34" s="1606"/>
      <c r="J34" s="1606"/>
    </row>
    <row r="35" spans="1:10" ht="12">
      <c r="A35" s="1599"/>
      <c r="B35" s="1612"/>
      <c r="C35" s="1613"/>
      <c r="D35" s="1614"/>
      <c r="E35" s="1607"/>
      <c r="F35" s="1607"/>
      <c r="G35" s="1607"/>
      <c r="H35" s="1607"/>
      <c r="I35" s="1607"/>
      <c r="J35" s="1607"/>
    </row>
    <row r="36" spans="1:10" ht="12">
      <c r="A36" s="1616" t="s">
        <v>403</v>
      </c>
      <c r="B36" s="1615" t="s">
        <v>529</v>
      </c>
      <c r="C36" s="1610"/>
      <c r="D36" s="1611"/>
      <c r="E36" s="1606">
        <f>SUM(F36+G36+H36+I36)</f>
        <v>20</v>
      </c>
      <c r="F36" s="1606">
        <v>20</v>
      </c>
      <c r="G36" s="1606"/>
      <c r="H36" s="1606"/>
      <c r="I36" s="1606"/>
      <c r="J36" s="1606"/>
    </row>
    <row r="37" spans="1:10" ht="12">
      <c r="A37" s="1599"/>
      <c r="B37" s="1612"/>
      <c r="C37" s="1613"/>
      <c r="D37" s="1614"/>
      <c r="E37" s="1607"/>
      <c r="F37" s="1607"/>
      <c r="G37" s="1607"/>
      <c r="H37" s="1607"/>
      <c r="I37" s="1607"/>
      <c r="J37" s="1607"/>
    </row>
    <row r="38" spans="1:10" ht="12">
      <c r="A38" s="1616" t="s">
        <v>404</v>
      </c>
      <c r="B38" s="1615" t="s">
        <v>530</v>
      </c>
      <c r="C38" s="1610"/>
      <c r="D38" s="1611"/>
      <c r="E38" s="1606">
        <f>SUM(F38+G38+H38+I38)</f>
        <v>18</v>
      </c>
      <c r="F38" s="1606">
        <v>16</v>
      </c>
      <c r="G38" s="1606">
        <v>2</v>
      </c>
      <c r="H38" s="1606"/>
      <c r="I38" s="1606"/>
      <c r="J38" s="1606"/>
    </row>
    <row r="39" spans="1:10" ht="12">
      <c r="A39" s="1599"/>
      <c r="B39" s="1612"/>
      <c r="C39" s="1613"/>
      <c r="D39" s="1614"/>
      <c r="E39" s="1607"/>
      <c r="F39" s="1607"/>
      <c r="G39" s="1607"/>
      <c r="H39" s="1607"/>
      <c r="I39" s="1607"/>
      <c r="J39" s="1607"/>
    </row>
    <row r="40" spans="1:10" ht="12">
      <c r="A40" s="1608"/>
      <c r="B40" s="1600" t="s">
        <v>30</v>
      </c>
      <c r="C40" s="1601"/>
      <c r="D40" s="1602"/>
      <c r="E40" s="1617">
        <f>SUM(E14:E39)</f>
        <v>232</v>
      </c>
      <c r="F40" s="1617">
        <f>SUM(F14:F39)</f>
        <v>206</v>
      </c>
      <c r="G40" s="1617">
        <f>SUM(G14:G39)</f>
        <v>3</v>
      </c>
      <c r="H40" s="1617">
        <f>SUM(H14:H39)</f>
        <v>22</v>
      </c>
      <c r="I40" s="1617">
        <f>SUM(I14:I39)</f>
        <v>1</v>
      </c>
      <c r="J40" s="1617"/>
    </row>
    <row r="41" spans="1:10" ht="12">
      <c r="A41" s="1599"/>
      <c r="B41" s="1603"/>
      <c r="C41" s="1604"/>
      <c r="D41" s="1605"/>
      <c r="E41" s="1618"/>
      <c r="F41" s="1618"/>
      <c r="G41" s="1618"/>
      <c r="H41" s="1618"/>
      <c r="I41" s="1618"/>
      <c r="J41" s="1618"/>
    </row>
    <row r="42" spans="1:10" ht="12">
      <c r="A42" s="1619" t="s">
        <v>406</v>
      </c>
      <c r="B42" s="1600" t="s">
        <v>405</v>
      </c>
      <c r="C42" s="1601"/>
      <c r="D42" s="1602"/>
      <c r="E42" s="1617">
        <f>SUM(F42+G42+H42+I42)</f>
        <v>77</v>
      </c>
      <c r="F42" s="1617">
        <v>55</v>
      </c>
      <c r="G42" s="1617"/>
      <c r="H42" s="1617">
        <v>22</v>
      </c>
      <c r="I42" s="1617"/>
      <c r="J42" s="1617"/>
    </row>
    <row r="43" spans="1:10" ht="12">
      <c r="A43" s="1599"/>
      <c r="B43" s="1603"/>
      <c r="C43" s="1604"/>
      <c r="D43" s="1605"/>
      <c r="E43" s="1618"/>
      <c r="F43" s="1618"/>
      <c r="G43" s="1618"/>
      <c r="H43" s="1618"/>
      <c r="I43" s="1618"/>
      <c r="J43" s="1618"/>
    </row>
    <row r="44" spans="1:10" ht="12.75">
      <c r="A44" s="762"/>
      <c r="B44" s="761"/>
      <c r="C44" s="761"/>
      <c r="D44" s="761"/>
      <c r="E44" s="763"/>
      <c r="F44" s="763"/>
      <c r="G44" s="763"/>
      <c r="H44" s="763"/>
      <c r="I44" s="763"/>
      <c r="J44" s="763"/>
    </row>
    <row r="45" spans="1:10" ht="12.75">
      <c r="A45" s="764"/>
      <c r="B45" s="765"/>
      <c r="C45" s="765"/>
      <c r="D45" s="765"/>
      <c r="E45" s="766"/>
      <c r="F45" s="766"/>
      <c r="G45" s="766"/>
      <c r="H45" s="766"/>
      <c r="I45" s="766"/>
      <c r="J45" s="766"/>
    </row>
    <row r="46" spans="1:10" ht="12.75">
      <c r="A46" s="764"/>
      <c r="B46" s="765"/>
      <c r="C46" s="765"/>
      <c r="D46" s="765"/>
      <c r="E46" s="766"/>
      <c r="F46" s="766"/>
      <c r="G46" s="766"/>
      <c r="H46" s="766"/>
      <c r="I46" s="766"/>
      <c r="J46" s="766"/>
    </row>
    <row r="47" spans="1:10" ht="12.75">
      <c r="A47" s="764"/>
      <c r="B47" s="765"/>
      <c r="C47" s="765"/>
      <c r="D47" s="765"/>
      <c r="E47" s="766"/>
      <c r="F47" s="766"/>
      <c r="G47" s="766"/>
      <c r="H47" s="766"/>
      <c r="I47" s="766"/>
      <c r="J47" s="766"/>
    </row>
    <row r="48" spans="1:10" ht="12.75">
      <c r="A48" s="764"/>
      <c r="B48" s="765"/>
      <c r="C48" s="765"/>
      <c r="D48" s="765"/>
      <c r="E48" s="766"/>
      <c r="F48" s="766"/>
      <c r="G48" s="766"/>
      <c r="H48" s="766"/>
      <c r="I48" s="766"/>
      <c r="J48" s="766"/>
    </row>
    <row r="49" spans="1:10" ht="12.75">
      <c r="A49" s="764"/>
      <c r="B49" s="765"/>
      <c r="C49" s="765"/>
      <c r="D49" s="765"/>
      <c r="E49" s="766"/>
      <c r="F49" s="766"/>
      <c r="G49" s="766"/>
      <c r="H49" s="766"/>
      <c r="I49" s="766"/>
      <c r="J49" s="766"/>
    </row>
    <row r="50" spans="1:10" ht="12.75">
      <c r="A50" s="764"/>
      <c r="B50" s="765"/>
      <c r="C50" s="765"/>
      <c r="D50" s="765"/>
      <c r="E50" s="766"/>
      <c r="F50" s="766"/>
      <c r="G50" s="766"/>
      <c r="H50" s="766"/>
      <c r="I50" s="766"/>
      <c r="J50" s="766"/>
    </row>
    <row r="51" spans="1:10" ht="12">
      <c r="A51" s="1598" t="s">
        <v>406</v>
      </c>
      <c r="B51" s="1609" t="s">
        <v>407</v>
      </c>
      <c r="C51" s="1610"/>
      <c r="D51" s="1611"/>
      <c r="E51" s="1606">
        <f>SUM(F51+G51+H51+I51)</f>
        <v>30</v>
      </c>
      <c r="F51" s="1606">
        <v>30</v>
      </c>
      <c r="G51" s="1606"/>
      <c r="H51" s="1606"/>
      <c r="I51" s="1606"/>
      <c r="J51" s="1606"/>
    </row>
    <row r="52" spans="1:10" ht="12">
      <c r="A52" s="1599"/>
      <c r="B52" s="1612"/>
      <c r="C52" s="1613"/>
      <c r="D52" s="1614"/>
      <c r="E52" s="1607"/>
      <c r="F52" s="1607"/>
      <c r="G52" s="1607"/>
      <c r="H52" s="1607"/>
      <c r="I52" s="1607"/>
      <c r="J52" s="1607"/>
    </row>
    <row r="53" spans="1:10" ht="12">
      <c r="A53" s="1608" t="s">
        <v>408</v>
      </c>
      <c r="B53" s="1609" t="s">
        <v>409</v>
      </c>
      <c r="C53" s="1610"/>
      <c r="D53" s="1611"/>
      <c r="E53" s="1606">
        <f>SUM(F53+G53+H53+I53)</f>
        <v>37</v>
      </c>
      <c r="F53" s="1606">
        <v>37</v>
      </c>
      <c r="G53" s="1606"/>
      <c r="H53" s="1606"/>
      <c r="I53" s="1606"/>
      <c r="J53" s="1606"/>
    </row>
    <row r="54" spans="1:10" ht="12">
      <c r="A54" s="1599"/>
      <c r="B54" s="1612"/>
      <c r="C54" s="1613"/>
      <c r="D54" s="1614"/>
      <c r="E54" s="1607"/>
      <c r="F54" s="1607"/>
      <c r="G54" s="1607"/>
      <c r="H54" s="1607"/>
      <c r="I54" s="1607"/>
      <c r="J54" s="1607"/>
    </row>
    <row r="55" spans="1:10" ht="12">
      <c r="A55" s="1608" t="s">
        <v>410</v>
      </c>
      <c r="B55" s="1609" t="s">
        <v>411</v>
      </c>
      <c r="C55" s="1610"/>
      <c r="D55" s="1611"/>
      <c r="E55" s="1606">
        <f>SUM(F55+G55+H55+I55)</f>
        <v>15</v>
      </c>
      <c r="F55" s="1606">
        <v>15</v>
      </c>
      <c r="G55" s="1606"/>
      <c r="H55" s="1606"/>
      <c r="I55" s="1606"/>
      <c r="J55" s="1606"/>
    </row>
    <row r="56" spans="1:10" ht="12">
      <c r="A56" s="1599"/>
      <c r="B56" s="1612"/>
      <c r="C56" s="1613"/>
      <c r="D56" s="1614"/>
      <c r="E56" s="1607"/>
      <c r="F56" s="1607"/>
      <c r="G56" s="1607"/>
      <c r="H56" s="1607"/>
      <c r="I56" s="1607"/>
      <c r="J56" s="1607"/>
    </row>
    <row r="57" spans="1:10" ht="12">
      <c r="A57" s="1598" t="s">
        <v>412</v>
      </c>
      <c r="B57" s="1609" t="s">
        <v>413</v>
      </c>
      <c r="C57" s="1610"/>
      <c r="D57" s="1611"/>
      <c r="E57" s="1606">
        <f>SUM(F57+G57+H57+I57)</f>
        <v>58</v>
      </c>
      <c r="F57" s="1606">
        <v>58</v>
      </c>
      <c r="G57" s="1606"/>
      <c r="H57" s="1606"/>
      <c r="I57" s="1606"/>
      <c r="J57" s="1606"/>
    </row>
    <row r="58" spans="1:10" ht="12">
      <c r="A58" s="1599"/>
      <c r="B58" s="1612"/>
      <c r="C58" s="1613"/>
      <c r="D58" s="1614"/>
      <c r="E58" s="1607"/>
      <c r="F58" s="1607"/>
      <c r="G58" s="1607"/>
      <c r="H58" s="1607"/>
      <c r="I58" s="1607"/>
      <c r="J58" s="1607"/>
    </row>
    <row r="59" spans="1:10" ht="12">
      <c r="A59" s="1608" t="s">
        <v>414</v>
      </c>
      <c r="B59" s="1609" t="s">
        <v>415</v>
      </c>
      <c r="C59" s="1610"/>
      <c r="D59" s="1611"/>
      <c r="E59" s="1606">
        <f>SUM(F59+G59+H59+I59)</f>
        <v>30</v>
      </c>
      <c r="F59" s="1606">
        <v>29</v>
      </c>
      <c r="G59" s="1606"/>
      <c r="H59" s="1606"/>
      <c r="I59" s="1606">
        <v>1</v>
      </c>
      <c r="J59" s="1606"/>
    </row>
    <row r="60" spans="1:10" ht="12">
      <c r="A60" s="1599"/>
      <c r="B60" s="1612"/>
      <c r="C60" s="1613"/>
      <c r="D60" s="1614"/>
      <c r="E60" s="1607"/>
      <c r="F60" s="1607"/>
      <c r="G60" s="1607"/>
      <c r="H60" s="1607"/>
      <c r="I60" s="1607"/>
      <c r="J60" s="1607"/>
    </row>
    <row r="61" spans="1:10" ht="12">
      <c r="A61" s="1608" t="s">
        <v>416</v>
      </c>
      <c r="B61" s="1609" t="s">
        <v>417</v>
      </c>
      <c r="C61" s="1610"/>
      <c r="D61" s="1611"/>
      <c r="E61" s="1606">
        <f>SUM(F61+G61+H61+I61)</f>
        <v>23</v>
      </c>
      <c r="F61" s="1606">
        <v>23</v>
      </c>
      <c r="G61" s="1606"/>
      <c r="H61" s="1606"/>
      <c r="I61" s="1606"/>
      <c r="J61" s="1606"/>
    </row>
    <row r="62" spans="1:10" ht="12">
      <c r="A62" s="1599"/>
      <c r="B62" s="1612"/>
      <c r="C62" s="1613"/>
      <c r="D62" s="1614"/>
      <c r="E62" s="1607"/>
      <c r="F62" s="1607"/>
      <c r="G62" s="1607"/>
      <c r="H62" s="1607"/>
      <c r="I62" s="1607"/>
      <c r="J62" s="1607"/>
    </row>
    <row r="63" spans="1:10" ht="12">
      <c r="A63" s="1608" t="s">
        <v>418</v>
      </c>
      <c r="B63" s="1609" t="s">
        <v>419</v>
      </c>
      <c r="C63" s="1610"/>
      <c r="D63" s="1611"/>
      <c r="E63" s="1606">
        <f>SUM(F63+G63+H63+I63)</f>
        <v>15</v>
      </c>
      <c r="F63" s="1606">
        <v>15</v>
      </c>
      <c r="G63" s="1606"/>
      <c r="H63" s="1606"/>
      <c r="I63" s="1606"/>
      <c r="J63" s="1606"/>
    </row>
    <row r="64" spans="1:10" ht="12">
      <c r="A64" s="1599"/>
      <c r="B64" s="1612"/>
      <c r="C64" s="1613"/>
      <c r="D64" s="1614"/>
      <c r="E64" s="1607"/>
      <c r="F64" s="1607"/>
      <c r="G64" s="1607"/>
      <c r="H64" s="1607"/>
      <c r="I64" s="1607"/>
      <c r="J64" s="1607"/>
    </row>
    <row r="65" spans="1:10" ht="12">
      <c r="A65" s="1608" t="s">
        <v>420</v>
      </c>
      <c r="B65" s="1609" t="s">
        <v>421</v>
      </c>
      <c r="C65" s="1610"/>
      <c r="D65" s="1611"/>
      <c r="E65" s="1606">
        <f>SUM(F65+G65+H65+I65)</f>
        <v>15</v>
      </c>
      <c r="F65" s="1606">
        <v>15</v>
      </c>
      <c r="G65" s="1606"/>
      <c r="H65" s="1606"/>
      <c r="I65" s="1606"/>
      <c r="J65" s="1606"/>
    </row>
    <row r="66" spans="1:10" ht="12">
      <c r="A66" s="1599"/>
      <c r="B66" s="1612"/>
      <c r="C66" s="1613"/>
      <c r="D66" s="1614"/>
      <c r="E66" s="1607"/>
      <c r="F66" s="1607"/>
      <c r="G66" s="1607"/>
      <c r="H66" s="1607"/>
      <c r="I66" s="1607"/>
      <c r="J66" s="1607"/>
    </row>
    <row r="67" spans="1:10" ht="12">
      <c r="A67" s="1608" t="s">
        <v>422</v>
      </c>
      <c r="B67" s="1609" t="s">
        <v>423</v>
      </c>
      <c r="C67" s="1610"/>
      <c r="D67" s="1611"/>
      <c r="E67" s="1606">
        <f>SUM(F67+G67+H67+I67)</f>
        <v>15</v>
      </c>
      <c r="F67" s="1606">
        <v>15</v>
      </c>
      <c r="G67" s="1606"/>
      <c r="H67" s="1606"/>
      <c r="I67" s="1606"/>
      <c r="J67" s="1606"/>
    </row>
    <row r="68" spans="1:10" ht="12">
      <c r="A68" s="1599"/>
      <c r="B68" s="1612"/>
      <c r="C68" s="1613"/>
      <c r="D68" s="1614"/>
      <c r="E68" s="1607"/>
      <c r="F68" s="1607"/>
      <c r="G68" s="1607"/>
      <c r="H68" s="1607"/>
      <c r="I68" s="1607"/>
      <c r="J68" s="1607"/>
    </row>
    <row r="69" spans="1:10" ht="12">
      <c r="A69" s="1608" t="s">
        <v>424</v>
      </c>
      <c r="B69" s="1609" t="s">
        <v>425</v>
      </c>
      <c r="C69" s="1610"/>
      <c r="D69" s="1611"/>
      <c r="E69" s="1606">
        <f>SUM(F69+G69+H69+I69)</f>
        <v>238</v>
      </c>
      <c r="F69" s="1606">
        <v>238</v>
      </c>
      <c r="G69" s="1606"/>
      <c r="H69" s="1606"/>
      <c r="I69" s="1606"/>
      <c r="J69" s="1606"/>
    </row>
    <row r="70" spans="1:10" ht="12">
      <c r="A70" s="1599"/>
      <c r="B70" s="1612"/>
      <c r="C70" s="1613"/>
      <c r="D70" s="1614"/>
      <c r="E70" s="1607"/>
      <c r="F70" s="1607"/>
      <c r="G70" s="1607"/>
      <c r="H70" s="1607"/>
      <c r="I70" s="1607"/>
      <c r="J70" s="1607"/>
    </row>
    <row r="71" spans="1:10" ht="12">
      <c r="A71" s="1608" t="s">
        <v>426</v>
      </c>
      <c r="B71" s="1609" t="s">
        <v>427</v>
      </c>
      <c r="C71" s="1610"/>
      <c r="D71" s="1611"/>
      <c r="E71" s="1606">
        <f>SUM(F71+G71+H71+I71)</f>
        <v>124</v>
      </c>
      <c r="F71" s="1606">
        <v>75</v>
      </c>
      <c r="G71" s="1606">
        <v>1</v>
      </c>
      <c r="H71" s="1606">
        <v>48</v>
      </c>
      <c r="I71" s="1606"/>
      <c r="J71" s="1606"/>
    </row>
    <row r="72" spans="1:10" ht="12">
      <c r="A72" s="1599"/>
      <c r="B72" s="1612"/>
      <c r="C72" s="1613"/>
      <c r="D72" s="1614"/>
      <c r="E72" s="1607"/>
      <c r="F72" s="1607"/>
      <c r="G72" s="1607"/>
      <c r="H72" s="1607"/>
      <c r="I72" s="1607"/>
      <c r="J72" s="1607"/>
    </row>
    <row r="73" spans="1:10" ht="12">
      <c r="A73" s="1608" t="s">
        <v>428</v>
      </c>
      <c r="B73" s="1609" t="s">
        <v>227</v>
      </c>
      <c r="C73" s="1610"/>
      <c r="D73" s="1611"/>
      <c r="E73" s="1606">
        <f>SUM(F73+G73+H73+I73)</f>
        <v>127</v>
      </c>
      <c r="F73" s="1606">
        <v>106</v>
      </c>
      <c r="G73" s="1606">
        <v>4</v>
      </c>
      <c r="H73" s="1606">
        <v>14</v>
      </c>
      <c r="I73" s="1606">
        <v>3</v>
      </c>
      <c r="J73" s="1606"/>
    </row>
    <row r="74" spans="1:10" ht="12" customHeight="1">
      <c r="A74" s="1599"/>
      <c r="B74" s="1612"/>
      <c r="C74" s="1613"/>
      <c r="D74" s="1614"/>
      <c r="E74" s="1607"/>
      <c r="F74" s="1607"/>
      <c r="G74" s="1607"/>
      <c r="H74" s="1607"/>
      <c r="I74" s="1607"/>
      <c r="J74" s="1607"/>
    </row>
    <row r="75" spans="1:10" ht="12">
      <c r="A75" s="1608" t="s">
        <v>429</v>
      </c>
      <c r="B75" s="1609" t="s">
        <v>430</v>
      </c>
      <c r="C75" s="1610"/>
      <c r="D75" s="1611"/>
      <c r="E75" s="1606">
        <f>SUM(F75+G75+H75+I75)</f>
        <v>26</v>
      </c>
      <c r="F75" s="1606">
        <v>26</v>
      </c>
      <c r="G75" s="1606"/>
      <c r="H75" s="1606"/>
      <c r="I75" s="1606"/>
      <c r="J75" s="1606"/>
    </row>
    <row r="76" spans="1:10" ht="11.25" customHeight="1">
      <c r="A76" s="1599"/>
      <c r="B76" s="1612"/>
      <c r="C76" s="1613"/>
      <c r="D76" s="1614"/>
      <c r="E76" s="1607"/>
      <c r="F76" s="1607"/>
      <c r="G76" s="1607"/>
      <c r="H76" s="1607"/>
      <c r="I76" s="1607"/>
      <c r="J76" s="1607"/>
    </row>
    <row r="77" spans="1:10" ht="12">
      <c r="A77" s="1598"/>
      <c r="B77" s="1600" t="s">
        <v>431</v>
      </c>
      <c r="C77" s="1601"/>
      <c r="D77" s="1602"/>
      <c r="E77" s="1617">
        <f aca="true" t="shared" si="0" ref="E77:J77">SUM(E51:E76)</f>
        <v>753</v>
      </c>
      <c r="F77" s="1617">
        <f t="shared" si="0"/>
        <v>682</v>
      </c>
      <c r="G77" s="1617">
        <f t="shared" si="0"/>
        <v>5</v>
      </c>
      <c r="H77" s="1617">
        <f t="shared" si="0"/>
        <v>62</v>
      </c>
      <c r="I77" s="1617">
        <f t="shared" si="0"/>
        <v>4</v>
      </c>
      <c r="J77" s="1617">
        <f t="shared" si="0"/>
        <v>0</v>
      </c>
    </row>
    <row r="78" spans="1:10" ht="12">
      <c r="A78" s="1599"/>
      <c r="B78" s="1603"/>
      <c r="C78" s="1604"/>
      <c r="D78" s="1605"/>
      <c r="E78" s="1618"/>
      <c r="F78" s="1618"/>
      <c r="G78" s="1618"/>
      <c r="H78" s="1618"/>
      <c r="I78" s="1618"/>
      <c r="J78" s="1618"/>
    </row>
    <row r="79" spans="1:10" ht="12">
      <c r="A79" s="1598"/>
      <c r="B79" s="1600" t="s">
        <v>30</v>
      </c>
      <c r="C79" s="1601"/>
      <c r="D79" s="1602"/>
      <c r="E79" s="1617">
        <f aca="true" t="shared" si="1" ref="E79:J79">SUM(E77+E42+E40)</f>
        <v>1062</v>
      </c>
      <c r="F79" s="1617">
        <f t="shared" si="1"/>
        <v>943</v>
      </c>
      <c r="G79" s="1617">
        <f t="shared" si="1"/>
        <v>8</v>
      </c>
      <c r="H79" s="1617">
        <f t="shared" si="1"/>
        <v>106</v>
      </c>
      <c r="I79" s="1617">
        <f t="shared" si="1"/>
        <v>5</v>
      </c>
      <c r="J79" s="1617">
        <f t="shared" si="1"/>
        <v>0</v>
      </c>
    </row>
    <row r="80" spans="1:10" ht="12">
      <c r="A80" s="1599"/>
      <c r="B80" s="1603"/>
      <c r="C80" s="1604"/>
      <c r="D80" s="1605"/>
      <c r="E80" s="1618"/>
      <c r="F80" s="1618"/>
      <c r="G80" s="1618"/>
      <c r="H80" s="1618"/>
      <c r="I80" s="1618"/>
      <c r="J80" s="1618"/>
    </row>
  </sheetData>
  <sheetProtection/>
  <mergeCells count="261"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  <mergeCell ref="A79:A80"/>
    <mergeCell ref="B79:D80"/>
    <mergeCell ref="E79:E80"/>
    <mergeCell ref="F79:F80"/>
    <mergeCell ref="G79:G80"/>
    <mergeCell ref="H79:H80"/>
    <mergeCell ref="I75:I76"/>
    <mergeCell ref="J75:J76"/>
    <mergeCell ref="G73:G74"/>
    <mergeCell ref="H73:H74"/>
    <mergeCell ref="A77:A78"/>
    <mergeCell ref="B77:D78"/>
    <mergeCell ref="E77:E78"/>
    <mergeCell ref="F77:F78"/>
    <mergeCell ref="I77:I78"/>
    <mergeCell ref="J77:J78"/>
    <mergeCell ref="A75:A76"/>
    <mergeCell ref="B75:D76"/>
    <mergeCell ref="E75:E76"/>
    <mergeCell ref="F75:F76"/>
    <mergeCell ref="G77:G78"/>
    <mergeCell ref="H77:H78"/>
    <mergeCell ref="G75:G76"/>
    <mergeCell ref="H75:H76"/>
    <mergeCell ref="I71:I72"/>
    <mergeCell ref="J71:J72"/>
    <mergeCell ref="A73:A74"/>
    <mergeCell ref="B73:D74"/>
    <mergeCell ref="E73:E74"/>
    <mergeCell ref="F73:F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I69:I70"/>
    <mergeCell ref="J69:J70"/>
    <mergeCell ref="G69:G70"/>
    <mergeCell ref="H69:H70"/>
    <mergeCell ref="G65:G66"/>
    <mergeCell ref="H65:H66"/>
    <mergeCell ref="A69:A70"/>
    <mergeCell ref="B69:D70"/>
    <mergeCell ref="E69:E70"/>
    <mergeCell ref="F69:F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G57:G58"/>
    <mergeCell ref="H57:H58"/>
    <mergeCell ref="A61:A62"/>
    <mergeCell ref="B61:D62"/>
    <mergeCell ref="E61:E62"/>
    <mergeCell ref="F61:F62"/>
    <mergeCell ref="I61:I62"/>
    <mergeCell ref="J61:J62"/>
    <mergeCell ref="A59:A60"/>
    <mergeCell ref="B59:D60"/>
    <mergeCell ref="E59:E60"/>
    <mergeCell ref="F59:F60"/>
    <mergeCell ref="G61:G62"/>
    <mergeCell ref="H61:H62"/>
    <mergeCell ref="G59:G60"/>
    <mergeCell ref="H59:H60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A40:A41"/>
    <mergeCell ref="B40:D41"/>
    <mergeCell ref="E40:E41"/>
    <mergeCell ref="F40:F41"/>
    <mergeCell ref="G40:G41"/>
    <mergeCell ref="H40:H41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34:A35"/>
    <mergeCell ref="B34:D35"/>
    <mergeCell ref="E34:E35"/>
    <mergeCell ref="F34:F35"/>
    <mergeCell ref="G38:G39"/>
    <mergeCell ref="H38:H39"/>
    <mergeCell ref="G34:G35"/>
    <mergeCell ref="H34:H35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A22:A23"/>
    <mergeCell ref="B22:D23"/>
    <mergeCell ref="E22:E23"/>
    <mergeCell ref="F22:F23"/>
    <mergeCell ref="G22:G23"/>
    <mergeCell ref="H22:H23"/>
    <mergeCell ref="A20:A21"/>
    <mergeCell ref="B20:D21"/>
    <mergeCell ref="E20:E21"/>
    <mergeCell ref="F20:F21"/>
    <mergeCell ref="I20:I21"/>
    <mergeCell ref="J20:J21"/>
    <mergeCell ref="G20:G21"/>
    <mergeCell ref="H20:H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7" sqref="E7"/>
    </sheetView>
  </sheetViews>
  <sheetFormatPr defaultColWidth="9.125" defaultRowHeight="12.75"/>
  <cols>
    <col min="1" max="1" width="45.875" style="1017" customWidth="1"/>
    <col min="2" max="2" width="16.25390625" style="1017" customWidth="1"/>
    <col min="3" max="3" width="14.25390625" style="1017" customWidth="1"/>
    <col min="4" max="4" width="16.00390625" style="1017" customWidth="1"/>
    <col min="5" max="6" width="14.75390625" style="1017" customWidth="1"/>
    <col min="7" max="7" width="20.00390625" style="1017" customWidth="1"/>
    <col min="8" max="8" width="17.625" style="1017" customWidth="1"/>
    <col min="9" max="9" width="14.75390625" style="1017" customWidth="1"/>
    <col min="10" max="16384" width="9.125" style="1017" customWidth="1"/>
  </cols>
  <sheetData>
    <row r="1" spans="1:9" ht="12.75">
      <c r="A1" s="1620" t="s">
        <v>703</v>
      </c>
      <c r="B1" s="1620"/>
      <c r="C1" s="1620"/>
      <c r="D1" s="1620"/>
      <c r="E1" s="1620"/>
      <c r="F1" s="1620"/>
      <c r="G1" s="1620"/>
      <c r="H1" s="1620"/>
      <c r="I1" s="1620"/>
    </row>
    <row r="2" spans="1:9" ht="13.5">
      <c r="A2" s="1621" t="s">
        <v>1060</v>
      </c>
      <c r="B2" s="1621"/>
      <c r="C2" s="1621"/>
      <c r="D2" s="1621"/>
      <c r="E2" s="1621"/>
      <c r="F2" s="1621"/>
      <c r="G2" s="1621"/>
      <c r="H2" s="1621"/>
      <c r="I2" s="1621"/>
    </row>
    <row r="3" spans="1:9" ht="13.5">
      <c r="A3" s="1018"/>
      <c r="B3" s="1018"/>
      <c r="C3" s="1018"/>
      <c r="D3" s="1018"/>
      <c r="E3" s="1018"/>
      <c r="F3" s="1018"/>
      <c r="G3" s="1018"/>
      <c r="H3" s="1018"/>
      <c r="I3" s="1018"/>
    </row>
    <row r="4" spans="1:9" ht="13.5">
      <c r="A4" s="1018"/>
      <c r="B4" s="1018"/>
      <c r="C4" s="1018"/>
      <c r="D4" s="1018"/>
      <c r="E4" s="1018"/>
      <c r="F4" s="1018"/>
      <c r="G4" s="1018"/>
      <c r="H4" s="1018"/>
      <c r="I4" s="1018"/>
    </row>
    <row r="5" spans="1:9" ht="13.5">
      <c r="A5" s="1019"/>
      <c r="B5" s="1019"/>
      <c r="C5" s="1019"/>
      <c r="D5" s="1019"/>
      <c r="E5" s="1019"/>
      <c r="F5" s="1019"/>
      <c r="G5" s="1019"/>
      <c r="H5" s="1019"/>
      <c r="I5" s="1020" t="s">
        <v>704</v>
      </c>
    </row>
    <row r="6" spans="1:9" ht="84" customHeight="1">
      <c r="A6" s="1021" t="s">
        <v>705</v>
      </c>
      <c r="B6" s="1022" t="s">
        <v>706</v>
      </c>
      <c r="C6" s="1022" t="s">
        <v>1062</v>
      </c>
      <c r="D6" s="1022" t="s">
        <v>1063</v>
      </c>
      <c r="E6" s="1022" t="s">
        <v>1509</v>
      </c>
      <c r="F6" s="1022" t="s">
        <v>707</v>
      </c>
      <c r="G6" s="1022" t="s">
        <v>1064</v>
      </c>
      <c r="H6" s="1022" t="s">
        <v>1093</v>
      </c>
      <c r="I6" s="1023" t="s">
        <v>708</v>
      </c>
    </row>
    <row r="7" spans="1:9" ht="14.25" customHeight="1">
      <c r="A7" s="1024" t="s">
        <v>45</v>
      </c>
      <c r="B7" s="1025" t="s">
        <v>46</v>
      </c>
      <c r="C7" s="1025" t="s">
        <v>47</v>
      </c>
      <c r="D7" s="1025" t="s">
        <v>48</v>
      </c>
      <c r="E7" s="1025" t="s">
        <v>49</v>
      </c>
      <c r="F7" s="1025" t="s">
        <v>571</v>
      </c>
      <c r="G7" s="1025"/>
      <c r="H7" s="1025" t="s">
        <v>320</v>
      </c>
      <c r="I7" s="1024" t="s">
        <v>397</v>
      </c>
    </row>
    <row r="8" spans="1:9" ht="39" customHeight="1">
      <c r="A8" s="1026" t="s">
        <v>1061</v>
      </c>
      <c r="B8" s="1029">
        <v>738215900</v>
      </c>
      <c r="C8" s="1027">
        <v>388367</v>
      </c>
      <c r="D8" s="1029">
        <v>-8440734</v>
      </c>
      <c r="E8" s="1028">
        <v>728776333</v>
      </c>
      <c r="F8" s="1027">
        <v>-1387200</v>
      </c>
      <c r="G8" s="1027">
        <v>1138741154</v>
      </c>
      <c r="H8" s="1027">
        <v>728776333</v>
      </c>
      <c r="I8" s="1028">
        <f>SUM(F8)</f>
        <v>-1387200</v>
      </c>
    </row>
    <row r="9" spans="1:9" ht="39" customHeight="1">
      <c r="A9" s="1026" t="s">
        <v>1065</v>
      </c>
      <c r="B9" s="1029">
        <v>6688000</v>
      </c>
      <c r="C9" s="1027"/>
      <c r="D9" s="1029"/>
      <c r="E9" s="1028">
        <v>6688000</v>
      </c>
      <c r="F9" s="1027"/>
      <c r="G9" s="1027">
        <v>409964821</v>
      </c>
      <c r="H9" s="1027">
        <v>6688000</v>
      </c>
      <c r="I9" s="1028"/>
    </row>
    <row r="10" spans="1:9" ht="39" customHeight="1">
      <c r="A10" s="1026" t="s">
        <v>709</v>
      </c>
      <c r="B10" s="1029">
        <v>177650270</v>
      </c>
      <c r="C10" s="1027">
        <v>21901170</v>
      </c>
      <c r="D10" s="1029">
        <v>1346320</v>
      </c>
      <c r="E10" s="1028">
        <v>217103555</v>
      </c>
      <c r="F10" s="1027">
        <v>16205795</v>
      </c>
      <c r="G10" s="1027">
        <v>900865000</v>
      </c>
      <c r="H10" s="1027">
        <v>217103555</v>
      </c>
      <c r="I10" s="1028">
        <f>SUM(F10)</f>
        <v>16205795</v>
      </c>
    </row>
    <row r="11" spans="1:9" ht="56.25" customHeight="1">
      <c r="A11" s="1026" t="s">
        <v>1066</v>
      </c>
      <c r="B11" s="1029">
        <v>41576280</v>
      </c>
      <c r="C11" s="1027">
        <v>2016000</v>
      </c>
      <c r="D11" s="1029"/>
      <c r="E11" s="1028">
        <v>46198320</v>
      </c>
      <c r="F11" s="1027">
        <v>2606040</v>
      </c>
      <c r="G11" s="1027">
        <v>93546000</v>
      </c>
      <c r="H11" s="1027">
        <v>44655320</v>
      </c>
      <c r="I11" s="1028">
        <v>1063040</v>
      </c>
    </row>
    <row r="12" spans="1:9" ht="35.25" customHeight="1">
      <c r="A12" s="1291" t="s">
        <v>492</v>
      </c>
      <c r="B12" s="1033">
        <v>242218121</v>
      </c>
      <c r="C12" s="1033">
        <v>-8455801</v>
      </c>
      <c r="D12" s="1027">
        <v>17180846</v>
      </c>
      <c r="E12" s="1028">
        <v>235014846</v>
      </c>
      <c r="F12" s="1027">
        <v>-15928320</v>
      </c>
      <c r="G12" s="1027">
        <v>279640000</v>
      </c>
      <c r="H12" s="1027">
        <v>235014846</v>
      </c>
      <c r="I12" s="1028">
        <v>-15928320</v>
      </c>
    </row>
    <row r="13" spans="1:9" ht="35.25" customHeight="1">
      <c r="A13" s="1030" t="s">
        <v>30</v>
      </c>
      <c r="B13" s="1031">
        <f>SUM(B8:B12)</f>
        <v>1206348571</v>
      </c>
      <c r="C13" s="1031">
        <f aca="true" t="shared" si="0" ref="C13:I13">SUM(C8:C12)</f>
        <v>15849736</v>
      </c>
      <c r="D13" s="1031">
        <f t="shared" si="0"/>
        <v>10086432</v>
      </c>
      <c r="E13" s="1031">
        <f t="shared" si="0"/>
        <v>1233781054</v>
      </c>
      <c r="F13" s="1031">
        <f t="shared" si="0"/>
        <v>1496315</v>
      </c>
      <c r="G13" s="1031">
        <f t="shared" si="0"/>
        <v>2822756975</v>
      </c>
      <c r="H13" s="1031">
        <f t="shared" si="0"/>
        <v>1232238054</v>
      </c>
      <c r="I13" s="1031">
        <f t="shared" si="0"/>
        <v>-46685</v>
      </c>
    </row>
    <row r="20" ht="14.25" customHeight="1"/>
  </sheetData>
  <sheetProtection/>
  <mergeCells count="2">
    <mergeCell ref="A1:I1"/>
    <mergeCell ref="A2:I2"/>
  </mergeCells>
  <printOptions horizontalCentered="1"/>
  <pageMargins left="0" right="0" top="0.5905511811023623" bottom="0.1968503937007874" header="0.11811023622047245" footer="0"/>
  <pageSetup firstPageNumber="53" useFirstPageNumber="1" horizontalDpi="600" verticalDpi="600" orientation="landscape" paperSize="9" scale="84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0">
      <selection activeCell="A16" sqref="A16"/>
    </sheetView>
  </sheetViews>
  <sheetFormatPr defaultColWidth="9.00390625" defaultRowHeight="12.75"/>
  <cols>
    <col min="1" max="1" width="39.125" style="0" customWidth="1"/>
    <col min="2" max="4" width="25.875" style="0" customWidth="1"/>
    <col min="5" max="5" width="21.00390625" style="0" customWidth="1"/>
  </cols>
  <sheetData>
    <row r="2" spans="1:4" ht="13.5">
      <c r="A2" s="1622" t="s">
        <v>447</v>
      </c>
      <c r="B2" s="1622"/>
      <c r="C2" s="1622"/>
      <c r="D2" s="1622"/>
    </row>
    <row r="3" spans="1:4" ht="13.5">
      <c r="A3" s="1621" t="s">
        <v>1046</v>
      </c>
      <c r="B3" s="1621"/>
      <c r="C3" s="1621"/>
      <c r="D3" s="1621"/>
    </row>
    <row r="4" spans="1:4" ht="13.5">
      <c r="A4" s="1623" t="s">
        <v>1055</v>
      </c>
      <c r="B4" s="1623"/>
      <c r="C4" s="1623"/>
      <c r="D4" s="1623"/>
    </row>
    <row r="5" spans="4:5" ht="12.75">
      <c r="D5" s="782"/>
      <c r="E5" s="782" t="s">
        <v>704</v>
      </c>
    </row>
    <row r="6" spans="1:5" ht="55.5" customHeight="1">
      <c r="A6" s="1021" t="s">
        <v>705</v>
      </c>
      <c r="B6" s="1022" t="s">
        <v>710</v>
      </c>
      <c r="C6" s="1022" t="s">
        <v>711</v>
      </c>
      <c r="D6" s="1023" t="s">
        <v>712</v>
      </c>
      <c r="E6" s="1023" t="s">
        <v>1072</v>
      </c>
    </row>
    <row r="7" spans="1:5" ht="13.5">
      <c r="A7" s="1025" t="s">
        <v>45</v>
      </c>
      <c r="B7" s="1025" t="s">
        <v>46</v>
      </c>
      <c r="C7" s="1025" t="s">
        <v>47</v>
      </c>
      <c r="D7" s="1024" t="s">
        <v>48</v>
      </c>
      <c r="E7" s="1024" t="s">
        <v>49</v>
      </c>
    </row>
    <row r="8" spans="1:5" ht="37.5" customHeight="1">
      <c r="A8" s="1034" t="s">
        <v>713</v>
      </c>
      <c r="B8" s="1033">
        <v>1452000</v>
      </c>
      <c r="C8" s="1033">
        <v>1451980</v>
      </c>
      <c r="D8" s="1033"/>
      <c r="E8" s="1033">
        <f>SUM(B8-C8)</f>
        <v>20</v>
      </c>
    </row>
    <row r="9" spans="1:5" ht="32.25" customHeight="1">
      <c r="A9" s="1034" t="s">
        <v>1047</v>
      </c>
      <c r="B9" s="1033">
        <v>6837321</v>
      </c>
      <c r="C9" s="1033">
        <v>6837321</v>
      </c>
      <c r="D9" s="1033"/>
      <c r="E9" s="1033">
        <f aca="true" t="shared" si="0" ref="E9:E17">SUM(B9-C9)</f>
        <v>0</v>
      </c>
    </row>
    <row r="10" spans="1:5" ht="31.5" customHeight="1">
      <c r="A10" s="1034" t="s">
        <v>1048</v>
      </c>
      <c r="B10" s="1033">
        <v>3677031</v>
      </c>
      <c r="C10" s="1033">
        <v>3677031</v>
      </c>
      <c r="D10" s="1033"/>
      <c r="E10" s="1033">
        <f t="shared" si="0"/>
        <v>0</v>
      </c>
    </row>
    <row r="11" spans="1:5" ht="30.75" customHeight="1">
      <c r="A11" s="1034" t="s">
        <v>1049</v>
      </c>
      <c r="B11" s="1033">
        <v>5776000</v>
      </c>
      <c r="C11" s="1033">
        <v>5776000</v>
      </c>
      <c r="D11" s="1033"/>
      <c r="E11" s="1033">
        <f t="shared" si="0"/>
        <v>0</v>
      </c>
    </row>
    <row r="12" spans="1:5" ht="29.25" customHeight="1">
      <c r="A12" s="1034" t="s">
        <v>1050</v>
      </c>
      <c r="B12" s="1033">
        <v>57627288</v>
      </c>
      <c r="C12" s="1033">
        <v>57627288</v>
      </c>
      <c r="D12" s="1033"/>
      <c r="E12" s="1033">
        <f t="shared" si="0"/>
        <v>0</v>
      </c>
    </row>
    <row r="13" spans="1:5" ht="29.25" customHeight="1">
      <c r="A13" s="1034" t="s">
        <v>1051</v>
      </c>
      <c r="B13" s="1033">
        <v>32437105</v>
      </c>
      <c r="C13" s="1033">
        <v>32078732</v>
      </c>
      <c r="D13" s="1033"/>
      <c r="E13" s="1033">
        <f t="shared" si="0"/>
        <v>358373</v>
      </c>
    </row>
    <row r="14" spans="1:5" ht="29.25" customHeight="1">
      <c r="A14" s="1034" t="s">
        <v>714</v>
      </c>
      <c r="B14" s="1033">
        <v>22178400</v>
      </c>
      <c r="C14" s="1033">
        <v>22178400</v>
      </c>
      <c r="D14" s="1033"/>
      <c r="E14" s="1033">
        <f t="shared" si="0"/>
        <v>0</v>
      </c>
    </row>
    <row r="15" spans="1:5" ht="29.25" customHeight="1">
      <c r="A15" s="1034" t="s">
        <v>715</v>
      </c>
      <c r="B15" s="1033">
        <v>124900000</v>
      </c>
      <c r="C15" s="1033">
        <v>124900000</v>
      </c>
      <c r="D15" s="1033"/>
      <c r="E15" s="1033">
        <f t="shared" si="0"/>
        <v>0</v>
      </c>
    </row>
    <row r="16" spans="1:5" ht="29.25" customHeight="1">
      <c r="A16" s="1034" t="s">
        <v>1052</v>
      </c>
      <c r="B16" s="1035">
        <v>37752297</v>
      </c>
      <c r="C16" s="1035">
        <v>37752297</v>
      </c>
      <c r="D16" s="1036"/>
      <c r="E16" s="1033">
        <f t="shared" si="0"/>
        <v>0</v>
      </c>
    </row>
    <row r="17" spans="1:5" ht="29.25" customHeight="1">
      <c r="A17" s="1290" t="s">
        <v>1053</v>
      </c>
      <c r="B17" s="1035">
        <v>22443185</v>
      </c>
      <c r="C17" s="1035">
        <v>21249711</v>
      </c>
      <c r="D17" s="1036"/>
      <c r="E17" s="1033">
        <f t="shared" si="0"/>
        <v>1193474</v>
      </c>
    </row>
    <row r="18" spans="1:5" ht="34.5" customHeight="1">
      <c r="A18" s="1034" t="s">
        <v>1054</v>
      </c>
      <c r="B18" s="1035">
        <v>2000000</v>
      </c>
      <c r="C18" s="1035"/>
      <c r="D18" s="1035">
        <v>2000000</v>
      </c>
      <c r="E18" s="1033"/>
    </row>
    <row r="19" spans="1:5" ht="33" customHeight="1">
      <c r="A19" s="1037" t="s">
        <v>30</v>
      </c>
      <c r="B19" s="1038">
        <f>SUM(B8:B18)</f>
        <v>317080627</v>
      </c>
      <c r="C19" s="1038">
        <f>SUM(C8:C18)</f>
        <v>313528760</v>
      </c>
      <c r="D19" s="1038">
        <f>SUM(D8:D18)</f>
        <v>2000000</v>
      </c>
      <c r="E19" s="1038">
        <f>SUM(E8:E18)</f>
        <v>1551867</v>
      </c>
    </row>
    <row r="21" spans="1:5" ht="55.5">
      <c r="A21" s="1021" t="s">
        <v>705</v>
      </c>
      <c r="B21" s="1022" t="s">
        <v>1056</v>
      </c>
      <c r="C21" s="1022" t="s">
        <v>1057</v>
      </c>
      <c r="D21" s="1023" t="s">
        <v>1058</v>
      </c>
      <c r="E21" s="1023" t="s">
        <v>1072</v>
      </c>
    </row>
    <row r="22" spans="1:5" ht="29.25" customHeight="1">
      <c r="A22" s="1034" t="s">
        <v>1059</v>
      </c>
      <c r="B22" s="1035">
        <v>78148573</v>
      </c>
      <c r="C22" s="1035">
        <v>78148573</v>
      </c>
      <c r="D22" s="1036"/>
      <c r="E22" s="1036"/>
    </row>
  </sheetData>
  <sheetProtection/>
  <mergeCells count="3">
    <mergeCell ref="A2:D2"/>
    <mergeCell ref="A3:D3"/>
    <mergeCell ref="A4:D4"/>
  </mergeCells>
  <printOptions/>
  <pageMargins left="1.141732283464567" right="0.7480314960629921" top="0.3937007874015748" bottom="0.3937007874015748" header="0.5118110236220472" footer="0.31496062992125984"/>
  <pageSetup firstPageNumber="54" useFirstPageNumber="1" horizontalDpi="600" verticalDpi="600" orientation="landscape" paperSize="9" scale="85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6">
      <selection activeCell="D29" sqref="D29"/>
    </sheetView>
  </sheetViews>
  <sheetFormatPr defaultColWidth="9.125" defaultRowHeight="12.75"/>
  <cols>
    <col min="1" max="1" width="8.25390625" style="1041" customWidth="1"/>
    <col min="2" max="2" width="67.75390625" style="1041" customWidth="1"/>
    <col min="3" max="3" width="12.875" style="1041" customWidth="1"/>
    <col min="4" max="16384" width="9.125" style="1041" customWidth="1"/>
  </cols>
  <sheetData>
    <row r="1" spans="1:3" ht="12.75">
      <c r="A1" s="1624"/>
      <c r="B1" s="1625"/>
      <c r="C1" s="1625"/>
    </row>
    <row r="2" spans="1:3" ht="12.75">
      <c r="A2" s="1039"/>
      <c r="B2" s="1040"/>
      <c r="C2" s="1040"/>
    </row>
    <row r="3" spans="1:3" ht="12.75">
      <c r="A3" s="1626" t="s">
        <v>716</v>
      </c>
      <c r="B3" s="1627"/>
      <c r="C3" s="1627"/>
    </row>
    <row r="4" spans="1:3" ht="12.75">
      <c r="A4" s="1628" t="s">
        <v>717</v>
      </c>
      <c r="B4" s="1625"/>
      <c r="C4" s="1625"/>
    </row>
    <row r="5" spans="1:3" ht="12.75">
      <c r="A5" s="1628" t="s">
        <v>1086</v>
      </c>
      <c r="B5" s="1629"/>
      <c r="C5" s="1629"/>
    </row>
    <row r="6" spans="1:3" ht="12.75">
      <c r="A6" s="1042"/>
      <c r="B6" s="1043"/>
      <c r="C6" s="1043"/>
    </row>
    <row r="7" spans="1:3" ht="12.75">
      <c r="A7" s="1042"/>
      <c r="B7" s="1043"/>
      <c r="C7" s="1043"/>
    </row>
    <row r="8" spans="1:3" ht="12">
      <c r="A8" s="1044"/>
      <c r="B8" s="1044"/>
      <c r="C8" s="1045" t="s">
        <v>68</v>
      </c>
    </row>
    <row r="9" spans="1:3" ht="12.75">
      <c r="A9" s="1046" t="s">
        <v>718</v>
      </c>
      <c r="B9" s="1047" t="s">
        <v>44</v>
      </c>
      <c r="C9" s="1047" t="s">
        <v>719</v>
      </c>
    </row>
    <row r="10" spans="1:3" ht="12.75">
      <c r="A10" s="1046"/>
      <c r="B10" s="1047"/>
      <c r="C10" s="1047"/>
    </row>
    <row r="11" spans="1:3" ht="12.75">
      <c r="A11" s="1046"/>
      <c r="B11" s="1048" t="s">
        <v>720</v>
      </c>
      <c r="C11" s="1068">
        <v>38468</v>
      </c>
    </row>
    <row r="12" spans="1:3" ht="12.75">
      <c r="A12" s="1046"/>
      <c r="B12" s="1049" t="s">
        <v>721</v>
      </c>
      <c r="C12" s="1053">
        <v>1605133</v>
      </c>
    </row>
    <row r="13" spans="1:3" ht="12.75">
      <c r="A13" s="1046"/>
      <c r="B13" s="1050" t="s">
        <v>722</v>
      </c>
      <c r="C13" s="1051">
        <v>-1566665</v>
      </c>
    </row>
    <row r="14" spans="1:3" ht="12.75">
      <c r="A14" s="1046"/>
      <c r="B14" s="1052" t="s">
        <v>723</v>
      </c>
      <c r="C14" s="1053">
        <v>1730115</v>
      </c>
    </row>
    <row r="15" spans="1:3" ht="12.75">
      <c r="A15" s="1054"/>
      <c r="B15" s="1050" t="s">
        <v>724</v>
      </c>
      <c r="C15" s="1051">
        <v>1730115</v>
      </c>
    </row>
    <row r="16" spans="1:3" ht="12.75">
      <c r="A16" s="1054"/>
      <c r="B16" s="1055" t="s">
        <v>725</v>
      </c>
      <c r="C16" s="1056">
        <v>163450</v>
      </c>
    </row>
    <row r="17" spans="1:3" ht="12.75">
      <c r="A17" s="1054"/>
      <c r="B17" s="1055"/>
      <c r="C17" s="1057"/>
    </row>
    <row r="18" spans="1:3" ht="12.75">
      <c r="A18" s="1054"/>
      <c r="B18" s="1055"/>
      <c r="C18" s="1057"/>
    </row>
    <row r="19" spans="1:3" ht="12.75">
      <c r="A19" s="1054"/>
      <c r="B19" s="1046" t="s">
        <v>726</v>
      </c>
      <c r="C19" s="1057"/>
    </row>
    <row r="20" spans="1:3" ht="12.75">
      <c r="A20" s="1054">
        <v>3011</v>
      </c>
      <c r="B20" s="1049" t="s">
        <v>727</v>
      </c>
      <c r="C20" s="1056">
        <f>SUM(C21:C23)</f>
        <v>171</v>
      </c>
    </row>
    <row r="21" spans="1:3" ht="12.75">
      <c r="A21" s="1054"/>
      <c r="B21" s="1058" t="s">
        <v>218</v>
      </c>
      <c r="C21" s="1059">
        <v>1</v>
      </c>
    </row>
    <row r="22" spans="1:3" ht="12.75">
      <c r="A22" s="1054"/>
      <c r="B22" s="1060" t="s">
        <v>728</v>
      </c>
      <c r="C22" s="1059">
        <v>17</v>
      </c>
    </row>
    <row r="23" spans="1:3" ht="12.75">
      <c r="A23" s="1054"/>
      <c r="B23" s="1058" t="s">
        <v>219</v>
      </c>
      <c r="C23" s="1059">
        <v>153</v>
      </c>
    </row>
    <row r="24" spans="1:3" ht="12.75">
      <c r="A24" s="1054">
        <v>3021</v>
      </c>
      <c r="B24" s="1049" t="s">
        <v>308</v>
      </c>
      <c r="C24" s="1061">
        <f>SUM(C25:C29)</f>
        <v>91245</v>
      </c>
    </row>
    <row r="25" spans="1:4" ht="12.75">
      <c r="A25" s="1054"/>
      <c r="B25" s="1058" t="s">
        <v>218</v>
      </c>
      <c r="C25" s="1059">
        <v>25511</v>
      </c>
      <c r="D25" s="1066"/>
    </row>
    <row r="26" spans="1:4" ht="12.75">
      <c r="A26" s="1054"/>
      <c r="B26" s="1060" t="s">
        <v>728</v>
      </c>
      <c r="C26" s="1059">
        <v>18561</v>
      </c>
      <c r="D26" s="1066"/>
    </row>
    <row r="27" spans="1:4" ht="12.75">
      <c r="A27" s="1054"/>
      <c r="B27" s="1058" t="s">
        <v>219</v>
      </c>
      <c r="C27" s="1059">
        <v>29918</v>
      </c>
      <c r="D27" s="1066"/>
    </row>
    <row r="28" spans="1:4" ht="12.75">
      <c r="A28" s="1054"/>
      <c r="B28" s="1058" t="s">
        <v>153</v>
      </c>
      <c r="C28" s="1059">
        <v>2577</v>
      </c>
      <c r="D28" s="1066"/>
    </row>
    <row r="29" spans="1:3" ht="12.75">
      <c r="A29" s="1054"/>
      <c r="B29" s="1058" t="s">
        <v>374</v>
      </c>
      <c r="C29" s="1059">
        <v>14678</v>
      </c>
    </row>
    <row r="30" spans="1:3" ht="12.75">
      <c r="A30" s="1054">
        <v>3026</v>
      </c>
      <c r="B30" s="1049" t="s">
        <v>729</v>
      </c>
      <c r="C30" s="1061">
        <f>SUM(C31:C32)</f>
        <v>34444</v>
      </c>
    </row>
    <row r="31" spans="1:3" ht="12.75">
      <c r="A31" s="1054"/>
      <c r="B31" s="1058" t="s">
        <v>219</v>
      </c>
      <c r="C31" s="1062">
        <v>10854</v>
      </c>
    </row>
    <row r="32" spans="1:3" ht="12.75">
      <c r="A32" s="1054"/>
      <c r="B32" s="1058" t="s">
        <v>376</v>
      </c>
      <c r="C32" s="1062">
        <v>23590</v>
      </c>
    </row>
    <row r="33" spans="1:3" ht="12.75">
      <c r="A33" s="1063"/>
      <c r="B33" s="1064" t="s">
        <v>63</v>
      </c>
      <c r="C33" s="1056">
        <f>SUM(C24+C30+C20)</f>
        <v>125860</v>
      </c>
    </row>
    <row r="34" spans="1:3" ht="12.75">
      <c r="A34" s="1063"/>
      <c r="B34" s="1064"/>
      <c r="C34" s="1056"/>
    </row>
    <row r="35" spans="1:3" ht="12.75">
      <c r="A35" s="1063"/>
      <c r="B35" s="1064" t="s">
        <v>730</v>
      </c>
      <c r="C35" s="1056"/>
    </row>
    <row r="36" spans="1:3" ht="12.75">
      <c r="A36" s="1063">
        <v>3021</v>
      </c>
      <c r="B36" s="1049" t="s">
        <v>308</v>
      </c>
      <c r="C36" s="1061">
        <v>37590</v>
      </c>
    </row>
    <row r="37" spans="1:4" ht="12.75">
      <c r="A37" s="1063"/>
      <c r="B37" s="1058" t="s">
        <v>218</v>
      </c>
      <c r="C37" s="1065">
        <v>29598</v>
      </c>
      <c r="D37" s="1066"/>
    </row>
    <row r="38" spans="1:4" ht="12.75">
      <c r="A38" s="1063"/>
      <c r="B38" s="1060" t="s">
        <v>728</v>
      </c>
      <c r="C38" s="1059">
        <v>7992</v>
      </c>
      <c r="D38" s="1066"/>
    </row>
    <row r="39" spans="1:3" ht="12.75">
      <c r="A39" s="1063"/>
      <c r="B39" s="1064"/>
      <c r="C39" s="1056"/>
    </row>
    <row r="40" spans="1:3" ht="12.75">
      <c r="A40" s="1063"/>
      <c r="B40" s="1064" t="s">
        <v>30</v>
      </c>
      <c r="C40" s="1056">
        <f>SUM(C36+C33)</f>
        <v>163450</v>
      </c>
    </row>
    <row r="41" ht="12">
      <c r="B41" s="1067"/>
    </row>
  </sheetData>
  <sheetProtection/>
  <mergeCells count="4">
    <mergeCell ref="A1:C1"/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31496062992125984"/>
  <pageSetup firstPageNumber="55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88">
      <selection activeCell="A104" sqref="A104:IV104"/>
    </sheetView>
  </sheetViews>
  <sheetFormatPr defaultColWidth="9.125" defaultRowHeight="12.75"/>
  <cols>
    <col min="1" max="1" width="8.25390625" style="1041" customWidth="1"/>
    <col min="2" max="2" width="67.75390625" style="1041" customWidth="1"/>
    <col min="3" max="3" width="12.875" style="1041" customWidth="1"/>
    <col min="4" max="16384" width="9.125" style="1041" customWidth="1"/>
  </cols>
  <sheetData>
    <row r="1" spans="1:3" ht="12.75">
      <c r="A1" s="1624" t="s">
        <v>731</v>
      </c>
      <c r="B1" s="1625"/>
      <c r="C1" s="1625"/>
    </row>
    <row r="2" spans="1:3" ht="12.75">
      <c r="A2" s="1628" t="s">
        <v>732</v>
      </c>
      <c r="B2" s="1625"/>
      <c r="C2" s="1625"/>
    </row>
    <row r="3" spans="1:3" ht="12.75">
      <c r="A3" s="1628" t="s">
        <v>1085</v>
      </c>
      <c r="B3" s="1629"/>
      <c r="C3" s="1629"/>
    </row>
    <row r="4" spans="1:3" ht="12">
      <c r="A4" s="1044"/>
      <c r="B4" s="1044"/>
      <c r="C4" s="1045" t="s">
        <v>68</v>
      </c>
    </row>
    <row r="5" spans="1:3" ht="12.75">
      <c r="A5" s="1046" t="s">
        <v>718</v>
      </c>
      <c r="B5" s="1047" t="s">
        <v>44</v>
      </c>
      <c r="C5" s="1047" t="s">
        <v>719</v>
      </c>
    </row>
    <row r="6" spans="1:3" ht="12.75">
      <c r="A6" s="1046"/>
      <c r="B6" s="1046"/>
      <c r="C6" s="1046"/>
    </row>
    <row r="7" spans="1:3" ht="12">
      <c r="A7" s="1054"/>
      <c r="B7" s="1048" t="s">
        <v>720</v>
      </c>
      <c r="C7" s="1068">
        <v>15057073</v>
      </c>
    </row>
    <row r="8" spans="1:3" ht="12">
      <c r="A8" s="1049"/>
      <c r="B8" s="1049" t="s">
        <v>721</v>
      </c>
      <c r="C8" s="1069">
        <v>8677826</v>
      </c>
    </row>
    <row r="9" spans="1:3" ht="12.75">
      <c r="A9" s="1049"/>
      <c r="B9" s="1050" t="s">
        <v>722</v>
      </c>
      <c r="C9" s="1070">
        <v>6379247</v>
      </c>
    </row>
    <row r="10" spans="1:3" ht="12">
      <c r="A10" s="1049"/>
      <c r="B10" s="1052" t="s">
        <v>723</v>
      </c>
      <c r="C10" s="1069">
        <v>20779372</v>
      </c>
    </row>
    <row r="11" spans="1:3" ht="12">
      <c r="A11" s="1049"/>
      <c r="B11" s="1071" t="s">
        <v>733</v>
      </c>
      <c r="C11" s="1069">
        <v>23874815</v>
      </c>
    </row>
    <row r="12" spans="1:3" ht="12.75">
      <c r="A12" s="1049"/>
      <c r="B12" s="1072" t="s">
        <v>724</v>
      </c>
      <c r="C12" s="1070">
        <v>-3095443</v>
      </c>
    </row>
    <row r="13" spans="1:3" ht="12.75">
      <c r="A13" s="1049"/>
      <c r="B13" s="1073" t="s">
        <v>725</v>
      </c>
      <c r="C13" s="1056">
        <v>3283804</v>
      </c>
    </row>
    <row r="14" spans="1:3" ht="12.75">
      <c r="A14" s="1049"/>
      <c r="B14" s="1073"/>
      <c r="C14" s="1056"/>
    </row>
    <row r="15" spans="1:3" ht="12.75">
      <c r="A15" s="1049"/>
      <c r="B15" s="1073"/>
      <c r="C15" s="1056"/>
    </row>
    <row r="16" spans="1:3" ht="12.75">
      <c r="A16" s="1049"/>
      <c r="B16" s="1073" t="s">
        <v>1073</v>
      </c>
      <c r="C16" s="1056">
        <v>600000</v>
      </c>
    </row>
    <row r="17" spans="1:3" ht="12.75">
      <c r="A17" s="1074"/>
      <c r="B17" s="1055"/>
      <c r="C17" s="1057"/>
    </row>
    <row r="18" spans="1:3" ht="12.75">
      <c r="A18" s="1074"/>
      <c r="B18" s="1055" t="s">
        <v>734</v>
      </c>
      <c r="C18" s="1057"/>
    </row>
    <row r="19" spans="1:3" ht="12">
      <c r="A19" s="1049">
        <v>1808</v>
      </c>
      <c r="B19" s="1071" t="s">
        <v>697</v>
      </c>
      <c r="C19" s="1069">
        <v>12909</v>
      </c>
    </row>
    <row r="20" spans="1:3" ht="12">
      <c r="A20" s="1049">
        <v>1843</v>
      </c>
      <c r="B20" s="1075" t="s">
        <v>533</v>
      </c>
      <c r="C20" s="1069">
        <v>46251</v>
      </c>
    </row>
    <row r="21" spans="1:3" ht="12.75">
      <c r="A21" s="1074"/>
      <c r="B21" s="1055" t="s">
        <v>735</v>
      </c>
      <c r="C21" s="1057">
        <f>SUM(C19:C20)</f>
        <v>59160</v>
      </c>
    </row>
    <row r="22" spans="1:3" ht="12">
      <c r="A22" s="1076"/>
      <c r="B22" s="1077"/>
      <c r="C22" s="1078"/>
    </row>
    <row r="23" spans="1:3" ht="12.75">
      <c r="A23" s="1054"/>
      <c r="B23" s="1046" t="s">
        <v>736</v>
      </c>
      <c r="C23" s="1079"/>
    </row>
    <row r="24" spans="1:3" ht="12">
      <c r="A24" s="1054">
        <v>3052</v>
      </c>
      <c r="B24" s="1049" t="s">
        <v>541</v>
      </c>
      <c r="C24" s="1079">
        <v>1248</v>
      </c>
    </row>
    <row r="25" spans="1:3" ht="12">
      <c r="A25" s="1054">
        <v>3061</v>
      </c>
      <c r="B25" s="1049" t="s">
        <v>674</v>
      </c>
      <c r="C25" s="1079">
        <v>395</v>
      </c>
    </row>
    <row r="26" spans="1:3" ht="12">
      <c r="A26" s="1054">
        <v>3071</v>
      </c>
      <c r="B26" s="1052" t="s">
        <v>16</v>
      </c>
      <c r="C26" s="1079">
        <v>953</v>
      </c>
    </row>
    <row r="27" spans="1:3" ht="12">
      <c r="A27" s="1054">
        <v>3081</v>
      </c>
      <c r="B27" s="1052" t="s">
        <v>21</v>
      </c>
      <c r="C27" s="1079">
        <v>1848</v>
      </c>
    </row>
    <row r="28" spans="1:3" ht="12">
      <c r="A28" s="1054">
        <v>3111</v>
      </c>
      <c r="B28" s="1049" t="s">
        <v>737</v>
      </c>
      <c r="C28" s="1079">
        <v>23358</v>
      </c>
    </row>
    <row r="29" spans="1:3" ht="12">
      <c r="A29" s="1054">
        <v>3114</v>
      </c>
      <c r="B29" s="1049" t="s">
        <v>676</v>
      </c>
      <c r="C29" s="1079">
        <v>13994</v>
      </c>
    </row>
    <row r="30" spans="1:3" ht="12">
      <c r="A30" s="1054">
        <v>3121</v>
      </c>
      <c r="B30" s="1052" t="s">
        <v>738</v>
      </c>
      <c r="C30" s="1079">
        <v>899</v>
      </c>
    </row>
    <row r="31" spans="1:3" ht="12">
      <c r="A31" s="1054">
        <v>3122</v>
      </c>
      <c r="B31" s="1052" t="s">
        <v>65</v>
      </c>
      <c r="C31" s="1079">
        <v>456</v>
      </c>
    </row>
    <row r="32" spans="1:3" ht="12">
      <c r="A32" s="1054">
        <v>3123</v>
      </c>
      <c r="B32" s="1049" t="s">
        <v>739</v>
      </c>
      <c r="C32" s="1079">
        <v>2644</v>
      </c>
    </row>
    <row r="33" spans="1:3" ht="12">
      <c r="A33" s="1054">
        <v>3124</v>
      </c>
      <c r="B33" s="1049" t="s">
        <v>498</v>
      </c>
      <c r="C33" s="1079">
        <v>2057</v>
      </c>
    </row>
    <row r="34" spans="1:3" ht="12">
      <c r="A34" s="1054">
        <v>3125</v>
      </c>
      <c r="B34" s="1052" t="s">
        <v>561</v>
      </c>
      <c r="C34" s="1079">
        <v>100</v>
      </c>
    </row>
    <row r="35" spans="1:3" ht="12">
      <c r="A35" s="1054">
        <v>3141</v>
      </c>
      <c r="B35" s="1052" t="s">
        <v>448</v>
      </c>
      <c r="C35" s="1079">
        <v>11200</v>
      </c>
    </row>
    <row r="36" spans="1:3" ht="12">
      <c r="A36" s="1054">
        <v>3142</v>
      </c>
      <c r="B36" s="1049" t="s">
        <v>549</v>
      </c>
      <c r="C36" s="1079">
        <v>1266</v>
      </c>
    </row>
    <row r="37" spans="1:3" ht="12">
      <c r="A37" s="1054">
        <v>3143</v>
      </c>
      <c r="B37" s="1052" t="s">
        <v>563</v>
      </c>
      <c r="C37" s="1079">
        <v>468</v>
      </c>
    </row>
    <row r="38" spans="1:3" ht="12">
      <c r="A38" s="1054">
        <v>3145</v>
      </c>
      <c r="B38" s="1049" t="s">
        <v>740</v>
      </c>
      <c r="C38" s="1079">
        <v>281</v>
      </c>
    </row>
    <row r="39" spans="1:3" ht="12">
      <c r="A39" s="1054">
        <v>3146</v>
      </c>
      <c r="B39" s="1052" t="s">
        <v>741</v>
      </c>
      <c r="C39" s="1079">
        <v>1208</v>
      </c>
    </row>
    <row r="40" spans="1:3" ht="12">
      <c r="A40" s="1054">
        <v>3201</v>
      </c>
      <c r="B40" s="1049" t="s">
        <v>742</v>
      </c>
      <c r="C40" s="1079">
        <v>3942</v>
      </c>
    </row>
    <row r="41" spans="1:3" ht="12">
      <c r="A41" s="1054">
        <v>3202</v>
      </c>
      <c r="B41" s="1049" t="s">
        <v>198</v>
      </c>
      <c r="C41" s="1079">
        <v>2477</v>
      </c>
    </row>
    <row r="42" spans="1:3" ht="12">
      <c r="A42" s="1054">
        <v>3203</v>
      </c>
      <c r="B42" s="1049" t="s">
        <v>51</v>
      </c>
      <c r="C42" s="1079">
        <v>1319</v>
      </c>
    </row>
    <row r="43" spans="1:3" ht="12">
      <c r="A43" s="1054">
        <v>3204</v>
      </c>
      <c r="B43" s="1052" t="s">
        <v>743</v>
      </c>
      <c r="C43" s="1079">
        <v>284</v>
      </c>
    </row>
    <row r="44" spans="1:3" ht="12">
      <c r="A44" s="1054">
        <v>3205</v>
      </c>
      <c r="B44" s="1049" t="s">
        <v>292</v>
      </c>
      <c r="C44" s="1079">
        <v>8831</v>
      </c>
    </row>
    <row r="45" spans="1:3" ht="12">
      <c r="A45" s="1054">
        <v>3209</v>
      </c>
      <c r="B45" s="1049" t="s">
        <v>744</v>
      </c>
      <c r="C45" s="1079">
        <v>1058</v>
      </c>
    </row>
    <row r="46" spans="1:3" ht="12">
      <c r="A46" s="1054">
        <v>3208</v>
      </c>
      <c r="B46" s="1049" t="s">
        <v>80</v>
      </c>
      <c r="C46" s="1079">
        <v>1016</v>
      </c>
    </row>
    <row r="47" spans="1:3" ht="12">
      <c r="A47" s="1054">
        <v>3210</v>
      </c>
      <c r="B47" s="1052" t="s">
        <v>567</v>
      </c>
      <c r="C47" s="1079">
        <v>400</v>
      </c>
    </row>
    <row r="48" spans="1:3" ht="12">
      <c r="A48" s="1054">
        <v>3212</v>
      </c>
      <c r="B48" s="1049" t="s">
        <v>745</v>
      </c>
      <c r="C48" s="1079">
        <v>19416</v>
      </c>
    </row>
    <row r="49" spans="1:3" ht="12">
      <c r="A49" s="1054">
        <v>3214</v>
      </c>
      <c r="B49" s="1049" t="s">
        <v>746</v>
      </c>
      <c r="C49" s="1079">
        <v>4453</v>
      </c>
    </row>
    <row r="50" spans="1:3" ht="12">
      <c r="A50" s="1054">
        <v>3216</v>
      </c>
      <c r="B50" s="1049" t="s">
        <v>747</v>
      </c>
      <c r="C50" s="1079">
        <v>7178</v>
      </c>
    </row>
    <row r="51" spans="1:3" ht="12">
      <c r="A51" s="1054">
        <v>3223</v>
      </c>
      <c r="B51" s="1052" t="s">
        <v>748</v>
      </c>
      <c r="C51" s="1079">
        <v>5108</v>
      </c>
    </row>
    <row r="52" spans="1:3" ht="12">
      <c r="A52" s="1054">
        <v>3301</v>
      </c>
      <c r="B52" s="1049" t="s">
        <v>29</v>
      </c>
      <c r="C52" s="1079">
        <v>1373</v>
      </c>
    </row>
    <row r="53" spans="1:3" ht="12">
      <c r="A53" s="1054">
        <v>3302</v>
      </c>
      <c r="B53" s="1049" t="s">
        <v>749</v>
      </c>
      <c r="C53" s="1079">
        <v>200</v>
      </c>
    </row>
    <row r="54" spans="1:3" ht="12">
      <c r="A54" s="1054">
        <v>3311</v>
      </c>
      <c r="B54" s="1052" t="s">
        <v>13</v>
      </c>
      <c r="C54" s="1079">
        <v>15</v>
      </c>
    </row>
    <row r="55" spans="1:3" ht="12">
      <c r="A55" s="1054">
        <v>3340</v>
      </c>
      <c r="B55" s="1052" t="s">
        <v>309</v>
      </c>
      <c r="C55" s="1079">
        <v>6028</v>
      </c>
    </row>
    <row r="56" spans="1:3" ht="12">
      <c r="A56" s="1054">
        <v>3346</v>
      </c>
      <c r="B56" s="1052" t="s">
        <v>670</v>
      </c>
      <c r="C56" s="1079">
        <v>317</v>
      </c>
    </row>
    <row r="57" spans="1:3" ht="12">
      <c r="A57" s="1054">
        <v>3349</v>
      </c>
      <c r="B57" s="1052" t="s">
        <v>532</v>
      </c>
      <c r="C57" s="1079">
        <v>960</v>
      </c>
    </row>
    <row r="58" spans="1:3" ht="12">
      <c r="A58" s="1054">
        <v>3352</v>
      </c>
      <c r="B58" s="1049" t="s">
        <v>637</v>
      </c>
      <c r="C58" s="1079">
        <v>2035</v>
      </c>
    </row>
    <row r="59" spans="1:3" ht="12">
      <c r="A59" s="1054">
        <v>3355</v>
      </c>
      <c r="B59" s="1052" t="s">
        <v>449</v>
      </c>
      <c r="C59" s="1079">
        <v>2512</v>
      </c>
    </row>
    <row r="60" spans="1:3" ht="12">
      <c r="A60" s="1054">
        <v>3356</v>
      </c>
      <c r="B60" s="1049" t="s">
        <v>750</v>
      </c>
      <c r="C60" s="1079">
        <v>23160</v>
      </c>
    </row>
    <row r="61" spans="1:3" ht="12">
      <c r="A61" s="1054">
        <v>3357</v>
      </c>
      <c r="B61" s="1049" t="s">
        <v>566</v>
      </c>
      <c r="C61" s="1079">
        <v>3455</v>
      </c>
    </row>
    <row r="62" spans="1:3" ht="12">
      <c r="A62" s="1054">
        <v>3362</v>
      </c>
      <c r="B62" s="1052" t="s">
        <v>466</v>
      </c>
      <c r="C62" s="1079">
        <v>1730</v>
      </c>
    </row>
    <row r="63" spans="1:3" ht="12">
      <c r="A63" s="1054">
        <v>3411</v>
      </c>
      <c r="B63" s="1052" t="s">
        <v>10</v>
      </c>
      <c r="C63" s="1079">
        <v>12</v>
      </c>
    </row>
    <row r="64" spans="1:3" ht="12">
      <c r="A64" s="1054">
        <v>3412</v>
      </c>
      <c r="B64" s="1049" t="s">
        <v>751</v>
      </c>
      <c r="C64" s="1079">
        <v>1056</v>
      </c>
    </row>
    <row r="65" spans="1:3" ht="12">
      <c r="A65" s="1054">
        <v>3413</v>
      </c>
      <c r="B65" s="1052" t="s">
        <v>18</v>
      </c>
      <c r="C65" s="1079">
        <v>223</v>
      </c>
    </row>
    <row r="66" spans="1:3" ht="12">
      <c r="A66" s="1054">
        <v>3421</v>
      </c>
      <c r="B66" s="1052" t="s">
        <v>1077</v>
      </c>
      <c r="C66" s="1079">
        <v>1677</v>
      </c>
    </row>
    <row r="67" spans="1:3" ht="12">
      <c r="A67" s="1054">
        <v>3422</v>
      </c>
      <c r="B67" s="1049" t="s">
        <v>20</v>
      </c>
      <c r="C67" s="1079">
        <v>3936</v>
      </c>
    </row>
    <row r="68" spans="1:3" ht="12">
      <c r="A68" s="1054">
        <v>3423</v>
      </c>
      <c r="B68" s="1049" t="s">
        <v>19</v>
      </c>
      <c r="C68" s="1079">
        <v>1168</v>
      </c>
    </row>
    <row r="69" spans="1:3" ht="12">
      <c r="A69" s="1054">
        <v>3424</v>
      </c>
      <c r="B69" s="1049" t="s">
        <v>213</v>
      </c>
      <c r="C69" s="1079">
        <v>939</v>
      </c>
    </row>
    <row r="70" spans="1:3" ht="12">
      <c r="A70" s="1054">
        <v>3425</v>
      </c>
      <c r="B70" s="1049" t="s">
        <v>568</v>
      </c>
      <c r="C70" s="1079">
        <v>4386</v>
      </c>
    </row>
    <row r="71" spans="1:3" ht="12">
      <c r="A71" s="1054">
        <v>3426</v>
      </c>
      <c r="B71" s="1049" t="s">
        <v>298</v>
      </c>
      <c r="C71" s="1079">
        <v>7492</v>
      </c>
    </row>
    <row r="72" spans="1:3" ht="12">
      <c r="A72" s="1054">
        <v>3427</v>
      </c>
      <c r="B72" s="1049" t="s">
        <v>493</v>
      </c>
      <c r="C72" s="1079">
        <v>873</v>
      </c>
    </row>
    <row r="73" spans="1:3" ht="12">
      <c r="A73" s="1054">
        <v>3428</v>
      </c>
      <c r="B73" s="1052" t="s">
        <v>752</v>
      </c>
      <c r="C73" s="1079">
        <v>750</v>
      </c>
    </row>
    <row r="74" spans="1:3" ht="12">
      <c r="A74" s="1054">
        <v>3431</v>
      </c>
      <c r="B74" s="1049" t="s">
        <v>753</v>
      </c>
      <c r="C74" s="1079">
        <v>2500</v>
      </c>
    </row>
    <row r="75" spans="1:3" ht="12">
      <c r="A75" s="1054">
        <v>3451</v>
      </c>
      <c r="B75" s="1049" t="s">
        <v>754</v>
      </c>
      <c r="C75" s="1079">
        <v>111</v>
      </c>
    </row>
    <row r="76" spans="1:3" ht="12">
      <c r="A76" s="1054">
        <v>3452</v>
      </c>
      <c r="B76" s="1052" t="s">
        <v>494</v>
      </c>
      <c r="C76" s="1079">
        <v>2584</v>
      </c>
    </row>
    <row r="77" spans="1:3" ht="12.75">
      <c r="A77" s="1054"/>
      <c r="B77" s="1046" t="s">
        <v>755</v>
      </c>
      <c r="C77" s="1056">
        <f>SUM(C24:C76)</f>
        <v>187349</v>
      </c>
    </row>
    <row r="78" spans="1:3" ht="12.75">
      <c r="A78" s="1054"/>
      <c r="B78" s="1046"/>
      <c r="C78" s="1056"/>
    </row>
    <row r="79" spans="1:3" ht="12.75">
      <c r="A79" s="1054"/>
      <c r="B79" s="1046" t="s">
        <v>756</v>
      </c>
      <c r="C79" s="1056"/>
    </row>
    <row r="80" spans="1:3" ht="12">
      <c r="A80" s="1054">
        <v>3928</v>
      </c>
      <c r="B80" s="1049" t="s">
        <v>32</v>
      </c>
      <c r="C80" s="1069">
        <v>130800</v>
      </c>
    </row>
    <row r="81" spans="1:3" ht="12">
      <c r="A81" s="1054">
        <v>3929</v>
      </c>
      <c r="B81" s="1049" t="s">
        <v>200</v>
      </c>
      <c r="C81" s="1069">
        <v>10000</v>
      </c>
    </row>
    <row r="82" spans="1:3" ht="12.75">
      <c r="A82" s="1054"/>
      <c r="B82" s="1046" t="s">
        <v>756</v>
      </c>
      <c r="C82" s="1056">
        <f>SUM(C80:C81)</f>
        <v>140800</v>
      </c>
    </row>
    <row r="83" spans="1:3" ht="12">
      <c r="A83" s="1076"/>
      <c r="B83" s="1049"/>
      <c r="C83" s="1078"/>
    </row>
    <row r="84" spans="1:3" ht="12.75">
      <c r="A84" s="1054"/>
      <c r="B84" s="1046" t="s">
        <v>26</v>
      </c>
      <c r="C84" s="1079"/>
    </row>
    <row r="85" spans="1:3" ht="12">
      <c r="A85" s="1054">
        <v>4014</v>
      </c>
      <c r="B85" s="1049" t="s">
        <v>318</v>
      </c>
      <c r="C85" s="1079">
        <v>5723</v>
      </c>
    </row>
    <row r="86" spans="1:3" ht="12">
      <c r="A86" s="1054">
        <v>4114</v>
      </c>
      <c r="B86" s="1052" t="s">
        <v>1078</v>
      </c>
      <c r="C86" s="1079">
        <v>80000</v>
      </c>
    </row>
    <row r="87" spans="1:3" ht="12">
      <c r="A87" s="1063">
        <v>4118</v>
      </c>
      <c r="B87" s="1080" t="s">
        <v>757</v>
      </c>
      <c r="C87" s="1079">
        <v>15701</v>
      </c>
    </row>
    <row r="88" spans="1:3" ht="12">
      <c r="A88" s="1063">
        <v>4120</v>
      </c>
      <c r="B88" s="1080" t="s">
        <v>367</v>
      </c>
      <c r="C88" s="1079">
        <v>115452</v>
      </c>
    </row>
    <row r="89" spans="1:4" ht="12">
      <c r="A89" s="1054">
        <v>4121</v>
      </c>
      <c r="B89" s="1049" t="s">
        <v>758</v>
      </c>
      <c r="C89" s="1079">
        <v>1685</v>
      </c>
      <c r="D89" s="1081"/>
    </row>
    <row r="90" spans="1:4" ht="12">
      <c r="A90" s="1054">
        <v>4122</v>
      </c>
      <c r="B90" s="1049" t="s">
        <v>77</v>
      </c>
      <c r="C90" s="1079">
        <v>43974</v>
      </c>
      <c r="D90" s="1081"/>
    </row>
    <row r="91" spans="1:4" ht="12">
      <c r="A91" s="1082">
        <v>4123</v>
      </c>
      <c r="B91" s="1071" t="s">
        <v>759</v>
      </c>
      <c r="C91" s="1083">
        <v>384</v>
      </c>
      <c r="D91" s="1081"/>
    </row>
    <row r="92" spans="1:4" ht="12">
      <c r="A92" s="1082">
        <v>4125</v>
      </c>
      <c r="B92" s="1084" t="s">
        <v>1079</v>
      </c>
      <c r="C92" s="1083">
        <v>4197</v>
      </c>
      <c r="D92" s="1081"/>
    </row>
    <row r="93" spans="1:4" ht="12">
      <c r="A93" s="1054">
        <v>4131</v>
      </c>
      <c r="B93" s="1049" t="s">
        <v>201</v>
      </c>
      <c r="C93" s="1079">
        <v>2232</v>
      </c>
      <c r="D93" s="1081"/>
    </row>
    <row r="94" spans="1:4" ht="12">
      <c r="A94" s="1063">
        <v>4132</v>
      </c>
      <c r="B94" s="1085" t="s">
        <v>450</v>
      </c>
      <c r="C94" s="1079">
        <v>16175</v>
      </c>
      <c r="D94" s="1081"/>
    </row>
    <row r="95" spans="1:4" ht="12">
      <c r="A95" s="1063">
        <v>4133</v>
      </c>
      <c r="B95" s="1080" t="s">
        <v>760</v>
      </c>
      <c r="C95" s="1079">
        <v>16511</v>
      </c>
      <c r="D95" s="1081"/>
    </row>
    <row r="96" spans="1:4" ht="12">
      <c r="A96" s="1063">
        <v>4138</v>
      </c>
      <c r="B96" s="1086" t="s">
        <v>559</v>
      </c>
      <c r="C96" s="1079">
        <v>126</v>
      </c>
      <c r="D96" s="1081"/>
    </row>
    <row r="97" spans="1:4" ht="12">
      <c r="A97" s="1054">
        <v>4265</v>
      </c>
      <c r="B97" s="1080" t="s">
        <v>761</v>
      </c>
      <c r="C97" s="1079">
        <v>4127</v>
      </c>
      <c r="D97" s="1081"/>
    </row>
    <row r="98" spans="1:3" ht="12.75">
      <c r="A98" s="1063"/>
      <c r="B98" s="1046" t="s">
        <v>26</v>
      </c>
      <c r="C98" s="1056">
        <f>SUM(C85:C97)</f>
        <v>306287</v>
      </c>
    </row>
    <row r="99" spans="1:3" ht="12.75">
      <c r="A99" s="1063"/>
      <c r="B99" s="1046"/>
      <c r="C99" s="1056"/>
    </row>
    <row r="100" spans="1:3" ht="12.75">
      <c r="A100" s="1063"/>
      <c r="B100" s="1046" t="s">
        <v>28</v>
      </c>
      <c r="C100" s="1056"/>
    </row>
    <row r="101" spans="1:3" ht="12">
      <c r="A101" s="1063">
        <v>5021</v>
      </c>
      <c r="B101" s="1052" t="s">
        <v>1080</v>
      </c>
      <c r="C101" s="1069">
        <v>3560</v>
      </c>
    </row>
    <row r="102" spans="1:4" ht="12">
      <c r="A102" s="1063">
        <v>5037</v>
      </c>
      <c r="B102" s="1088" t="s">
        <v>55</v>
      </c>
      <c r="C102" s="1069">
        <v>698</v>
      </c>
      <c r="D102" s="1081"/>
    </row>
    <row r="103" spans="1:4" ht="12">
      <c r="A103" s="1063">
        <v>5038</v>
      </c>
      <c r="B103" s="1087" t="s">
        <v>1081</v>
      </c>
      <c r="C103" s="1069">
        <v>469250</v>
      </c>
      <c r="D103" s="1081"/>
    </row>
    <row r="104" spans="1:4" ht="12">
      <c r="A104" s="1063">
        <v>5041</v>
      </c>
      <c r="B104" s="1087" t="s">
        <v>1510</v>
      </c>
      <c r="C104" s="1069">
        <v>2000</v>
      </c>
      <c r="D104" s="1081"/>
    </row>
    <row r="105" spans="1:3" ht="12.75">
      <c r="A105" s="1063"/>
      <c r="B105" s="1046" t="s">
        <v>762</v>
      </c>
      <c r="C105" s="1056">
        <f>SUM(C101:C104)</f>
        <v>475508</v>
      </c>
    </row>
    <row r="106" spans="1:3" ht="12.75">
      <c r="A106" s="1063"/>
      <c r="B106" s="1046"/>
      <c r="C106" s="1056"/>
    </row>
    <row r="107" spans="1:3" ht="12.75">
      <c r="A107" s="1063"/>
      <c r="B107" s="1046" t="s">
        <v>763</v>
      </c>
      <c r="C107" s="1056"/>
    </row>
    <row r="108" spans="1:3" ht="12">
      <c r="A108" s="1063">
        <v>6010</v>
      </c>
      <c r="B108" s="1049" t="s">
        <v>495</v>
      </c>
      <c r="C108" s="1069">
        <v>1514700</v>
      </c>
    </row>
    <row r="109" spans="1:3" ht="12.75">
      <c r="A109" s="1063"/>
      <c r="B109" s="1046" t="s">
        <v>764</v>
      </c>
      <c r="C109" s="1056">
        <f>SUM(C108:C108)</f>
        <v>1514700</v>
      </c>
    </row>
    <row r="110" spans="1:3" ht="12.75">
      <c r="A110" s="1063"/>
      <c r="B110" s="1080"/>
      <c r="C110" s="1056"/>
    </row>
    <row r="111" spans="1:3" ht="12.75">
      <c r="A111" s="1063"/>
      <c r="B111" s="1064" t="s">
        <v>63</v>
      </c>
      <c r="C111" s="1056">
        <f>SUM(C109+C105+C98+C77+C16+C21+C82)</f>
        <v>3283804</v>
      </c>
    </row>
    <row r="112" spans="1:3" ht="12">
      <c r="A112" s="1063"/>
      <c r="B112" s="1089"/>
      <c r="C112" s="1069"/>
    </row>
    <row r="113" spans="1:3" ht="12">
      <c r="A113" s="1090"/>
      <c r="B113" s="1090"/>
      <c r="C113" s="1090"/>
    </row>
    <row r="114" ht="12">
      <c r="B114" s="1091"/>
    </row>
  </sheetData>
  <sheetProtection/>
  <mergeCells count="3">
    <mergeCell ref="A1:C1"/>
    <mergeCell ref="A2:C2"/>
    <mergeCell ref="A3:C3"/>
  </mergeCells>
  <printOptions horizontalCentered="1"/>
  <pageMargins left="0.5905511811023623" right="0.5905511811023623" top="0.5905511811023623" bottom="0.5905511811023623" header="0.5118110236220472" footer="0.31496062992125984"/>
  <pageSetup firstPageNumber="56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C33"/>
  <sheetViews>
    <sheetView zoomScalePageLayoutView="0" workbookViewId="0" topLeftCell="A10">
      <selection activeCell="C28" sqref="C28"/>
    </sheetView>
  </sheetViews>
  <sheetFormatPr defaultColWidth="9.00390625" defaultRowHeight="12.75"/>
  <cols>
    <col min="1" max="1" width="8.50390625" style="0" customWidth="1"/>
    <col min="2" max="2" width="51.875" style="0" customWidth="1"/>
    <col min="3" max="3" width="15.125" style="0" customWidth="1"/>
  </cols>
  <sheetData>
    <row r="3" spans="1:3" ht="12.75">
      <c r="A3" s="1626" t="s">
        <v>765</v>
      </c>
      <c r="B3" s="1627"/>
      <c r="C3" s="1627"/>
    </row>
    <row r="4" spans="1:3" ht="12.75">
      <c r="A4" s="1628" t="s">
        <v>614</v>
      </c>
      <c r="B4" s="1625"/>
      <c r="C4" s="1625"/>
    </row>
    <row r="5" spans="1:3" ht="12.75">
      <c r="A5" s="1628" t="s">
        <v>1074</v>
      </c>
      <c r="B5" s="1629"/>
      <c r="C5" s="1629"/>
    </row>
    <row r="6" spans="1:3" ht="12.75">
      <c r="A6" s="1042"/>
      <c r="B6" s="1043"/>
      <c r="C6" s="1043"/>
    </row>
    <row r="7" spans="1:3" ht="12.75">
      <c r="A7" s="1042"/>
      <c r="B7" s="1043"/>
      <c r="C7" s="1043"/>
    </row>
    <row r="8" spans="1:3" ht="12">
      <c r="A8" s="1044"/>
      <c r="B8" s="1044"/>
      <c r="C8" s="1045" t="s">
        <v>68</v>
      </c>
    </row>
    <row r="9" spans="1:3" ht="12.75">
      <c r="A9" s="1046" t="s">
        <v>718</v>
      </c>
      <c r="B9" s="1047" t="s">
        <v>44</v>
      </c>
      <c r="C9" s="1047" t="s">
        <v>719</v>
      </c>
    </row>
    <row r="10" spans="1:3" ht="12.75">
      <c r="A10" s="1046"/>
      <c r="B10" s="1047"/>
      <c r="C10" s="1047"/>
    </row>
    <row r="11" spans="1:3" ht="12.75">
      <c r="A11" s="1046"/>
      <c r="B11" s="1047"/>
      <c r="C11" s="1047"/>
    </row>
    <row r="12" spans="1:3" ht="12.75">
      <c r="A12" s="1046"/>
      <c r="B12" s="1048" t="s">
        <v>720</v>
      </c>
      <c r="C12" s="1068">
        <v>9068</v>
      </c>
    </row>
    <row r="13" spans="1:3" ht="12.75">
      <c r="A13" s="1046"/>
      <c r="B13" s="1049" t="s">
        <v>721</v>
      </c>
      <c r="C13" s="1053">
        <v>472511</v>
      </c>
    </row>
    <row r="14" spans="1:3" ht="12.75">
      <c r="A14" s="1054"/>
      <c r="B14" s="1050" t="s">
        <v>722</v>
      </c>
      <c r="C14" s="1051">
        <v>-463443</v>
      </c>
    </row>
    <row r="15" spans="1:3" ht="12">
      <c r="A15" s="1054"/>
      <c r="B15" s="1052" t="s">
        <v>723</v>
      </c>
      <c r="C15" s="1053">
        <v>515633</v>
      </c>
    </row>
    <row r="16" spans="1:3" ht="12.75">
      <c r="A16" s="1054"/>
      <c r="B16" s="1050" t="s">
        <v>724</v>
      </c>
      <c r="C16" s="1051">
        <v>515633</v>
      </c>
    </row>
    <row r="17" spans="1:3" ht="12.75">
      <c r="A17" s="1054"/>
      <c r="B17" s="1055" t="s">
        <v>725</v>
      </c>
      <c r="C17" s="1056">
        <v>52190</v>
      </c>
    </row>
    <row r="18" spans="1:3" ht="12.75">
      <c r="A18" s="1054"/>
      <c r="B18" s="1055"/>
      <c r="C18" s="1057"/>
    </row>
    <row r="19" spans="1:3" ht="12.75">
      <c r="A19" s="1054"/>
      <c r="B19" s="1046" t="s">
        <v>1075</v>
      </c>
      <c r="C19" s="1057"/>
    </row>
    <row r="20" spans="1:3" ht="12.75">
      <c r="A20" s="1054">
        <v>3030</v>
      </c>
      <c r="B20" s="1049" t="s">
        <v>766</v>
      </c>
      <c r="C20" s="1056"/>
    </row>
    <row r="21" spans="1:3" ht="12.75">
      <c r="A21" s="1054"/>
      <c r="B21" s="1058" t="s">
        <v>218</v>
      </c>
      <c r="C21" s="1062">
        <v>1303</v>
      </c>
    </row>
    <row r="22" spans="1:3" ht="12.75">
      <c r="A22" s="1054"/>
      <c r="B22" s="1060" t="s">
        <v>728</v>
      </c>
      <c r="C22" s="1062">
        <v>2396</v>
      </c>
    </row>
    <row r="23" spans="1:3" ht="12.75">
      <c r="A23" s="1054"/>
      <c r="B23" s="1058" t="s">
        <v>219</v>
      </c>
      <c r="C23" s="1062">
        <v>21089</v>
      </c>
    </row>
    <row r="24" spans="1:3" ht="12.75">
      <c r="A24" s="1063"/>
      <c r="B24" s="1064" t="s">
        <v>63</v>
      </c>
      <c r="C24" s="1056">
        <f>SUM(C21:C23)</f>
        <v>24788</v>
      </c>
    </row>
    <row r="25" spans="1:3" ht="12.75">
      <c r="A25" s="1063"/>
      <c r="B25" s="1064"/>
      <c r="C25" s="1056"/>
    </row>
    <row r="26" spans="1:3" ht="12.75">
      <c r="A26" s="1063"/>
      <c r="B26" s="1321" t="s">
        <v>1076</v>
      </c>
      <c r="C26" s="1056"/>
    </row>
    <row r="27" spans="1:3" ht="12.75">
      <c r="A27" s="1054">
        <v>3030</v>
      </c>
      <c r="B27" s="1049" t="s">
        <v>766</v>
      </c>
      <c r="C27" s="1056">
        <f>SUM(C28:C31)</f>
        <v>27402</v>
      </c>
    </row>
    <row r="28" spans="1:3" ht="12.75">
      <c r="A28" s="1054"/>
      <c r="B28" s="1058" t="s">
        <v>218</v>
      </c>
      <c r="C28" s="1062">
        <v>11417</v>
      </c>
    </row>
    <row r="29" spans="1:3" ht="12.75">
      <c r="A29" s="1054"/>
      <c r="B29" s="1060" t="s">
        <v>728</v>
      </c>
      <c r="C29" s="1062">
        <v>3083</v>
      </c>
    </row>
    <row r="30" spans="1:3" ht="12.75">
      <c r="A30" s="1054"/>
      <c r="B30" s="1058" t="s">
        <v>219</v>
      </c>
      <c r="C30" s="1062">
        <v>902</v>
      </c>
    </row>
    <row r="31" spans="1:3" ht="12.75">
      <c r="A31" s="1054"/>
      <c r="B31" s="1058" t="s">
        <v>1501</v>
      </c>
      <c r="C31" s="1062">
        <v>12000</v>
      </c>
    </row>
    <row r="32" spans="1:3" ht="12.75">
      <c r="A32" s="1063"/>
      <c r="B32" s="1064"/>
      <c r="C32" s="1056"/>
    </row>
    <row r="33" spans="1:3" ht="12.75">
      <c r="A33" s="1063"/>
      <c r="B33" s="1064" t="s">
        <v>30</v>
      </c>
      <c r="C33" s="1056">
        <f>SUM(C27+C24)</f>
        <v>52190</v>
      </c>
    </row>
  </sheetData>
  <sheetProtection/>
  <mergeCells count="3"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firstPageNumber="58" useFirstPageNumber="1"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showZeros="0" zoomScalePageLayoutView="0" workbookViewId="0" topLeftCell="A258">
      <selection activeCell="B261" sqref="B261"/>
    </sheetView>
  </sheetViews>
  <sheetFormatPr defaultColWidth="9.125" defaultRowHeight="12.75"/>
  <cols>
    <col min="1" max="1" width="8.50390625" style="164" customWidth="1"/>
    <col min="2" max="2" width="72.125" style="116" customWidth="1"/>
    <col min="3" max="5" width="12.125" style="116" customWidth="1"/>
    <col min="6" max="6" width="8.50390625" style="116" customWidth="1"/>
    <col min="7" max="8" width="9.125" style="116" customWidth="1"/>
    <col min="9" max="9" width="10.125" style="116" bestFit="1" customWidth="1"/>
    <col min="10" max="16384" width="9.125" style="116" customWidth="1"/>
  </cols>
  <sheetData>
    <row r="1" spans="1:6" ht="12">
      <c r="A1" s="1455" t="s">
        <v>67</v>
      </c>
      <c r="B1" s="1455"/>
      <c r="C1" s="1456"/>
      <c r="D1" s="1456"/>
      <c r="E1" s="1456"/>
      <c r="F1" s="1457"/>
    </row>
    <row r="2" spans="1:6" ht="12">
      <c r="A2" s="1455" t="s">
        <v>342</v>
      </c>
      <c r="B2" s="1455"/>
      <c r="C2" s="1456"/>
      <c r="D2" s="1456"/>
      <c r="E2" s="1456"/>
      <c r="F2" s="1457"/>
    </row>
    <row r="3" spans="1:2" ht="12">
      <c r="A3" s="114"/>
      <c r="B3" s="115"/>
    </row>
    <row r="4" spans="1:6" ht="11.25" customHeight="1">
      <c r="A4" s="114"/>
      <c r="B4" s="114"/>
      <c r="C4" s="117"/>
      <c r="D4" s="117"/>
      <c r="E4" s="117"/>
      <c r="F4" s="848" t="s">
        <v>68</v>
      </c>
    </row>
    <row r="5" spans="1:6" s="118" customFormat="1" ht="19.5" customHeight="1">
      <c r="A5" s="1462" t="s">
        <v>78</v>
      </c>
      <c r="B5" s="1460" t="s">
        <v>62</v>
      </c>
      <c r="C5" s="1451" t="s">
        <v>516</v>
      </c>
      <c r="D5" s="1451" t="s">
        <v>700</v>
      </c>
      <c r="E5" s="1451" t="s">
        <v>1069</v>
      </c>
      <c r="F5" s="1458" t="s">
        <v>303</v>
      </c>
    </row>
    <row r="6" spans="1:6" s="118" customFormat="1" ht="31.5" customHeight="1">
      <c r="A6" s="1461"/>
      <c r="B6" s="1461"/>
      <c r="C6" s="1463"/>
      <c r="D6" s="1463"/>
      <c r="E6" s="1463"/>
      <c r="F6" s="1459"/>
    </row>
    <row r="7" spans="1:6" s="118" customFormat="1" ht="11.25" customHeight="1">
      <c r="A7" s="119" t="s">
        <v>45</v>
      </c>
      <c r="B7" s="120" t="s">
        <v>46</v>
      </c>
      <c r="C7" s="259" t="s">
        <v>47</v>
      </c>
      <c r="D7" s="259" t="s">
        <v>48</v>
      </c>
      <c r="E7" s="259" t="s">
        <v>49</v>
      </c>
      <c r="F7" s="120" t="s">
        <v>571</v>
      </c>
    </row>
    <row r="8" spans="1:6" s="123" customFormat="1" ht="16.5" customHeight="1">
      <c r="A8" s="121"/>
      <c r="B8" s="294" t="s">
        <v>273</v>
      </c>
      <c r="C8" s="277"/>
      <c r="D8" s="277"/>
      <c r="E8" s="277"/>
      <c r="F8" s="223"/>
    </row>
    <row r="9" spans="1:6" ht="12" customHeight="1">
      <c r="A9" s="124"/>
      <c r="B9" s="125"/>
      <c r="C9" s="214"/>
      <c r="D9" s="214"/>
      <c r="E9" s="214"/>
      <c r="F9" s="125"/>
    </row>
    <row r="10" spans="1:6" ht="12" customHeight="1">
      <c r="A10" s="129">
        <v>1010</v>
      </c>
      <c r="B10" s="140" t="s">
        <v>102</v>
      </c>
      <c r="C10" s="217">
        <f>SUM(C11:C16)</f>
        <v>1354090</v>
      </c>
      <c r="D10" s="217">
        <f>SUM(D11:D16)</f>
        <v>1542704</v>
      </c>
      <c r="E10" s="217">
        <f>SUM(E11:E16)</f>
        <v>1542704</v>
      </c>
      <c r="F10" s="359">
        <f>SUM(E10/D10)</f>
        <v>1</v>
      </c>
    </row>
    <row r="11" spans="1:6" ht="12" customHeight="1">
      <c r="A11" s="124">
        <v>1011</v>
      </c>
      <c r="B11" s="125" t="s">
        <v>103</v>
      </c>
      <c r="C11" s="214"/>
      <c r="D11" s="214">
        <v>3677</v>
      </c>
      <c r="E11" s="214">
        <v>3677</v>
      </c>
      <c r="F11" s="899">
        <f aca="true" t="shared" si="0" ref="F11:F74">SUM(E11/D11)</f>
        <v>1</v>
      </c>
    </row>
    <row r="12" spans="1:6" ht="12" customHeight="1">
      <c r="A12" s="124">
        <v>1012</v>
      </c>
      <c r="B12" s="125" t="s">
        <v>104</v>
      </c>
      <c r="C12" s="859">
        <v>744085</v>
      </c>
      <c r="D12" s="859">
        <v>742628</v>
      </c>
      <c r="E12" s="859">
        <v>742628</v>
      </c>
      <c r="F12" s="899">
        <f t="shared" si="0"/>
        <v>1</v>
      </c>
    </row>
    <row r="13" spans="1:7" ht="12" customHeight="1">
      <c r="A13" s="124">
        <v>1013</v>
      </c>
      <c r="B13" s="125" t="s">
        <v>151</v>
      </c>
      <c r="C13" s="859">
        <v>462927</v>
      </c>
      <c r="D13" s="859">
        <v>585498</v>
      </c>
      <c r="E13" s="859">
        <v>585498</v>
      </c>
      <c r="F13" s="899">
        <f t="shared" si="0"/>
        <v>1</v>
      </c>
      <c r="G13" s="378"/>
    </row>
    <row r="14" spans="1:7" ht="12" customHeight="1">
      <c r="A14" s="124">
        <v>1014</v>
      </c>
      <c r="B14" s="125" t="s">
        <v>105</v>
      </c>
      <c r="C14" s="859">
        <v>147078</v>
      </c>
      <c r="D14" s="859">
        <v>147078</v>
      </c>
      <c r="E14" s="859">
        <v>147078</v>
      </c>
      <c r="F14" s="899">
        <f t="shared" si="0"/>
        <v>1</v>
      </c>
      <c r="G14" s="378"/>
    </row>
    <row r="15" spans="1:8" ht="12" customHeight="1">
      <c r="A15" s="124">
        <v>1015</v>
      </c>
      <c r="B15" s="125" t="s">
        <v>479</v>
      </c>
      <c r="C15" s="859"/>
      <c r="D15" s="859">
        <v>61647</v>
      </c>
      <c r="E15" s="859">
        <v>61647</v>
      </c>
      <c r="F15" s="899">
        <f t="shared" si="0"/>
        <v>1</v>
      </c>
      <c r="G15" s="871"/>
      <c r="H15" s="357"/>
    </row>
    <row r="16" spans="1:7" ht="12" customHeight="1">
      <c r="A16" s="124">
        <v>1016</v>
      </c>
      <c r="B16" s="125" t="s">
        <v>480</v>
      </c>
      <c r="C16" s="859"/>
      <c r="D16" s="859">
        <v>2176</v>
      </c>
      <c r="E16" s="859">
        <v>2176</v>
      </c>
      <c r="F16" s="899">
        <f t="shared" si="0"/>
        <v>1</v>
      </c>
      <c r="G16" s="378"/>
    </row>
    <row r="17" spans="1:7" ht="12" customHeight="1">
      <c r="A17" s="129">
        <v>1020</v>
      </c>
      <c r="B17" s="140" t="s">
        <v>106</v>
      </c>
      <c r="C17" s="859"/>
      <c r="D17" s="859"/>
      <c r="E17" s="859"/>
      <c r="F17" s="899"/>
      <c r="G17" s="378"/>
    </row>
    <row r="18" spans="1:7" ht="12" customHeight="1" thickBot="1">
      <c r="A18" s="159">
        <v>1030</v>
      </c>
      <c r="B18" s="226" t="s">
        <v>107</v>
      </c>
      <c r="C18" s="860"/>
      <c r="D18" s="860">
        <v>18430</v>
      </c>
      <c r="E18" s="860">
        <v>18430</v>
      </c>
      <c r="F18" s="901">
        <f t="shared" si="0"/>
        <v>1</v>
      </c>
      <c r="G18" s="378"/>
    </row>
    <row r="19" spans="1:7" ht="16.5" customHeight="1" thickBot="1">
      <c r="A19" s="156"/>
      <c r="B19" s="279" t="s">
        <v>108</v>
      </c>
      <c r="C19" s="379">
        <f>SUM(C10+C18+C17)</f>
        <v>1354090</v>
      </c>
      <c r="D19" s="379">
        <f>SUM(D10+D18+D17)</f>
        <v>1561134</v>
      </c>
      <c r="E19" s="379">
        <f>SUM(E10+E18+E17)</f>
        <v>1561134</v>
      </c>
      <c r="F19" s="902">
        <f t="shared" si="0"/>
        <v>1</v>
      </c>
      <c r="G19" s="378"/>
    </row>
    <row r="20" spans="1:6" ht="12" customHeight="1">
      <c r="A20" s="151"/>
      <c r="B20" s="167"/>
      <c r="C20" s="134"/>
      <c r="D20" s="134"/>
      <c r="E20" s="134"/>
      <c r="F20" s="900"/>
    </row>
    <row r="21" spans="1:6" ht="12" customHeight="1">
      <c r="A21" s="126">
        <v>1040</v>
      </c>
      <c r="B21" s="127" t="s">
        <v>109</v>
      </c>
      <c r="C21" s="861">
        <f>SUM(C22:C23)</f>
        <v>3250000</v>
      </c>
      <c r="D21" s="861">
        <f>SUM(D22:D23)</f>
        <v>3433024</v>
      </c>
      <c r="E21" s="861">
        <f>SUM(E22:E23)</f>
        <v>3433024</v>
      </c>
      <c r="F21" s="359">
        <f t="shared" si="0"/>
        <v>1</v>
      </c>
    </row>
    <row r="22" spans="1:6" ht="12" customHeight="1">
      <c r="A22" s="137">
        <v>1041</v>
      </c>
      <c r="B22" s="135" t="s">
        <v>554</v>
      </c>
      <c r="C22" s="862">
        <v>2800000</v>
      </c>
      <c r="D22" s="862">
        <v>2972256</v>
      </c>
      <c r="E22" s="862">
        <v>2972256</v>
      </c>
      <c r="F22" s="899">
        <f t="shared" si="0"/>
        <v>1</v>
      </c>
    </row>
    <row r="23" spans="1:6" ht="12" customHeight="1">
      <c r="A23" s="137">
        <v>1042</v>
      </c>
      <c r="B23" s="135" t="s">
        <v>555</v>
      </c>
      <c r="C23" s="862">
        <v>450000</v>
      </c>
      <c r="D23" s="862">
        <v>460768</v>
      </c>
      <c r="E23" s="862">
        <v>460768</v>
      </c>
      <c r="F23" s="899">
        <f t="shared" si="0"/>
        <v>1</v>
      </c>
    </row>
    <row r="24" spans="1:6" ht="12" customHeight="1">
      <c r="A24" s="131">
        <v>1050</v>
      </c>
      <c r="B24" s="130" t="s">
        <v>110</v>
      </c>
      <c r="C24" s="861">
        <f>SUM(C25:C27)</f>
        <v>3943023</v>
      </c>
      <c r="D24" s="861">
        <f>SUM(D25:D27)</f>
        <v>4223159</v>
      </c>
      <c r="E24" s="861">
        <f>SUM(E25:E27)</f>
        <v>4209731</v>
      </c>
      <c r="F24" s="359">
        <f t="shared" si="0"/>
        <v>0.9968203896656508</v>
      </c>
    </row>
    <row r="25" spans="1:6" ht="12.75" customHeight="1">
      <c r="A25" s="138">
        <v>1051</v>
      </c>
      <c r="B25" s="125" t="s">
        <v>69</v>
      </c>
      <c r="C25" s="862">
        <v>3698023</v>
      </c>
      <c r="D25" s="862">
        <v>3924273</v>
      </c>
      <c r="E25" s="862">
        <v>3910845</v>
      </c>
      <c r="F25" s="899">
        <f t="shared" si="0"/>
        <v>0.996578219711014</v>
      </c>
    </row>
    <row r="26" spans="1:6" ht="12.75" customHeight="1">
      <c r="A26" s="138">
        <v>1052</v>
      </c>
      <c r="B26" s="139" t="s">
        <v>152</v>
      </c>
      <c r="C26" s="862">
        <v>170000</v>
      </c>
      <c r="D26" s="862">
        <v>184134</v>
      </c>
      <c r="E26" s="862">
        <v>184134</v>
      </c>
      <c r="F26" s="899">
        <f t="shared" si="0"/>
        <v>1</v>
      </c>
    </row>
    <row r="27" spans="1:6" ht="12.75" customHeight="1">
      <c r="A27" s="138">
        <v>1053</v>
      </c>
      <c r="B27" s="133" t="s">
        <v>64</v>
      </c>
      <c r="C27" s="862">
        <v>75000</v>
      </c>
      <c r="D27" s="862">
        <v>114752</v>
      </c>
      <c r="E27" s="862">
        <v>114752</v>
      </c>
      <c r="F27" s="899">
        <f t="shared" si="0"/>
        <v>1</v>
      </c>
    </row>
    <row r="28" spans="1:6" ht="12" customHeight="1">
      <c r="A28" s="131">
        <v>1070</v>
      </c>
      <c r="B28" s="130" t="s">
        <v>71</v>
      </c>
      <c r="C28" s="861">
        <f>SUM(C29:C38)</f>
        <v>462236</v>
      </c>
      <c r="D28" s="861">
        <f>SUM(D29:D38)</f>
        <v>401616</v>
      </c>
      <c r="E28" s="861">
        <f>SUM(E29:E38)</f>
        <v>404324</v>
      </c>
      <c r="F28" s="359">
        <f t="shared" si="0"/>
        <v>1.0067427592526195</v>
      </c>
    </row>
    <row r="29" spans="1:6" ht="12" customHeight="1">
      <c r="A29" s="138">
        <v>1071</v>
      </c>
      <c r="B29" s="135" t="s">
        <v>111</v>
      </c>
      <c r="C29" s="124">
        <v>7000</v>
      </c>
      <c r="D29" s="124">
        <v>4150</v>
      </c>
      <c r="E29" s="124">
        <v>4150</v>
      </c>
      <c r="F29" s="899">
        <f t="shared" si="0"/>
        <v>1</v>
      </c>
    </row>
    <row r="30" spans="1:6" ht="12" customHeight="1">
      <c r="A30" s="138">
        <v>1073</v>
      </c>
      <c r="B30" s="125" t="s">
        <v>112</v>
      </c>
      <c r="C30" s="124"/>
      <c r="D30" s="124">
        <v>651</v>
      </c>
      <c r="E30" s="124">
        <v>910</v>
      </c>
      <c r="F30" s="899">
        <f t="shared" si="0"/>
        <v>1.3978494623655915</v>
      </c>
    </row>
    <row r="31" spans="1:6" ht="12" customHeight="1">
      <c r="A31" s="138">
        <v>1074</v>
      </c>
      <c r="B31" s="125" t="s">
        <v>113</v>
      </c>
      <c r="C31" s="124">
        <v>4000</v>
      </c>
      <c r="D31" s="124">
        <v>2230</v>
      </c>
      <c r="E31" s="124">
        <v>2230</v>
      </c>
      <c r="F31" s="899">
        <f t="shared" si="0"/>
        <v>1</v>
      </c>
    </row>
    <row r="32" spans="1:6" ht="12" customHeight="1">
      <c r="A32" s="138">
        <v>1075</v>
      </c>
      <c r="B32" s="133" t="s">
        <v>574</v>
      </c>
      <c r="C32" s="124">
        <v>20000</v>
      </c>
      <c r="D32" s="124">
        <v>25207</v>
      </c>
      <c r="E32" s="124">
        <v>27142</v>
      </c>
      <c r="F32" s="899">
        <f t="shared" si="0"/>
        <v>1.0767643908438131</v>
      </c>
    </row>
    <row r="33" spans="1:6" ht="12" customHeight="1">
      <c r="A33" s="138">
        <v>1076</v>
      </c>
      <c r="B33" s="133" t="s">
        <v>538</v>
      </c>
      <c r="C33" s="124">
        <v>17736</v>
      </c>
      <c r="D33" s="124">
        <v>10308</v>
      </c>
      <c r="E33" s="124">
        <v>10060</v>
      </c>
      <c r="F33" s="899">
        <f t="shared" si="0"/>
        <v>0.975941016686069</v>
      </c>
    </row>
    <row r="34" spans="1:6" ht="12" customHeight="1">
      <c r="A34" s="138">
        <v>1077</v>
      </c>
      <c r="B34" s="139" t="s">
        <v>114</v>
      </c>
      <c r="C34" s="124">
        <v>222000</v>
      </c>
      <c r="D34" s="124">
        <v>222000</v>
      </c>
      <c r="E34" s="124">
        <v>222762</v>
      </c>
      <c r="F34" s="899">
        <f t="shared" si="0"/>
        <v>1.0034324324324324</v>
      </c>
    </row>
    <row r="35" spans="1:6" ht="12" customHeight="1">
      <c r="A35" s="138">
        <v>1078</v>
      </c>
      <c r="B35" s="135" t="s">
        <v>115</v>
      </c>
      <c r="C35" s="124">
        <v>7500</v>
      </c>
      <c r="D35" s="124">
        <v>2681</v>
      </c>
      <c r="E35" s="124">
        <v>2681</v>
      </c>
      <c r="F35" s="899">
        <f t="shared" si="0"/>
        <v>1</v>
      </c>
    </row>
    <row r="36" spans="1:6" ht="12" customHeight="1">
      <c r="A36" s="138">
        <v>1079</v>
      </c>
      <c r="B36" s="135" t="s">
        <v>116</v>
      </c>
      <c r="C36" s="124">
        <v>90000</v>
      </c>
      <c r="D36" s="124">
        <v>83152</v>
      </c>
      <c r="E36" s="124">
        <v>83152</v>
      </c>
      <c r="F36" s="899">
        <f t="shared" si="0"/>
        <v>1</v>
      </c>
    </row>
    <row r="37" spans="1:6" ht="12" customHeight="1">
      <c r="A37" s="138">
        <v>1080</v>
      </c>
      <c r="B37" s="233" t="s">
        <v>117</v>
      </c>
      <c r="C37" s="124">
        <v>30000</v>
      </c>
      <c r="D37" s="124">
        <v>8261</v>
      </c>
      <c r="E37" s="124">
        <v>8261</v>
      </c>
      <c r="F37" s="899">
        <f t="shared" si="0"/>
        <v>1</v>
      </c>
    </row>
    <row r="38" spans="1:6" ht="13.5" customHeight="1" thickBot="1">
      <c r="A38" s="155">
        <v>1082</v>
      </c>
      <c r="B38" s="358" t="s">
        <v>52</v>
      </c>
      <c r="C38" s="863">
        <v>64000</v>
      </c>
      <c r="D38" s="863">
        <v>42976</v>
      </c>
      <c r="E38" s="863">
        <v>42976</v>
      </c>
      <c r="F38" s="901">
        <f t="shared" si="0"/>
        <v>1</v>
      </c>
    </row>
    <row r="39" spans="1:6" ht="17.25" customHeight="1" thickBot="1">
      <c r="A39" s="157"/>
      <c r="B39" s="280" t="s">
        <v>118</v>
      </c>
      <c r="C39" s="864">
        <f>SUM(C21+C24+C28)</f>
        <v>7655259</v>
      </c>
      <c r="D39" s="864">
        <f>SUM(D21+D24+D28)</f>
        <v>8057799</v>
      </c>
      <c r="E39" s="864">
        <f>SUM(E21+E24+E28)</f>
        <v>8047079</v>
      </c>
      <c r="F39" s="902">
        <f t="shared" si="0"/>
        <v>0.998669611887812</v>
      </c>
    </row>
    <row r="40" spans="1:6" ht="12" customHeight="1">
      <c r="A40" s="138"/>
      <c r="B40" s="255"/>
      <c r="C40" s="865"/>
      <c r="D40" s="865"/>
      <c r="E40" s="865"/>
      <c r="F40" s="900"/>
    </row>
    <row r="41" spans="1:6" ht="12" customHeight="1">
      <c r="A41" s="131">
        <v>1090</v>
      </c>
      <c r="B41" s="282" t="s">
        <v>119</v>
      </c>
      <c r="C41" s="861">
        <f>SUM(C42:C49)</f>
        <v>1272500</v>
      </c>
      <c r="D41" s="861">
        <f>SUM(D42:D49)</f>
        <v>1245324</v>
      </c>
      <c r="E41" s="861">
        <f>SUM(E42:E49)</f>
        <v>1262679</v>
      </c>
      <c r="F41" s="359">
        <f t="shared" si="0"/>
        <v>1.0139361322836467</v>
      </c>
    </row>
    <row r="42" spans="1:6" ht="12" customHeight="1">
      <c r="A42" s="138">
        <v>1091</v>
      </c>
      <c r="B42" s="233" t="s">
        <v>472</v>
      </c>
      <c r="C42" s="124">
        <v>100000</v>
      </c>
      <c r="D42" s="124">
        <v>110289</v>
      </c>
      <c r="E42" s="124">
        <v>110289</v>
      </c>
      <c r="F42" s="899">
        <f t="shared" si="0"/>
        <v>1</v>
      </c>
    </row>
    <row r="43" spans="1:6" ht="12" customHeight="1">
      <c r="A43" s="138">
        <v>1092</v>
      </c>
      <c r="B43" s="135" t="s">
        <v>53</v>
      </c>
      <c r="C43" s="124">
        <v>466500</v>
      </c>
      <c r="D43" s="124">
        <v>499235</v>
      </c>
      <c r="E43" s="124">
        <v>499235</v>
      </c>
      <c r="F43" s="899">
        <f t="shared" si="0"/>
        <v>1</v>
      </c>
    </row>
    <row r="44" spans="1:6" ht="12" customHeight="1">
      <c r="A44" s="138">
        <v>1093</v>
      </c>
      <c r="B44" s="135" t="s">
        <v>473</v>
      </c>
      <c r="C44" s="124">
        <v>15000</v>
      </c>
      <c r="D44" s="124">
        <v>7695</v>
      </c>
      <c r="E44" s="124">
        <v>7695</v>
      </c>
      <c r="F44" s="899">
        <f t="shared" si="0"/>
        <v>1</v>
      </c>
    </row>
    <row r="45" spans="1:6" ht="12" customHeight="1">
      <c r="A45" s="138">
        <v>1094</v>
      </c>
      <c r="B45" s="135" t="s">
        <v>474</v>
      </c>
      <c r="C45" s="124">
        <v>15000</v>
      </c>
      <c r="D45" s="124">
        <v>19672</v>
      </c>
      <c r="E45" s="124">
        <v>19672</v>
      </c>
      <c r="F45" s="899">
        <f t="shared" si="0"/>
        <v>1</v>
      </c>
    </row>
    <row r="46" spans="1:6" ht="12" customHeight="1">
      <c r="A46" s="138">
        <v>1095</v>
      </c>
      <c r="B46" s="139" t="s">
        <v>248</v>
      </c>
      <c r="C46" s="124">
        <v>320000</v>
      </c>
      <c r="D46" s="124">
        <v>292700</v>
      </c>
      <c r="E46" s="124">
        <v>310055</v>
      </c>
      <c r="F46" s="899">
        <f t="shared" si="0"/>
        <v>1.0592927912538435</v>
      </c>
    </row>
    <row r="47" spans="1:6" ht="12" customHeight="1">
      <c r="A47" s="138">
        <v>1096</v>
      </c>
      <c r="B47" s="139" t="s">
        <v>225</v>
      </c>
      <c r="C47" s="124">
        <v>350000</v>
      </c>
      <c r="D47" s="124">
        <v>302476</v>
      </c>
      <c r="E47" s="124">
        <v>302476</v>
      </c>
      <c r="F47" s="899">
        <f t="shared" si="0"/>
        <v>1</v>
      </c>
    </row>
    <row r="48" spans="1:6" ht="12" customHeight="1">
      <c r="A48" s="138">
        <v>1097</v>
      </c>
      <c r="B48" s="139" t="s">
        <v>475</v>
      </c>
      <c r="C48" s="124">
        <v>1000</v>
      </c>
      <c r="D48" s="124">
        <v>10963</v>
      </c>
      <c r="E48" s="124">
        <v>10963</v>
      </c>
      <c r="F48" s="899">
        <f t="shared" si="0"/>
        <v>1</v>
      </c>
    </row>
    <row r="49" spans="1:6" ht="12" customHeight="1">
      <c r="A49" s="138">
        <v>1098</v>
      </c>
      <c r="B49" s="139" t="s">
        <v>481</v>
      </c>
      <c r="C49" s="124">
        <v>5000</v>
      </c>
      <c r="D49" s="124">
        <v>2294</v>
      </c>
      <c r="E49" s="124">
        <v>2294</v>
      </c>
      <c r="F49" s="899">
        <f t="shared" si="0"/>
        <v>1</v>
      </c>
    </row>
    <row r="50" spans="1:6" ht="12" customHeight="1">
      <c r="A50" s="131">
        <v>1100</v>
      </c>
      <c r="B50" s="282" t="s">
        <v>120</v>
      </c>
      <c r="C50" s="861">
        <f>SUM(C51:C53)</f>
        <v>225000</v>
      </c>
      <c r="D50" s="861">
        <f>SUM(D51:D53)</f>
        <v>217550</v>
      </c>
      <c r="E50" s="861">
        <f>SUM(E51:E53)</f>
        <v>217549</v>
      </c>
      <c r="F50" s="359">
        <f t="shared" si="0"/>
        <v>0.9999954033555505</v>
      </c>
    </row>
    <row r="51" spans="1:6" ht="12" customHeight="1">
      <c r="A51" s="138">
        <v>1101</v>
      </c>
      <c r="B51" s="139" t="s">
        <v>476</v>
      </c>
      <c r="C51" s="862">
        <v>14000</v>
      </c>
      <c r="D51" s="862">
        <v>21710</v>
      </c>
      <c r="E51" s="862">
        <v>21710</v>
      </c>
      <c r="F51" s="899">
        <f t="shared" si="0"/>
        <v>1</v>
      </c>
    </row>
    <row r="52" spans="1:6" ht="12" customHeight="1">
      <c r="A52" s="138">
        <v>1102</v>
      </c>
      <c r="B52" s="135" t="s">
        <v>121</v>
      </c>
      <c r="C52" s="862">
        <v>136000</v>
      </c>
      <c r="D52" s="862">
        <v>121189</v>
      </c>
      <c r="E52" s="862">
        <v>121188</v>
      </c>
      <c r="F52" s="899">
        <f t="shared" si="0"/>
        <v>0.9999917484260122</v>
      </c>
    </row>
    <row r="53" spans="1:6" ht="12" customHeight="1">
      <c r="A53" s="138">
        <v>1103</v>
      </c>
      <c r="B53" s="135" t="s">
        <v>122</v>
      </c>
      <c r="C53" s="862">
        <v>75000</v>
      </c>
      <c r="D53" s="862">
        <v>74651</v>
      </c>
      <c r="E53" s="862">
        <v>74651</v>
      </c>
      <c r="F53" s="899">
        <f t="shared" si="0"/>
        <v>1</v>
      </c>
    </row>
    <row r="54" spans="1:6" ht="12" customHeight="1">
      <c r="A54" s="704">
        <v>1105</v>
      </c>
      <c r="B54" s="703" t="s">
        <v>280</v>
      </c>
      <c r="C54" s="861"/>
      <c r="D54" s="861">
        <v>20000</v>
      </c>
      <c r="E54" s="861">
        <v>20000</v>
      </c>
      <c r="F54" s="359">
        <f t="shared" si="0"/>
        <v>1</v>
      </c>
    </row>
    <row r="55" spans="1:6" ht="12" customHeight="1">
      <c r="A55" s="131">
        <v>1110</v>
      </c>
      <c r="B55" s="140" t="s">
        <v>123</v>
      </c>
      <c r="C55" s="862"/>
      <c r="D55" s="862"/>
      <c r="E55" s="862"/>
      <c r="F55" s="359"/>
    </row>
    <row r="56" spans="1:6" ht="12" customHeight="1">
      <c r="A56" s="131">
        <v>1120</v>
      </c>
      <c r="B56" s="140" t="s">
        <v>124</v>
      </c>
      <c r="C56" s="861">
        <f>SUM(C57:C59)</f>
        <v>401355</v>
      </c>
      <c r="D56" s="861">
        <f>SUM(D57:D59)</f>
        <v>391973</v>
      </c>
      <c r="E56" s="861">
        <f>SUM(E57:E59)</f>
        <v>396659</v>
      </c>
      <c r="F56" s="359">
        <f t="shared" si="0"/>
        <v>1.011954905057236</v>
      </c>
    </row>
    <row r="57" spans="1:6" ht="12" customHeight="1">
      <c r="A57" s="138">
        <v>1121</v>
      </c>
      <c r="B57" s="125" t="s">
        <v>221</v>
      </c>
      <c r="C57" s="124">
        <v>39150</v>
      </c>
      <c r="D57" s="124">
        <v>43448</v>
      </c>
      <c r="E57" s="124">
        <v>43448</v>
      </c>
      <c r="F57" s="899">
        <f t="shared" si="0"/>
        <v>1</v>
      </c>
    </row>
    <row r="58" spans="1:6" ht="12" customHeight="1">
      <c r="A58" s="138">
        <v>1122</v>
      </c>
      <c r="B58" s="125" t="s">
        <v>233</v>
      </c>
      <c r="C58" s="124">
        <v>216000</v>
      </c>
      <c r="D58" s="124">
        <v>193739</v>
      </c>
      <c r="E58" s="124">
        <v>198425</v>
      </c>
      <c r="F58" s="899">
        <f t="shared" si="0"/>
        <v>1.0241871796592323</v>
      </c>
    </row>
    <row r="59" spans="1:6" ht="12" customHeight="1">
      <c r="A59" s="138">
        <v>1123</v>
      </c>
      <c r="B59" s="133" t="s">
        <v>238</v>
      </c>
      <c r="C59" s="124">
        <v>146205</v>
      </c>
      <c r="D59" s="124">
        <v>154786</v>
      </c>
      <c r="E59" s="124">
        <v>154786</v>
      </c>
      <c r="F59" s="899">
        <f t="shared" si="0"/>
        <v>1</v>
      </c>
    </row>
    <row r="60" spans="1:6" ht="12" customHeight="1">
      <c r="A60" s="131">
        <v>1130</v>
      </c>
      <c r="B60" s="130" t="s">
        <v>125</v>
      </c>
      <c r="C60" s="129"/>
      <c r="D60" s="129"/>
      <c r="E60" s="129"/>
      <c r="F60" s="359"/>
    </row>
    <row r="61" spans="1:6" ht="12" customHeight="1">
      <c r="A61" s="131">
        <v>1140</v>
      </c>
      <c r="B61" s="132" t="s">
        <v>126</v>
      </c>
      <c r="C61" s="861">
        <f>SUM(C62)</f>
        <v>40000</v>
      </c>
      <c r="D61" s="861">
        <f>SUM(D62)</f>
        <v>39202</v>
      </c>
      <c r="E61" s="861">
        <f>SUM(E62)</f>
        <v>39202</v>
      </c>
      <c r="F61" s="359">
        <f t="shared" si="0"/>
        <v>1</v>
      </c>
    </row>
    <row r="62" spans="1:6" ht="12" customHeight="1">
      <c r="A62" s="138">
        <v>1141</v>
      </c>
      <c r="B62" s="135" t="s">
        <v>643</v>
      </c>
      <c r="C62" s="862">
        <v>40000</v>
      </c>
      <c r="D62" s="862">
        <v>39202</v>
      </c>
      <c r="E62" s="862">
        <v>39202</v>
      </c>
      <c r="F62" s="899">
        <f t="shared" si="0"/>
        <v>1</v>
      </c>
    </row>
    <row r="63" spans="1:6" ht="12" customHeight="1" thickBot="1">
      <c r="A63" s="159">
        <v>1150</v>
      </c>
      <c r="B63" s="226" t="s">
        <v>127</v>
      </c>
      <c r="C63" s="866">
        <v>10000</v>
      </c>
      <c r="D63" s="866">
        <v>69144</v>
      </c>
      <c r="E63" s="866">
        <v>69143</v>
      </c>
      <c r="F63" s="903">
        <f t="shared" si="0"/>
        <v>0.9999855374291334</v>
      </c>
    </row>
    <row r="64" spans="1:6" ht="18.75" customHeight="1" thickBot="1">
      <c r="A64" s="157"/>
      <c r="B64" s="204" t="s">
        <v>278</v>
      </c>
      <c r="C64" s="281">
        <f>SUM(C61+C63+C60+C56+C55+C50+C41+C54)</f>
        <v>1948855</v>
      </c>
      <c r="D64" s="281">
        <f>SUM(D61+D63+D60+D56+D55+D50+D41+D54)</f>
        <v>1983193</v>
      </c>
      <c r="E64" s="281">
        <f>SUM(E61+E63+E60+E56+E55+E50+E41+E54)</f>
        <v>2005232</v>
      </c>
      <c r="F64" s="902">
        <f t="shared" si="0"/>
        <v>1.011112887147141</v>
      </c>
    </row>
    <row r="65" spans="1:6" ht="12" customHeight="1">
      <c r="A65" s="152"/>
      <c r="B65" s="283"/>
      <c r="C65" s="134"/>
      <c r="D65" s="134"/>
      <c r="E65" s="134"/>
      <c r="F65" s="900"/>
    </row>
    <row r="66" spans="1:6" ht="15" customHeight="1" thickBot="1">
      <c r="A66" s="142">
        <v>1160</v>
      </c>
      <c r="B66" s="163" t="s">
        <v>128</v>
      </c>
      <c r="C66" s="148"/>
      <c r="D66" s="148">
        <v>8309</v>
      </c>
      <c r="E66" s="148">
        <v>8390</v>
      </c>
      <c r="F66" s="903">
        <f t="shared" si="0"/>
        <v>1.0097484655193163</v>
      </c>
    </row>
    <row r="67" spans="1:6" ht="18" customHeight="1" thickBot="1">
      <c r="A67" s="157"/>
      <c r="B67" s="279" t="s">
        <v>129</v>
      </c>
      <c r="C67" s="145"/>
      <c r="D67" s="145">
        <f>SUM(D66)</f>
        <v>8309</v>
      </c>
      <c r="E67" s="145">
        <f>SUM(E66)</f>
        <v>8390</v>
      </c>
      <c r="F67" s="902">
        <f t="shared" si="0"/>
        <v>1.0097484655193163</v>
      </c>
    </row>
    <row r="68" spans="1:6" ht="12" customHeight="1" thickBot="1">
      <c r="A68" s="157"/>
      <c r="B68" s="204"/>
      <c r="C68" s="149"/>
      <c r="D68" s="149"/>
      <c r="E68" s="149"/>
      <c r="F68" s="900"/>
    </row>
    <row r="69" spans="1:6" ht="18.75" customHeight="1" thickBot="1">
      <c r="A69" s="157"/>
      <c r="B69" s="284" t="s">
        <v>603</v>
      </c>
      <c r="C69" s="281">
        <f>SUM(C64+C39+C19+C67)</f>
        <v>10958204</v>
      </c>
      <c r="D69" s="281">
        <f>SUM(D64+D39+D19+D67)</f>
        <v>11610435</v>
      </c>
      <c r="E69" s="281">
        <f>SUM(E64+E39+E19+E67)</f>
        <v>11621835</v>
      </c>
      <c r="F69" s="903">
        <f t="shared" si="0"/>
        <v>1.0009818753560913</v>
      </c>
    </row>
    <row r="70" spans="1:6" ht="12" customHeight="1">
      <c r="A70" s="138"/>
      <c r="B70" s="258"/>
      <c r="C70" s="134"/>
      <c r="D70" s="134"/>
      <c r="E70" s="134"/>
      <c r="F70" s="900"/>
    </row>
    <row r="71" spans="1:6" ht="12" customHeight="1">
      <c r="A71" s="129">
        <v>1165</v>
      </c>
      <c r="B71" s="140" t="s">
        <v>130</v>
      </c>
      <c r="C71" s="129"/>
      <c r="D71" s="861">
        <v>8837</v>
      </c>
      <c r="E71" s="861">
        <v>8837</v>
      </c>
      <c r="F71" s="359">
        <f t="shared" si="0"/>
        <v>1</v>
      </c>
    </row>
    <row r="72" spans="1:6" ht="12" customHeight="1">
      <c r="A72" s="129">
        <v>1170</v>
      </c>
      <c r="B72" s="127" t="s">
        <v>131</v>
      </c>
      <c r="C72" s="129">
        <f>SUM(C73:C73)</f>
        <v>311000</v>
      </c>
      <c r="D72" s="129">
        <f>SUM(D73:D74)</f>
        <v>1318514</v>
      </c>
      <c r="E72" s="129">
        <f>SUM(E73:E74)</f>
        <v>1318514</v>
      </c>
      <c r="F72" s="359">
        <f t="shared" si="0"/>
        <v>1</v>
      </c>
    </row>
    <row r="73" spans="1:6" ht="12" customHeight="1">
      <c r="A73" s="137">
        <v>1174</v>
      </c>
      <c r="B73" s="233" t="s">
        <v>627</v>
      </c>
      <c r="C73" s="124">
        <v>311000</v>
      </c>
      <c r="D73" s="124">
        <v>1081539</v>
      </c>
      <c r="E73" s="124">
        <v>1081539</v>
      </c>
      <c r="F73" s="899">
        <f t="shared" si="0"/>
        <v>1</v>
      </c>
    </row>
    <row r="74" spans="1:6" ht="12" customHeight="1">
      <c r="A74" s="137">
        <v>1177</v>
      </c>
      <c r="B74" s="851" t="s">
        <v>536</v>
      </c>
      <c r="C74" s="124"/>
      <c r="D74" s="124">
        <v>236975</v>
      </c>
      <c r="E74" s="124">
        <v>236975</v>
      </c>
      <c r="F74" s="899">
        <f t="shared" si="0"/>
        <v>1</v>
      </c>
    </row>
    <row r="75" spans="1:6" ht="12" customHeight="1">
      <c r="A75" s="129">
        <v>1180</v>
      </c>
      <c r="B75" s="146" t="s">
        <v>132</v>
      </c>
      <c r="C75" s="129">
        <f>SUM(C76:C77)</f>
        <v>1490535</v>
      </c>
      <c r="D75" s="129">
        <f>SUM(D76:D77)</f>
        <v>853651</v>
      </c>
      <c r="E75" s="129">
        <f>SUM(E76:E77)</f>
        <v>853651</v>
      </c>
      <c r="F75" s="359">
        <f aca="true" t="shared" si="1" ref="F75:F134">SUM(E75/D75)</f>
        <v>1</v>
      </c>
    </row>
    <row r="76" spans="1:6" ht="12" customHeight="1">
      <c r="A76" s="137">
        <v>1181</v>
      </c>
      <c r="B76" s="135" t="s">
        <v>194</v>
      </c>
      <c r="C76" s="124">
        <v>590535</v>
      </c>
      <c r="D76" s="124"/>
      <c r="E76" s="124"/>
      <c r="F76" s="359"/>
    </row>
    <row r="77" spans="1:6" ht="12" customHeight="1">
      <c r="A77" s="137">
        <v>1182</v>
      </c>
      <c r="B77" s="125" t="s">
        <v>133</v>
      </c>
      <c r="C77" s="124">
        <v>900000</v>
      </c>
      <c r="D77" s="124">
        <v>853651</v>
      </c>
      <c r="E77" s="124">
        <v>853651</v>
      </c>
      <c r="F77" s="899">
        <f t="shared" si="1"/>
        <v>1</v>
      </c>
    </row>
    <row r="78" spans="1:6" ht="12" customHeight="1" thickBot="1">
      <c r="A78" s="156">
        <v>1185</v>
      </c>
      <c r="B78" s="361" t="s">
        <v>291</v>
      </c>
      <c r="C78" s="156"/>
      <c r="D78" s="156">
        <v>49444</v>
      </c>
      <c r="E78" s="156">
        <v>49943</v>
      </c>
      <c r="F78" s="903">
        <f t="shared" si="1"/>
        <v>1.0100922255480949</v>
      </c>
    </row>
    <row r="79" spans="1:6" ht="15" customHeight="1" thickBot="1">
      <c r="A79" s="145"/>
      <c r="B79" s="204" t="s">
        <v>134</v>
      </c>
      <c r="C79" s="870">
        <f>SUM(C72+C75+C71+C78)</f>
        <v>1801535</v>
      </c>
      <c r="D79" s="870">
        <f>SUM(D72+D75+D71+D78)</f>
        <v>2230446</v>
      </c>
      <c r="E79" s="870">
        <f>SUM(E72+E75+E71+E78)</f>
        <v>2230945</v>
      </c>
      <c r="F79" s="902">
        <f t="shared" si="1"/>
        <v>1.0002237220717292</v>
      </c>
    </row>
    <row r="80" spans="1:6" ht="12" customHeight="1">
      <c r="A80" s="131"/>
      <c r="B80" s="139"/>
      <c r="C80" s="865"/>
      <c r="D80" s="865"/>
      <c r="E80" s="865"/>
      <c r="F80" s="900"/>
    </row>
    <row r="81" spans="1:6" ht="12" customHeight="1">
      <c r="A81" s="129">
        <v>1190</v>
      </c>
      <c r="B81" s="132" t="s">
        <v>135</v>
      </c>
      <c r="C81" s="861">
        <f>SUM(C82+C84+C85)</f>
        <v>997050</v>
      </c>
      <c r="D81" s="861">
        <f>SUM(D82+D84+D85)</f>
        <v>1191504</v>
      </c>
      <c r="E81" s="861">
        <f>SUM(E82+E84+E85)</f>
        <v>1169463</v>
      </c>
      <c r="F81" s="359">
        <f t="shared" si="1"/>
        <v>0.9815015308383355</v>
      </c>
    </row>
    <row r="82" spans="1:6" ht="12" customHeight="1">
      <c r="A82" s="137">
        <v>1191</v>
      </c>
      <c r="B82" s="125" t="s">
        <v>136</v>
      </c>
      <c r="C82" s="856">
        <f>SUM(C83:C83)</f>
        <v>497050</v>
      </c>
      <c r="D82" s="856">
        <f>SUM(D83:D83)</f>
        <v>505000</v>
      </c>
      <c r="E82" s="856">
        <f>SUM(E83:E83)</f>
        <v>505000</v>
      </c>
      <c r="F82" s="899">
        <f t="shared" si="1"/>
        <v>1</v>
      </c>
    </row>
    <row r="83" spans="1:6" ht="12" customHeight="1">
      <c r="A83" s="137">
        <v>1193</v>
      </c>
      <c r="B83" s="135" t="s">
        <v>137</v>
      </c>
      <c r="C83" s="128">
        <v>497050</v>
      </c>
      <c r="D83" s="128">
        <v>505000</v>
      </c>
      <c r="E83" s="128">
        <v>505000</v>
      </c>
      <c r="F83" s="899">
        <f t="shared" si="1"/>
        <v>1</v>
      </c>
    </row>
    <row r="84" spans="1:6" ht="12" customHeight="1">
      <c r="A84" s="137">
        <v>1194</v>
      </c>
      <c r="B84" s="125" t="s">
        <v>70</v>
      </c>
      <c r="C84" s="124">
        <v>150000</v>
      </c>
      <c r="D84" s="124">
        <v>261946</v>
      </c>
      <c r="E84" s="124">
        <v>261946</v>
      </c>
      <c r="F84" s="899">
        <f t="shared" si="1"/>
        <v>1</v>
      </c>
    </row>
    <row r="85" spans="1:6" ht="12" customHeight="1">
      <c r="A85" s="137">
        <v>1195</v>
      </c>
      <c r="B85" s="125" t="s">
        <v>199</v>
      </c>
      <c r="C85" s="124">
        <v>350000</v>
      </c>
      <c r="D85" s="124">
        <v>424558</v>
      </c>
      <c r="E85" s="124">
        <v>402517</v>
      </c>
      <c r="F85" s="899">
        <f t="shared" si="1"/>
        <v>0.9480848317544364</v>
      </c>
    </row>
    <row r="86" spans="1:6" ht="12" customHeight="1" thickBot="1">
      <c r="A86" s="155">
        <v>1196</v>
      </c>
      <c r="B86" s="1274" t="s">
        <v>1027</v>
      </c>
      <c r="C86" s="931"/>
      <c r="D86" s="931"/>
      <c r="E86" s="931">
        <v>17</v>
      </c>
      <c r="F86" s="903"/>
    </row>
    <row r="87" spans="1:6" ht="15.75" customHeight="1" thickBot="1">
      <c r="A87" s="145"/>
      <c r="B87" s="204" t="s">
        <v>138</v>
      </c>
      <c r="C87" s="145">
        <f>SUM(C81)</f>
        <v>997050</v>
      </c>
      <c r="D87" s="145">
        <f>SUM(D81)</f>
        <v>1191504</v>
      </c>
      <c r="E87" s="145">
        <f>SUM(E81+E86)</f>
        <v>1169480</v>
      </c>
      <c r="F87" s="902">
        <f t="shared" si="1"/>
        <v>0.9815157985201897</v>
      </c>
    </row>
    <row r="88" spans="1:6" ht="12" customHeight="1">
      <c r="A88" s="129">
        <v>1200</v>
      </c>
      <c r="B88" s="140" t="s">
        <v>139</v>
      </c>
      <c r="C88" s="861">
        <f>SUM(C89:C91)</f>
        <v>40000</v>
      </c>
      <c r="D88" s="861">
        <f>SUM(D89:D91)</f>
        <v>30172</v>
      </c>
      <c r="E88" s="861">
        <f>SUM(E89:E91)</f>
        <v>30183</v>
      </c>
      <c r="F88" s="900">
        <f t="shared" si="1"/>
        <v>1.0003645764284768</v>
      </c>
    </row>
    <row r="89" spans="1:6" ht="12" customHeight="1">
      <c r="A89" s="137">
        <v>1201</v>
      </c>
      <c r="B89" s="125" t="s">
        <v>243</v>
      </c>
      <c r="C89" s="124"/>
      <c r="D89" s="124">
        <v>18</v>
      </c>
      <c r="E89" s="124">
        <v>29</v>
      </c>
      <c r="F89" s="899">
        <f t="shared" si="1"/>
        <v>1.6111111111111112</v>
      </c>
    </row>
    <row r="90" spans="1:6" ht="12" customHeight="1">
      <c r="A90" s="137">
        <v>1202</v>
      </c>
      <c r="B90" s="125" t="s">
        <v>244</v>
      </c>
      <c r="C90" s="124">
        <v>25000</v>
      </c>
      <c r="D90" s="124">
        <v>17798</v>
      </c>
      <c r="E90" s="124">
        <v>17798</v>
      </c>
      <c r="F90" s="899">
        <f t="shared" si="1"/>
        <v>1</v>
      </c>
    </row>
    <row r="91" spans="1:6" ht="12" customHeight="1">
      <c r="A91" s="137">
        <v>1203</v>
      </c>
      <c r="B91" s="133" t="s">
        <v>601</v>
      </c>
      <c r="C91" s="124">
        <v>15000</v>
      </c>
      <c r="D91" s="124">
        <v>12356</v>
      </c>
      <c r="E91" s="124">
        <v>12356</v>
      </c>
      <c r="F91" s="899">
        <f t="shared" si="1"/>
        <v>1</v>
      </c>
    </row>
    <row r="92" spans="1:6" ht="12" customHeight="1">
      <c r="A92" s="129">
        <v>1210</v>
      </c>
      <c r="B92" s="140" t="s">
        <v>140</v>
      </c>
      <c r="C92" s="129"/>
      <c r="D92" s="129"/>
      <c r="E92" s="129"/>
      <c r="F92" s="359"/>
    </row>
    <row r="93" spans="1:6" ht="12" customHeight="1" thickBot="1">
      <c r="A93" s="696">
        <v>1211</v>
      </c>
      <c r="B93" s="697" t="s">
        <v>345</v>
      </c>
      <c r="C93" s="696"/>
      <c r="D93" s="696">
        <v>4630</v>
      </c>
      <c r="E93" s="696">
        <v>4630</v>
      </c>
      <c r="F93" s="903">
        <f t="shared" si="1"/>
        <v>1</v>
      </c>
    </row>
    <row r="94" spans="1:6" ht="15.75" customHeight="1" thickBot="1">
      <c r="A94" s="145"/>
      <c r="B94" s="204" t="s">
        <v>141</v>
      </c>
      <c r="C94" s="145">
        <f>SUM(C88+C92+C93)</f>
        <v>40000</v>
      </c>
      <c r="D94" s="145">
        <f>SUM(D88+D92+D93)</f>
        <v>34802</v>
      </c>
      <c r="E94" s="145">
        <f>SUM(E88+E92+E93)</f>
        <v>34813</v>
      </c>
      <c r="F94" s="902">
        <f t="shared" si="1"/>
        <v>1.0003160737888628</v>
      </c>
    </row>
    <row r="95" spans="1:6" ht="12" customHeight="1" thickBot="1">
      <c r="A95" s="145"/>
      <c r="B95" s="167"/>
      <c r="C95" s="149"/>
      <c r="D95" s="149"/>
      <c r="E95" s="149"/>
      <c r="F95" s="902"/>
    </row>
    <row r="96" spans="1:6" ht="24" customHeight="1" thickBot="1">
      <c r="A96" s="145"/>
      <c r="B96" s="289" t="s">
        <v>604</v>
      </c>
      <c r="C96" s="224">
        <f>SUM(C79+C87+C94)</f>
        <v>2838585</v>
      </c>
      <c r="D96" s="224">
        <f>SUM(D79+D87+D94)</f>
        <v>3456752</v>
      </c>
      <c r="E96" s="224">
        <f>SUM(E79+E87+E94)</f>
        <v>3435238</v>
      </c>
      <c r="F96" s="904">
        <f t="shared" si="1"/>
        <v>0.9937762385036589</v>
      </c>
    </row>
    <row r="97" spans="1:6" ht="12.75" customHeight="1">
      <c r="A97" s="154"/>
      <c r="B97" s="285"/>
      <c r="C97" s="134"/>
      <c r="D97" s="134"/>
      <c r="E97" s="134"/>
      <c r="F97" s="900"/>
    </row>
    <row r="98" spans="1:6" ht="12" customHeight="1">
      <c r="A98" s="137">
        <v>1215</v>
      </c>
      <c r="B98" s="267" t="s">
        <v>142</v>
      </c>
      <c r="C98" s="124"/>
      <c r="D98" s="124">
        <v>1142886</v>
      </c>
      <c r="E98" s="124">
        <v>1142886</v>
      </c>
      <c r="F98" s="899">
        <f t="shared" si="1"/>
        <v>1</v>
      </c>
    </row>
    <row r="99" spans="1:6" ht="12" customHeight="1" thickBot="1">
      <c r="A99" s="155">
        <v>1216</v>
      </c>
      <c r="B99" s="932" t="s">
        <v>692</v>
      </c>
      <c r="C99" s="931"/>
      <c r="D99" s="931">
        <v>46251</v>
      </c>
      <c r="E99" s="931">
        <v>46251</v>
      </c>
      <c r="F99" s="901">
        <f t="shared" si="1"/>
        <v>1</v>
      </c>
    </row>
    <row r="100" spans="1:6" ht="21.75" customHeight="1" thickBot="1">
      <c r="A100" s="145"/>
      <c r="B100" s="279" t="s">
        <v>575</v>
      </c>
      <c r="C100" s="145"/>
      <c r="D100" s="145">
        <f>SUM(D98:D99)</f>
        <v>1189137</v>
      </c>
      <c r="E100" s="145">
        <f>SUM(E98:E99)</f>
        <v>1189137</v>
      </c>
      <c r="F100" s="904">
        <f t="shared" si="1"/>
        <v>1</v>
      </c>
    </row>
    <row r="101" spans="1:6" ht="12" customHeight="1">
      <c r="A101" s="154"/>
      <c r="B101" s="225"/>
      <c r="C101" s="134"/>
      <c r="D101" s="134"/>
      <c r="E101" s="134"/>
      <c r="F101" s="900"/>
    </row>
    <row r="102" spans="1:6" ht="12" customHeight="1">
      <c r="A102" s="137">
        <v>1220</v>
      </c>
      <c r="B102" s="139" t="s">
        <v>143</v>
      </c>
      <c r="C102" s="124"/>
      <c r="D102" s="124"/>
      <c r="E102" s="124"/>
      <c r="F102" s="359"/>
    </row>
    <row r="103" spans="1:6" ht="12" customHeight="1" thickBot="1">
      <c r="A103" s="137">
        <v>1221</v>
      </c>
      <c r="B103" s="158" t="s">
        <v>142</v>
      </c>
      <c r="C103" s="148">
        <v>586993</v>
      </c>
      <c r="D103" s="148">
        <v>1490235</v>
      </c>
      <c r="E103" s="148">
        <v>1490235</v>
      </c>
      <c r="F103" s="903">
        <f t="shared" si="1"/>
        <v>1</v>
      </c>
    </row>
    <row r="104" spans="1:6" ht="18" customHeight="1" thickBot="1">
      <c r="A104" s="145"/>
      <c r="B104" s="203" t="s">
        <v>145</v>
      </c>
      <c r="C104" s="156">
        <f>SUM(C102:C103)</f>
        <v>586993</v>
      </c>
      <c r="D104" s="156">
        <f>SUM(D102:D103)</f>
        <v>1490235</v>
      </c>
      <c r="E104" s="156">
        <f>SUM(E102:E103)</f>
        <v>1490235</v>
      </c>
      <c r="F104" s="902">
        <f t="shared" si="1"/>
        <v>1</v>
      </c>
    </row>
    <row r="105" spans="1:6" ht="12" customHeight="1" thickBot="1">
      <c r="A105" s="145"/>
      <c r="B105" s="167"/>
      <c r="C105" s="149"/>
      <c r="D105" s="149"/>
      <c r="E105" s="149"/>
      <c r="F105" s="902"/>
    </row>
    <row r="106" spans="1:6" ht="16.5" customHeight="1" thickBot="1">
      <c r="A106" s="145"/>
      <c r="B106" s="286" t="s">
        <v>274</v>
      </c>
      <c r="C106" s="224">
        <f>SUM(C104+C96+C69+C100)</f>
        <v>14383782</v>
      </c>
      <c r="D106" s="224">
        <f>SUM(D104+D96+D69+D100)</f>
        <v>17746559</v>
      </c>
      <c r="E106" s="224">
        <f>SUM(E104+E96+E69+E100)</f>
        <v>17736445</v>
      </c>
      <c r="F106" s="902">
        <f t="shared" si="1"/>
        <v>0.999430086700188</v>
      </c>
    </row>
    <row r="107" spans="1:6" ht="12" customHeight="1">
      <c r="A107" s="154"/>
      <c r="B107" s="167"/>
      <c r="C107" s="288"/>
      <c r="D107" s="288"/>
      <c r="E107" s="288"/>
      <c r="F107" s="900"/>
    </row>
    <row r="108" spans="1:6" ht="15.75" customHeight="1">
      <c r="A108" s="129"/>
      <c r="B108" s="295" t="s">
        <v>222</v>
      </c>
      <c r="C108" s="211"/>
      <c r="D108" s="211"/>
      <c r="E108" s="211"/>
      <c r="F108" s="359"/>
    </row>
    <row r="109" spans="1:6" ht="12" customHeight="1">
      <c r="A109" s="129"/>
      <c r="B109" s="290"/>
      <c r="C109" s="287"/>
      <c r="D109" s="287"/>
      <c r="E109" s="287"/>
      <c r="F109" s="359"/>
    </row>
    <row r="110" spans="1:6" ht="12" customHeight="1">
      <c r="A110" s="137">
        <v>1230</v>
      </c>
      <c r="B110" s="135" t="s">
        <v>106</v>
      </c>
      <c r="C110" s="211"/>
      <c r="D110" s="211"/>
      <c r="E110" s="211"/>
      <c r="F110" s="359"/>
    </row>
    <row r="111" spans="1:6" ht="12" customHeight="1" thickBot="1">
      <c r="A111" s="142">
        <v>1231</v>
      </c>
      <c r="B111" s="143" t="s">
        <v>146</v>
      </c>
      <c r="C111" s="278"/>
      <c r="D111" s="278">
        <v>351</v>
      </c>
      <c r="E111" s="278">
        <v>351</v>
      </c>
      <c r="F111" s="901">
        <f t="shared" si="1"/>
        <v>1</v>
      </c>
    </row>
    <row r="112" spans="1:6" ht="12" customHeight="1" thickBot="1">
      <c r="A112" s="145"/>
      <c r="B112" s="144" t="s">
        <v>100</v>
      </c>
      <c r="C112" s="219"/>
      <c r="D112" s="219">
        <f>SUM(D111)</f>
        <v>351</v>
      </c>
      <c r="E112" s="219">
        <f>SUM(E111)</f>
        <v>351</v>
      </c>
      <c r="F112" s="904">
        <f t="shared" si="1"/>
        <v>1</v>
      </c>
    </row>
    <row r="113" spans="1:6" ht="12" customHeight="1">
      <c r="A113" s="131">
        <v>1240</v>
      </c>
      <c r="B113" s="282" t="s">
        <v>119</v>
      </c>
      <c r="C113" s="220">
        <f>C114</f>
        <v>7000</v>
      </c>
      <c r="D113" s="220">
        <f>D114+D115</f>
        <v>7703</v>
      </c>
      <c r="E113" s="220">
        <f>E114+E115</f>
        <v>9565</v>
      </c>
      <c r="F113" s="900">
        <f t="shared" si="1"/>
        <v>1.2417240036349475</v>
      </c>
    </row>
    <row r="114" spans="1:6" ht="12" customHeight="1">
      <c r="A114" s="137">
        <v>1241</v>
      </c>
      <c r="B114" s="135" t="s">
        <v>641</v>
      </c>
      <c r="C114" s="214">
        <v>7000</v>
      </c>
      <c r="D114" s="214">
        <v>7664</v>
      </c>
      <c r="E114" s="214">
        <v>9444</v>
      </c>
      <c r="F114" s="899">
        <f t="shared" si="1"/>
        <v>1.2322546972860124</v>
      </c>
    </row>
    <row r="115" spans="1:6" ht="12" customHeight="1">
      <c r="A115" s="137">
        <v>1242</v>
      </c>
      <c r="B115" s="135" t="s">
        <v>642</v>
      </c>
      <c r="C115" s="214"/>
      <c r="D115" s="214">
        <v>39</v>
      </c>
      <c r="E115" s="214">
        <v>121</v>
      </c>
      <c r="F115" s="899">
        <f t="shared" si="1"/>
        <v>3.1025641025641026</v>
      </c>
    </row>
    <row r="116" spans="1:6" ht="12" customHeight="1">
      <c r="A116" s="137">
        <v>1250</v>
      </c>
      <c r="B116" s="233" t="s">
        <v>120</v>
      </c>
      <c r="C116" s="214">
        <v>15000</v>
      </c>
      <c r="D116" s="214">
        <v>19266</v>
      </c>
      <c r="E116" s="214">
        <v>19266</v>
      </c>
      <c r="F116" s="899">
        <f t="shared" si="1"/>
        <v>1</v>
      </c>
    </row>
    <row r="117" spans="1:6" ht="12" customHeight="1">
      <c r="A117" s="137">
        <v>1255</v>
      </c>
      <c r="B117" s="135" t="s">
        <v>123</v>
      </c>
      <c r="C117" s="214"/>
      <c r="D117" s="214"/>
      <c r="E117" s="214"/>
      <c r="F117" s="359"/>
    </row>
    <row r="118" spans="1:6" ht="12" customHeight="1">
      <c r="A118" s="137">
        <v>1260</v>
      </c>
      <c r="B118" s="135" t="s">
        <v>124</v>
      </c>
      <c r="C118" s="214">
        <v>5940</v>
      </c>
      <c r="D118" s="214">
        <v>5940</v>
      </c>
      <c r="E118" s="214">
        <v>6699</v>
      </c>
      <c r="F118" s="899">
        <f t="shared" si="1"/>
        <v>1.1277777777777778</v>
      </c>
    </row>
    <row r="119" spans="1:6" ht="12" customHeight="1">
      <c r="A119" s="137">
        <v>1261</v>
      </c>
      <c r="B119" s="139" t="s">
        <v>125</v>
      </c>
      <c r="C119" s="214"/>
      <c r="D119" s="214"/>
      <c r="E119" s="214"/>
      <c r="F119" s="899"/>
    </row>
    <row r="120" spans="1:6" ht="12" customHeight="1">
      <c r="A120" s="137">
        <v>1262</v>
      </c>
      <c r="B120" s="133" t="s">
        <v>126</v>
      </c>
      <c r="C120" s="214">
        <v>200</v>
      </c>
      <c r="D120" s="214">
        <v>28</v>
      </c>
      <c r="E120" s="214">
        <v>28</v>
      </c>
      <c r="F120" s="899">
        <f t="shared" si="1"/>
        <v>1</v>
      </c>
    </row>
    <row r="121" spans="1:6" ht="12" customHeight="1" thickBot="1">
      <c r="A121" s="142">
        <v>1270</v>
      </c>
      <c r="B121" s="143" t="s">
        <v>127</v>
      </c>
      <c r="C121" s="278"/>
      <c r="D121" s="278">
        <v>1623</v>
      </c>
      <c r="E121" s="278">
        <v>1623</v>
      </c>
      <c r="F121" s="901">
        <f t="shared" si="1"/>
        <v>1</v>
      </c>
    </row>
    <row r="122" spans="1:6" ht="16.5" customHeight="1" thickBot="1">
      <c r="A122" s="156"/>
      <c r="B122" s="204" t="s">
        <v>278</v>
      </c>
      <c r="C122" s="784">
        <f>SUM(C113+C116+C118+C120+C117+C121)</f>
        <v>28140</v>
      </c>
      <c r="D122" s="784">
        <f>SUM(D113+D116+D118+D120+D117+D121)</f>
        <v>34560</v>
      </c>
      <c r="E122" s="784">
        <f>SUM(E113+E116+E118+E120+E117+E121)</f>
        <v>37181</v>
      </c>
      <c r="F122" s="902">
        <f t="shared" si="1"/>
        <v>1.0758391203703703</v>
      </c>
    </row>
    <row r="123" spans="1:6" ht="12" customHeight="1">
      <c r="A123" s="154"/>
      <c r="B123" s="132"/>
      <c r="C123" s="288"/>
      <c r="D123" s="288"/>
      <c r="E123" s="288"/>
      <c r="F123" s="900"/>
    </row>
    <row r="124" spans="1:6" ht="12" customHeight="1" thickBot="1">
      <c r="A124" s="155">
        <v>1280</v>
      </c>
      <c r="B124" s="163" t="s">
        <v>128</v>
      </c>
      <c r="C124" s="293"/>
      <c r="D124" s="293"/>
      <c r="E124" s="293"/>
      <c r="F124" s="903"/>
    </row>
    <row r="125" spans="1:6" ht="15.75" customHeight="1" thickBot="1">
      <c r="A125" s="145"/>
      <c r="B125" s="279" t="s">
        <v>129</v>
      </c>
      <c r="C125" s="296"/>
      <c r="D125" s="296"/>
      <c r="E125" s="296"/>
      <c r="F125" s="902"/>
    </row>
    <row r="126" spans="1:6" ht="15.75" customHeight="1" thickBot="1">
      <c r="A126" s="145"/>
      <c r="B126" s="258"/>
      <c r="C126" s="296"/>
      <c r="D126" s="296"/>
      <c r="E126" s="296"/>
      <c r="F126" s="902"/>
    </row>
    <row r="127" spans="1:6" ht="15.75" customHeight="1" thickBot="1">
      <c r="A127" s="145"/>
      <c r="B127" s="284" t="s">
        <v>603</v>
      </c>
      <c r="C127" s="298">
        <f>SUM(C122+C125+C112)</f>
        <v>28140</v>
      </c>
      <c r="D127" s="298">
        <f>SUM(D122+D125+D112)</f>
        <v>34911</v>
      </c>
      <c r="E127" s="298">
        <f>SUM(E122+E125+E112)</f>
        <v>37532</v>
      </c>
      <c r="F127" s="902">
        <f t="shared" si="1"/>
        <v>1.0750766234138238</v>
      </c>
    </row>
    <row r="128" spans="1:6" ht="13.5" customHeight="1">
      <c r="A128" s="131"/>
      <c r="B128" s="258"/>
      <c r="C128" s="288"/>
      <c r="D128" s="288"/>
      <c r="E128" s="288"/>
      <c r="F128" s="900"/>
    </row>
    <row r="129" spans="1:6" ht="12" customHeight="1">
      <c r="A129" s="137">
        <v>1285</v>
      </c>
      <c r="B129" s="135" t="s">
        <v>130</v>
      </c>
      <c r="C129" s="211"/>
      <c r="D129" s="211"/>
      <c r="E129" s="211"/>
      <c r="F129" s="359"/>
    </row>
    <row r="130" spans="1:6" ht="12" customHeight="1" thickBot="1">
      <c r="A130" s="137">
        <v>1286</v>
      </c>
      <c r="B130" s="135" t="s">
        <v>147</v>
      </c>
      <c r="C130" s="291"/>
      <c r="D130" s="291"/>
      <c r="E130" s="291"/>
      <c r="F130" s="903"/>
    </row>
    <row r="131" spans="1:6" ht="16.5" customHeight="1" thickBot="1">
      <c r="A131" s="145"/>
      <c r="B131" s="204" t="s">
        <v>134</v>
      </c>
      <c r="C131" s="296"/>
      <c r="D131" s="296"/>
      <c r="E131" s="296"/>
      <c r="F131" s="902"/>
    </row>
    <row r="132" spans="1:6" ht="12.75" customHeight="1">
      <c r="A132" s="154"/>
      <c r="B132" s="283"/>
      <c r="C132" s="288"/>
      <c r="D132" s="288"/>
      <c r="E132" s="288"/>
      <c r="F132" s="900"/>
    </row>
    <row r="133" spans="1:6" ht="12.75" customHeight="1" thickBot="1">
      <c r="A133" s="142">
        <v>1290</v>
      </c>
      <c r="B133" s="143" t="s">
        <v>148</v>
      </c>
      <c r="C133" s="293"/>
      <c r="D133" s="293">
        <v>236</v>
      </c>
      <c r="E133" s="293">
        <v>936</v>
      </c>
      <c r="F133" s="899">
        <f t="shared" si="1"/>
        <v>3.9661016949152543</v>
      </c>
    </row>
    <row r="134" spans="1:6" ht="16.5" customHeight="1" thickBot="1">
      <c r="A134" s="156"/>
      <c r="B134" s="279" t="s">
        <v>138</v>
      </c>
      <c r="C134" s="363"/>
      <c r="D134" s="363">
        <f>SUM(D133)</f>
        <v>236</v>
      </c>
      <c r="E134" s="363">
        <f>SUM(E133)</f>
        <v>936</v>
      </c>
      <c r="F134" s="903">
        <f t="shared" si="1"/>
        <v>3.9661016949152543</v>
      </c>
    </row>
    <row r="135" spans="1:6" ht="9" customHeight="1">
      <c r="A135" s="154"/>
      <c r="B135" s="283"/>
      <c r="C135" s="133"/>
      <c r="D135" s="133"/>
      <c r="E135" s="133"/>
      <c r="F135" s="900"/>
    </row>
    <row r="136" spans="1:6" ht="12.75" customHeight="1" thickBot="1">
      <c r="A136" s="260">
        <v>1291</v>
      </c>
      <c r="B136" s="147" t="s">
        <v>140</v>
      </c>
      <c r="C136" s="291"/>
      <c r="D136" s="291"/>
      <c r="E136" s="291"/>
      <c r="F136" s="903"/>
    </row>
    <row r="137" spans="1:6" ht="16.5" customHeight="1" thickBot="1">
      <c r="A137" s="145"/>
      <c r="B137" s="204" t="s">
        <v>141</v>
      </c>
      <c r="C137" s="296"/>
      <c r="D137" s="296"/>
      <c r="E137" s="296"/>
      <c r="F137" s="902"/>
    </row>
    <row r="138" spans="1:6" ht="12.75" customHeight="1">
      <c r="A138" s="154"/>
      <c r="B138" s="283"/>
      <c r="C138" s="717"/>
      <c r="D138" s="717"/>
      <c r="E138" s="717"/>
      <c r="F138" s="900"/>
    </row>
    <row r="139" spans="1:6" ht="12.75" customHeight="1">
      <c r="A139" s="137">
        <v>1292</v>
      </c>
      <c r="B139" s="135" t="s">
        <v>142</v>
      </c>
      <c r="C139" s="214"/>
      <c r="D139" s="214">
        <v>111498</v>
      </c>
      <c r="E139" s="214">
        <v>111498</v>
      </c>
      <c r="F139" s="899">
        <f>SUM(E139/D139)</f>
        <v>1</v>
      </c>
    </row>
    <row r="140" spans="1:6" ht="12.75" customHeight="1" thickBot="1">
      <c r="A140" s="155">
        <v>1293</v>
      </c>
      <c r="B140" s="141" t="s">
        <v>97</v>
      </c>
      <c r="C140" s="300">
        <f>SUM('3a.m.'!C48)-C127</f>
        <v>1529501</v>
      </c>
      <c r="D140" s="300">
        <v>1553420</v>
      </c>
      <c r="E140" s="300">
        <v>1533693</v>
      </c>
      <c r="F140" s="901">
        <f>SUM(E140/D140)</f>
        <v>0.9873009231244608</v>
      </c>
    </row>
    <row r="141" spans="1:6" ht="17.25" customHeight="1" thickBot="1">
      <c r="A141" s="145"/>
      <c r="B141" s="204" t="s">
        <v>575</v>
      </c>
      <c r="C141" s="194">
        <f>SUM(C139:C140)</f>
        <v>1529501</v>
      </c>
      <c r="D141" s="194">
        <f>SUM(D139:D140)</f>
        <v>1664918</v>
      </c>
      <c r="E141" s="194">
        <f>SUM(E139:E140)</f>
        <v>1645191</v>
      </c>
      <c r="F141" s="904">
        <f>SUM(E141/D141)</f>
        <v>0.9881513684157418</v>
      </c>
    </row>
    <row r="142" spans="1:6" ht="12" customHeight="1">
      <c r="A142" s="154"/>
      <c r="B142" s="239"/>
      <c r="C142" s="717"/>
      <c r="D142" s="717"/>
      <c r="E142" s="717"/>
      <c r="F142" s="900"/>
    </row>
    <row r="143" spans="1:6" ht="12" customHeight="1">
      <c r="A143" s="137">
        <v>1294</v>
      </c>
      <c r="B143" s="135" t="s">
        <v>144</v>
      </c>
      <c r="C143" s="214"/>
      <c r="D143" s="214">
        <v>8430</v>
      </c>
      <c r="E143" s="214">
        <v>8430</v>
      </c>
      <c r="F143" s="899">
        <f>SUM(E143/D143)</f>
        <v>1</v>
      </c>
    </row>
    <row r="144" spans="1:6" ht="12.75" customHeight="1" thickBot="1">
      <c r="A144" s="142">
        <v>1295</v>
      </c>
      <c r="B144" s="143" t="s">
        <v>97</v>
      </c>
      <c r="C144" s="278">
        <f>SUM('3a.m.'!C53)</f>
        <v>167300</v>
      </c>
      <c r="D144" s="278">
        <v>167536</v>
      </c>
      <c r="E144" s="278">
        <v>76494</v>
      </c>
      <c r="F144" s="901">
        <f>SUM(E144/D144)</f>
        <v>0.4565824658580842</v>
      </c>
    </row>
    <row r="145" spans="1:6" ht="17.25" customHeight="1" thickBot="1">
      <c r="A145" s="145"/>
      <c r="B145" s="299" t="s">
        <v>145</v>
      </c>
      <c r="C145" s="194">
        <f>SUM(C143:C144)</f>
        <v>167300</v>
      </c>
      <c r="D145" s="194">
        <f>SUM(D143:D144)</f>
        <v>175966</v>
      </c>
      <c r="E145" s="194">
        <f>SUM(E143:E144)</f>
        <v>84924</v>
      </c>
      <c r="F145" s="902">
        <f>SUM(E145/D145)</f>
        <v>0.4826159599013446</v>
      </c>
    </row>
    <row r="146" spans="1:6" ht="12" customHeight="1" thickBot="1">
      <c r="A146" s="145"/>
      <c r="B146" s="136"/>
      <c r="C146" s="297"/>
      <c r="D146" s="297"/>
      <c r="E146" s="297"/>
      <c r="F146" s="902"/>
    </row>
    <row r="147" spans="1:6" ht="18" customHeight="1" thickBot="1">
      <c r="A147" s="145"/>
      <c r="B147" s="286" t="s">
        <v>275</v>
      </c>
      <c r="C147" s="194">
        <f>SUM(C145+C141+C127+C134)</f>
        <v>1724941</v>
      </c>
      <c r="D147" s="194">
        <f>SUM(D145+D141+D127+D134)</f>
        <v>1876031</v>
      </c>
      <c r="E147" s="194">
        <f>SUM(E145+E141+E127+E134)</f>
        <v>1768583</v>
      </c>
      <c r="F147" s="902">
        <f>SUM(E147/D147)</f>
        <v>0.9427258931222352</v>
      </c>
    </row>
    <row r="148" spans="1:6" s="118" customFormat="1" ht="11.25">
      <c r="A148" s="152"/>
      <c r="B148" s="153"/>
      <c r="C148" s="131"/>
      <c r="D148" s="131"/>
      <c r="E148" s="131"/>
      <c r="F148" s="900"/>
    </row>
    <row r="149" spans="1:7" s="118" customFormat="1" ht="13.5">
      <c r="A149" s="138"/>
      <c r="B149" s="262" t="s">
        <v>231</v>
      </c>
      <c r="C149" s="213"/>
      <c r="D149" s="213"/>
      <c r="E149" s="213"/>
      <c r="F149" s="359"/>
      <c r="G149" s="380"/>
    </row>
    <row r="150" spans="1:6" s="118" customFormat="1" ht="13.5">
      <c r="A150" s="138"/>
      <c r="B150" s="262"/>
      <c r="C150" s="213"/>
      <c r="D150" s="213"/>
      <c r="E150" s="213"/>
      <c r="F150" s="359"/>
    </row>
    <row r="151" spans="1:6" s="118" customFormat="1" ht="11.25">
      <c r="A151" s="137">
        <v>1301</v>
      </c>
      <c r="B151" s="135" t="s">
        <v>106</v>
      </c>
      <c r="C151" s="8"/>
      <c r="D151" s="8"/>
      <c r="E151" s="8"/>
      <c r="F151" s="359"/>
    </row>
    <row r="152" spans="1:6" s="118" customFormat="1" ht="12" thickBot="1">
      <c r="A152" s="142">
        <v>1302</v>
      </c>
      <c r="B152" s="143" t="s">
        <v>107</v>
      </c>
      <c r="C152" s="617"/>
      <c r="D152" s="617"/>
      <c r="E152" s="617"/>
      <c r="F152" s="903"/>
    </row>
    <row r="153" spans="1:6" s="118" customFormat="1" ht="12" thickBot="1">
      <c r="A153" s="145"/>
      <c r="B153" s="144" t="s">
        <v>100</v>
      </c>
      <c r="C153" s="194"/>
      <c r="D153" s="194"/>
      <c r="E153" s="194"/>
      <c r="F153" s="902"/>
    </row>
    <row r="154" spans="1:6" s="118" customFormat="1" ht="11.25">
      <c r="A154" s="131"/>
      <c r="B154" s="130"/>
      <c r="C154" s="131"/>
      <c r="D154" s="131"/>
      <c r="E154" s="131"/>
      <c r="F154" s="900"/>
    </row>
    <row r="155" spans="1:6" s="118" customFormat="1" ht="12.75">
      <c r="A155" s="129"/>
      <c r="B155" s="826" t="s">
        <v>71</v>
      </c>
      <c r="C155" s="129"/>
      <c r="D155" s="129"/>
      <c r="E155" s="129"/>
      <c r="F155" s="359"/>
    </row>
    <row r="156" spans="1:6" s="118" customFormat="1" ht="12" thickBot="1">
      <c r="A156" s="142">
        <v>1305</v>
      </c>
      <c r="B156" s="825" t="s">
        <v>497</v>
      </c>
      <c r="C156" s="159"/>
      <c r="D156" s="142">
        <v>8170</v>
      </c>
      <c r="E156" s="142">
        <v>8170</v>
      </c>
      <c r="F156" s="901">
        <f>SUM(E156/D156)</f>
        <v>1</v>
      </c>
    </row>
    <row r="157" spans="1:6" s="118" customFormat="1" ht="14.25" thickBot="1">
      <c r="A157" s="155"/>
      <c r="B157" s="827" t="s">
        <v>118</v>
      </c>
      <c r="C157" s="156"/>
      <c r="D157" s="828">
        <f>SUM(D156)</f>
        <v>8170</v>
      </c>
      <c r="E157" s="828">
        <f>SUM(E156)</f>
        <v>8170</v>
      </c>
      <c r="F157" s="904">
        <f>SUM(E157/D157)</f>
        <v>1</v>
      </c>
    </row>
    <row r="158" spans="1:6" s="118" customFormat="1" ht="11.25">
      <c r="A158" s="131"/>
      <c r="B158" s="130"/>
      <c r="C158" s="131"/>
      <c r="D158" s="131"/>
      <c r="E158" s="131"/>
      <c r="F158" s="900"/>
    </row>
    <row r="159" spans="1:6" s="118" customFormat="1" ht="11.25">
      <c r="A159" s="129">
        <v>1310</v>
      </c>
      <c r="B159" s="282" t="s">
        <v>119</v>
      </c>
      <c r="C159" s="129"/>
      <c r="D159" s="129">
        <f>SUM(D160)</f>
        <v>234</v>
      </c>
      <c r="E159" s="129">
        <f>SUM(E160)</f>
        <v>234</v>
      </c>
      <c r="F159" s="359">
        <f>SUM(E159/D159)</f>
        <v>1</v>
      </c>
    </row>
    <row r="160" spans="1:6" s="118" customFormat="1" ht="12">
      <c r="A160" s="137">
        <v>1311</v>
      </c>
      <c r="B160" s="135" t="s">
        <v>641</v>
      </c>
      <c r="C160" s="377"/>
      <c r="D160" s="377">
        <v>234</v>
      </c>
      <c r="E160" s="377">
        <v>234</v>
      </c>
      <c r="F160" s="899">
        <f>SUM(E160/D160)</f>
        <v>1</v>
      </c>
    </row>
    <row r="161" spans="1:6" s="118" customFormat="1" ht="11.25">
      <c r="A161" s="137">
        <v>1312</v>
      </c>
      <c r="B161" s="135" t="s">
        <v>642</v>
      </c>
      <c r="C161" s="376"/>
      <c r="D161" s="376"/>
      <c r="E161" s="376"/>
      <c r="F161" s="359"/>
    </row>
    <row r="162" spans="1:6" s="118" customFormat="1" ht="11.25">
      <c r="A162" s="137">
        <v>1320</v>
      </c>
      <c r="B162" s="233" t="s">
        <v>120</v>
      </c>
      <c r="C162" s="376"/>
      <c r="D162" s="376">
        <v>146</v>
      </c>
      <c r="E162" s="376">
        <v>177</v>
      </c>
      <c r="F162" s="899">
        <f>SUM(E162/D162)</f>
        <v>1.2123287671232876</v>
      </c>
    </row>
    <row r="163" spans="1:6" s="118" customFormat="1" ht="11.25">
      <c r="A163" s="137">
        <v>1321</v>
      </c>
      <c r="B163" s="135" t="s">
        <v>123</v>
      </c>
      <c r="C163" s="376"/>
      <c r="D163" s="376"/>
      <c r="E163" s="376"/>
      <c r="F163" s="359"/>
    </row>
    <row r="164" spans="1:6" s="118" customFormat="1" ht="11.25">
      <c r="A164" s="137">
        <v>1322</v>
      </c>
      <c r="B164" s="135" t="s">
        <v>124</v>
      </c>
      <c r="C164" s="376"/>
      <c r="D164" s="376">
        <v>99</v>
      </c>
      <c r="E164" s="376">
        <v>113</v>
      </c>
      <c r="F164" s="899">
        <f>SUM(E164/D164)</f>
        <v>1.1414141414141414</v>
      </c>
    </row>
    <row r="165" spans="1:6" s="118" customFormat="1" ht="11.25">
      <c r="A165" s="137">
        <v>1323</v>
      </c>
      <c r="B165" s="139" t="s">
        <v>125</v>
      </c>
      <c r="C165" s="376"/>
      <c r="D165" s="376"/>
      <c r="E165" s="376"/>
      <c r="F165" s="899"/>
    </row>
    <row r="166" spans="1:6" s="118" customFormat="1" ht="11.25">
      <c r="A166" s="137">
        <v>1324</v>
      </c>
      <c r="B166" s="133" t="s">
        <v>126</v>
      </c>
      <c r="C166" s="376"/>
      <c r="D166" s="376">
        <v>6</v>
      </c>
      <c r="E166" s="376">
        <v>10</v>
      </c>
      <c r="F166" s="899">
        <f>SUM(E166/D166)</f>
        <v>1.6666666666666667</v>
      </c>
    </row>
    <row r="167" spans="1:6" s="118" customFormat="1" ht="12" thickBot="1">
      <c r="A167" s="142">
        <v>1325</v>
      </c>
      <c r="B167" s="143" t="s">
        <v>127</v>
      </c>
      <c r="C167" s="669"/>
      <c r="D167" s="669">
        <v>331</v>
      </c>
      <c r="E167" s="669">
        <v>356</v>
      </c>
      <c r="F167" s="901">
        <f>SUM(E167/D167)</f>
        <v>1.0755287009063443</v>
      </c>
    </row>
    <row r="168" spans="1:6" s="118" customFormat="1" ht="14.25" thickBot="1">
      <c r="A168" s="156"/>
      <c r="B168" s="204" t="s">
        <v>278</v>
      </c>
      <c r="C168" s="194"/>
      <c r="D168" s="194">
        <f>SUM(D162:D167)+D159</f>
        <v>816</v>
      </c>
      <c r="E168" s="194">
        <f>SUM(E162:E167)+E159</f>
        <v>890</v>
      </c>
      <c r="F168" s="902">
        <f>SUM(E168/D168)</f>
        <v>1.0906862745098038</v>
      </c>
    </row>
    <row r="169" spans="1:6" s="118" customFormat="1" ht="11.25">
      <c r="A169" s="154"/>
      <c r="B169" s="132"/>
      <c r="C169" s="288"/>
      <c r="D169" s="288"/>
      <c r="E169" s="288"/>
      <c r="F169" s="900"/>
    </row>
    <row r="170" spans="1:6" s="118" customFormat="1" ht="12" thickBot="1">
      <c r="A170" s="155">
        <v>1330</v>
      </c>
      <c r="B170" s="163" t="s">
        <v>128</v>
      </c>
      <c r="C170" s="293"/>
      <c r="D170" s="293"/>
      <c r="E170" s="293"/>
      <c r="F170" s="903"/>
    </row>
    <row r="171" spans="1:6" s="118" customFormat="1" ht="14.25" thickBot="1">
      <c r="A171" s="145"/>
      <c r="B171" s="279" t="s">
        <v>129</v>
      </c>
      <c r="C171" s="296"/>
      <c r="D171" s="296"/>
      <c r="E171" s="296"/>
      <c r="F171" s="902"/>
    </row>
    <row r="172" spans="1:6" s="118" customFormat="1" ht="14.25" thickBot="1">
      <c r="A172" s="145"/>
      <c r="B172" s="258"/>
      <c r="C172" s="292"/>
      <c r="D172" s="292"/>
      <c r="E172" s="292"/>
      <c r="F172" s="902"/>
    </row>
    <row r="173" spans="1:6" s="118" customFormat="1" ht="15.75" thickBot="1">
      <c r="A173" s="145"/>
      <c r="B173" s="284" t="s">
        <v>603</v>
      </c>
      <c r="C173" s="298"/>
      <c r="D173" s="298">
        <f>SUM(D157+D168)</f>
        <v>8986</v>
      </c>
      <c r="E173" s="298">
        <f>SUM(E157+E168)</f>
        <v>9060</v>
      </c>
      <c r="F173" s="902">
        <f>SUM(E173/D173)</f>
        <v>1.0082350322724238</v>
      </c>
    </row>
    <row r="174" spans="1:6" s="118" customFormat="1" ht="13.5">
      <c r="A174" s="131"/>
      <c r="B174" s="258"/>
      <c r="C174" s="288"/>
      <c r="D174" s="288"/>
      <c r="E174" s="288"/>
      <c r="F174" s="900"/>
    </row>
    <row r="175" spans="1:6" s="118" customFormat="1" ht="11.25">
      <c r="A175" s="137">
        <v>1335</v>
      </c>
      <c r="B175" s="135" t="s">
        <v>130</v>
      </c>
      <c r="C175" s="211"/>
      <c r="D175" s="211"/>
      <c r="E175" s="211"/>
      <c r="F175" s="359"/>
    </row>
    <row r="176" spans="1:6" s="118" customFormat="1" ht="12" thickBot="1">
      <c r="A176" s="137">
        <v>1336</v>
      </c>
      <c r="B176" s="135" t="s">
        <v>147</v>
      </c>
      <c r="C176" s="291"/>
      <c r="D176" s="291"/>
      <c r="E176" s="291"/>
      <c r="F176" s="903"/>
    </row>
    <row r="177" spans="1:6" s="118" customFormat="1" ht="14.25" thickBot="1">
      <c r="A177" s="145"/>
      <c r="B177" s="204" t="s">
        <v>134</v>
      </c>
      <c r="C177" s="296"/>
      <c r="D177" s="296"/>
      <c r="E177" s="296"/>
      <c r="F177" s="902"/>
    </row>
    <row r="178" spans="1:6" s="118" customFormat="1" ht="12" thickBot="1">
      <c r="A178" s="142">
        <v>1340</v>
      </c>
      <c r="B178" s="143" t="s">
        <v>148</v>
      </c>
      <c r="C178" s="292"/>
      <c r="D178" s="292">
        <v>8</v>
      </c>
      <c r="E178" s="292">
        <v>8</v>
      </c>
      <c r="F178" s="906">
        <f>SUM(E178/D178)</f>
        <v>1</v>
      </c>
    </row>
    <row r="179" spans="1:6" s="118" customFormat="1" ht="14.25" thickBot="1">
      <c r="A179" s="156"/>
      <c r="B179" s="279" t="s">
        <v>138</v>
      </c>
      <c r="C179" s="292"/>
      <c r="D179" s="847">
        <f>SUM(D178)</f>
        <v>8</v>
      </c>
      <c r="E179" s="847">
        <f>SUM(E178)</f>
        <v>8</v>
      </c>
      <c r="F179" s="902">
        <f>SUM(E179/D179)</f>
        <v>1</v>
      </c>
    </row>
    <row r="180" spans="1:6" s="118" customFormat="1" ht="11.25">
      <c r="A180" s="138">
        <v>1345</v>
      </c>
      <c r="B180" s="139" t="s">
        <v>140</v>
      </c>
      <c r="C180" s="288"/>
      <c r="D180" s="288"/>
      <c r="E180" s="288"/>
      <c r="F180" s="900"/>
    </row>
    <row r="181" spans="1:6" s="118" customFormat="1" ht="14.25" thickBot="1">
      <c r="A181" s="156"/>
      <c r="B181" s="279" t="s">
        <v>141</v>
      </c>
      <c r="C181" s="292"/>
      <c r="D181" s="292"/>
      <c r="E181" s="292"/>
      <c r="F181" s="903"/>
    </row>
    <row r="182" spans="1:6" s="118" customFormat="1" ht="13.5">
      <c r="A182" s="154"/>
      <c r="B182" s="283"/>
      <c r="C182" s="717"/>
      <c r="D182" s="717"/>
      <c r="E182" s="717"/>
      <c r="F182" s="900"/>
    </row>
    <row r="183" spans="1:6" s="118" customFormat="1" ht="11.25">
      <c r="A183" s="137">
        <v>1350</v>
      </c>
      <c r="B183" s="135" t="s">
        <v>142</v>
      </c>
      <c r="C183" s="214"/>
      <c r="D183" s="214">
        <v>26420</v>
      </c>
      <c r="E183" s="214">
        <v>26420</v>
      </c>
      <c r="F183" s="899">
        <f>SUM(E183/D183)</f>
        <v>1</v>
      </c>
    </row>
    <row r="184" spans="1:6" s="118" customFormat="1" ht="12" thickBot="1">
      <c r="A184" s="155">
        <v>1351</v>
      </c>
      <c r="B184" s="141" t="s">
        <v>97</v>
      </c>
      <c r="C184" s="300">
        <f>SUM('1c.mell '!C119)</f>
        <v>485420</v>
      </c>
      <c r="D184" s="300">
        <f>SUM('1c.mell '!D119)</f>
        <v>474578</v>
      </c>
      <c r="E184" s="300">
        <v>474578</v>
      </c>
      <c r="F184" s="901">
        <f>SUM(E184/D184)</f>
        <v>1</v>
      </c>
    </row>
    <row r="185" spans="1:6" s="118" customFormat="1" ht="14.25" thickBot="1">
      <c r="A185" s="145"/>
      <c r="B185" s="204" t="s">
        <v>575</v>
      </c>
      <c r="C185" s="194">
        <f>SUM(C183:C184)</f>
        <v>485420</v>
      </c>
      <c r="D185" s="194">
        <f>SUM(D183:D184)</f>
        <v>500998</v>
      </c>
      <c r="E185" s="194">
        <f>SUM(E183:E184)</f>
        <v>500998</v>
      </c>
      <c r="F185" s="902">
        <f>SUM(E185/D185)</f>
        <v>1</v>
      </c>
    </row>
    <row r="186" spans="1:6" s="118" customFormat="1" ht="11.25">
      <c r="A186" s="154"/>
      <c r="B186" s="239"/>
      <c r="C186" s="717"/>
      <c r="D186" s="717"/>
      <c r="E186" s="717"/>
      <c r="F186" s="900"/>
    </row>
    <row r="187" spans="1:6" s="118" customFormat="1" ht="12">
      <c r="A187" s="137">
        <v>1355</v>
      </c>
      <c r="B187" s="267" t="s">
        <v>144</v>
      </c>
      <c r="C187" s="214"/>
      <c r="D187" s="214">
        <v>3640</v>
      </c>
      <c r="E187" s="214">
        <v>3640</v>
      </c>
      <c r="F187" s="899">
        <f>SUM(E187/D187)</f>
        <v>1</v>
      </c>
    </row>
    <row r="188" spans="1:6" s="118" customFormat="1" ht="12" thickBot="1">
      <c r="A188" s="142">
        <v>1356</v>
      </c>
      <c r="B188" s="143" t="s">
        <v>97</v>
      </c>
      <c r="C188" s="278">
        <f>SUM('3b.m.'!C47)</f>
        <v>3000</v>
      </c>
      <c r="D188" s="278">
        <v>11703</v>
      </c>
      <c r="E188" s="278">
        <v>10995</v>
      </c>
      <c r="F188" s="901">
        <f>SUM(E188/D188)</f>
        <v>0.939502691617534</v>
      </c>
    </row>
    <row r="189" spans="1:6" s="118" customFormat="1" ht="14.25" thickBot="1">
      <c r="A189" s="145"/>
      <c r="B189" s="299" t="s">
        <v>145</v>
      </c>
      <c r="C189" s="194">
        <f>SUM(C188)</f>
        <v>3000</v>
      </c>
      <c r="D189" s="194">
        <f>SUM(D187:D188)</f>
        <v>15343</v>
      </c>
      <c r="E189" s="194">
        <f>SUM(E187:E188)</f>
        <v>14635</v>
      </c>
      <c r="F189" s="902">
        <f>SUM(E189/D189)</f>
        <v>0.9538551782571857</v>
      </c>
    </row>
    <row r="190" spans="1:6" s="118" customFormat="1" ht="12" thickBot="1">
      <c r="A190" s="145"/>
      <c r="B190" s="136"/>
      <c r="C190" s="297"/>
      <c r="D190" s="297"/>
      <c r="E190" s="300"/>
      <c r="F190" s="902"/>
    </row>
    <row r="191" spans="1:6" s="118" customFormat="1" ht="15.75" thickBot="1">
      <c r="A191" s="145"/>
      <c r="B191" s="286" t="s">
        <v>605</v>
      </c>
      <c r="C191" s="301">
        <f>SUM(C189+C185+C173)</f>
        <v>488420</v>
      </c>
      <c r="D191" s="301">
        <f>SUM(D189+D185+D173+D179)</f>
        <v>525335</v>
      </c>
      <c r="E191" s="301">
        <f>SUM(E189+E185+E173+E179)</f>
        <v>524701</v>
      </c>
      <c r="F191" s="902">
        <f>SUM(E191/D191)</f>
        <v>0.9987931510369573</v>
      </c>
    </row>
    <row r="192" spans="1:6" s="118" customFormat="1" ht="12" customHeight="1">
      <c r="A192" s="154"/>
      <c r="B192" s="302"/>
      <c r="C192" s="213"/>
      <c r="D192" s="213"/>
      <c r="E192" s="213"/>
      <c r="F192" s="900"/>
    </row>
    <row r="193" spans="1:6" s="118" customFormat="1" ht="15" customHeight="1">
      <c r="A193" s="129"/>
      <c r="B193" s="294" t="s">
        <v>581</v>
      </c>
      <c r="C193" s="217"/>
      <c r="D193" s="217"/>
      <c r="E193" s="217"/>
      <c r="F193" s="359"/>
    </row>
    <row r="194" spans="1:6" s="118" customFormat="1" ht="12.75" customHeight="1">
      <c r="A194" s="129"/>
      <c r="B194" s="303"/>
      <c r="C194" s="217"/>
      <c r="D194" s="217"/>
      <c r="E194" s="217"/>
      <c r="F194" s="359"/>
    </row>
    <row r="195" spans="1:6" s="118" customFormat="1" ht="11.25">
      <c r="A195" s="137">
        <v>1400</v>
      </c>
      <c r="B195" s="135" t="s">
        <v>106</v>
      </c>
      <c r="C195" s="211"/>
      <c r="D195" s="211"/>
      <c r="E195" s="211"/>
      <c r="F195" s="359"/>
    </row>
    <row r="196" spans="1:6" s="118" customFormat="1" ht="12" thickBot="1">
      <c r="A196" s="142">
        <v>1401</v>
      </c>
      <c r="B196" s="143" t="s">
        <v>107</v>
      </c>
      <c r="C196" s="148"/>
      <c r="D196" s="148">
        <f>SUM('2.mell'!D520)</f>
        <v>41719</v>
      </c>
      <c r="E196" s="148">
        <f>SUM('2.mell'!E520)</f>
        <v>41919</v>
      </c>
      <c r="F196" s="901">
        <f>SUM(E196/D196)</f>
        <v>1.004793978762674</v>
      </c>
    </row>
    <row r="197" spans="1:6" s="118" customFormat="1" ht="12" thickBot="1">
      <c r="A197" s="145"/>
      <c r="B197" s="144" t="s">
        <v>100</v>
      </c>
      <c r="C197" s="219"/>
      <c r="D197" s="219">
        <f>SUM(D196)</f>
        <v>41719</v>
      </c>
      <c r="E197" s="219">
        <f>SUM(E196)</f>
        <v>41919</v>
      </c>
      <c r="F197" s="902">
        <f>SUM(E197/D197)</f>
        <v>1.004793978762674</v>
      </c>
    </row>
    <row r="198" spans="1:6" s="118" customFormat="1" ht="11.25">
      <c r="A198" s="154">
        <v>1409</v>
      </c>
      <c r="B198" s="167" t="s">
        <v>694</v>
      </c>
      <c r="C198" s="220"/>
      <c r="D198" s="220">
        <f>SUM('2.mell'!D485)</f>
        <v>51</v>
      </c>
      <c r="E198" s="220">
        <f>SUM('2.mell'!E485)</f>
        <v>56</v>
      </c>
      <c r="F198" s="900">
        <f>SUM(E198/D198)</f>
        <v>1.0980392156862746</v>
      </c>
    </row>
    <row r="199" spans="1:6" s="118" customFormat="1" ht="11.25">
      <c r="A199" s="131">
        <v>1410</v>
      </c>
      <c r="B199" s="282" t="s">
        <v>119</v>
      </c>
      <c r="C199" s="213">
        <f>SUM(C200:C201)</f>
        <v>107214</v>
      </c>
      <c r="D199" s="213">
        <f>SUM(D200:D201)</f>
        <v>122934</v>
      </c>
      <c r="E199" s="213">
        <f>SUM(E200:E201)</f>
        <v>123007</v>
      </c>
      <c r="F199" s="359">
        <f>SUM(E199/D199)</f>
        <v>1.0005938145671662</v>
      </c>
    </row>
    <row r="200" spans="1:6" s="118" customFormat="1" ht="11.25">
      <c r="A200" s="137">
        <v>1411</v>
      </c>
      <c r="B200" s="135" t="s">
        <v>641</v>
      </c>
      <c r="C200" s="214">
        <f>SUM('2.mell'!C524)</f>
        <v>45704</v>
      </c>
      <c r="D200" s="214">
        <f>SUM('2.mell'!D524)</f>
        <v>54753</v>
      </c>
      <c r="E200" s="214">
        <f>SUM('2.mell'!E524)</f>
        <v>54826</v>
      </c>
      <c r="F200" s="899">
        <f>SUM(E200/D200)</f>
        <v>1.0013332602779756</v>
      </c>
    </row>
    <row r="201" spans="1:6" s="118" customFormat="1" ht="11.25">
      <c r="A201" s="137">
        <v>1412</v>
      </c>
      <c r="B201" s="135" t="s">
        <v>642</v>
      </c>
      <c r="C201" s="214">
        <f>SUM('2.mell'!C525)</f>
        <v>61510</v>
      </c>
      <c r="D201" s="214">
        <f>SUM('2.mell'!D525)</f>
        <v>68181</v>
      </c>
      <c r="E201" s="214">
        <f>SUM('2.mell'!E525)</f>
        <v>68181</v>
      </c>
      <c r="F201" s="899">
        <f aca="true" t="shared" si="2" ref="F201:F264">SUM(E201/D201)</f>
        <v>1</v>
      </c>
    </row>
    <row r="202" spans="1:6" s="118" customFormat="1" ht="11.25">
      <c r="A202" s="137">
        <v>1420</v>
      </c>
      <c r="B202" s="233" t="s">
        <v>120</v>
      </c>
      <c r="C202" s="214">
        <f>SUM('2.mell'!C526)</f>
        <v>31785</v>
      </c>
      <c r="D202" s="214">
        <f>SUM('2.mell'!D526)</f>
        <v>32064</v>
      </c>
      <c r="E202" s="214">
        <f>SUM('2.mell'!E526)</f>
        <v>32006</v>
      </c>
      <c r="F202" s="899">
        <f t="shared" si="2"/>
        <v>0.998191117764471</v>
      </c>
    </row>
    <row r="203" spans="1:6" s="118" customFormat="1" ht="11.25">
      <c r="A203" s="137">
        <v>1421</v>
      </c>
      <c r="B203" s="135" t="s">
        <v>123</v>
      </c>
      <c r="C203" s="214">
        <f>SUM('2.mell'!C527)</f>
        <v>222559</v>
      </c>
      <c r="D203" s="214">
        <f>SUM('2.mell'!D527)</f>
        <v>212032</v>
      </c>
      <c r="E203" s="214">
        <f>SUM('2.mell'!E527)</f>
        <v>211803</v>
      </c>
      <c r="F203" s="899">
        <f t="shared" si="2"/>
        <v>0.9989199743434953</v>
      </c>
    </row>
    <row r="204" spans="1:6" s="118" customFormat="1" ht="11.25">
      <c r="A204" s="137">
        <v>1422</v>
      </c>
      <c r="B204" s="135" t="s">
        <v>124</v>
      </c>
      <c r="C204" s="214">
        <f>SUM('2.mell'!C528)</f>
        <v>91280</v>
      </c>
      <c r="D204" s="214">
        <f>SUM('2.mell'!D528)</f>
        <v>91329</v>
      </c>
      <c r="E204" s="214">
        <f>SUM('2.mell'!E528)</f>
        <v>87012</v>
      </c>
      <c r="F204" s="899">
        <f t="shared" si="2"/>
        <v>0.9527313339683999</v>
      </c>
    </row>
    <row r="205" spans="1:6" s="118" customFormat="1" ht="11.25">
      <c r="A205" s="137">
        <v>1423</v>
      </c>
      <c r="B205" s="139" t="s">
        <v>125</v>
      </c>
      <c r="C205" s="214">
        <f>SUM('2.mell'!C529)</f>
        <v>0</v>
      </c>
      <c r="D205" s="214">
        <f>SUM('2.mell'!D529)</f>
        <v>7044</v>
      </c>
      <c r="E205" s="214">
        <f>SUM('2.mell'!E529)</f>
        <v>11445</v>
      </c>
      <c r="F205" s="899">
        <f t="shared" si="2"/>
        <v>1.624787052810903</v>
      </c>
    </row>
    <row r="206" spans="1:6" s="118" customFormat="1" ht="11.25">
      <c r="A206" s="137">
        <v>1424</v>
      </c>
      <c r="B206" s="133" t="s">
        <v>126</v>
      </c>
      <c r="C206" s="214"/>
      <c r="D206" s="214">
        <f>SUM('2.mell'!D530)</f>
        <v>57</v>
      </c>
      <c r="E206" s="214">
        <f>SUM('2.mell'!E530)</f>
        <v>57</v>
      </c>
      <c r="F206" s="899">
        <f t="shared" si="2"/>
        <v>1</v>
      </c>
    </row>
    <row r="207" spans="1:6" s="118" customFormat="1" ht="12" thickBot="1">
      <c r="A207" s="142">
        <v>1425</v>
      </c>
      <c r="B207" s="143" t="s">
        <v>127</v>
      </c>
      <c r="C207" s="214">
        <f>SUM('2.mell'!C531)</f>
        <v>7200</v>
      </c>
      <c r="D207" s="214">
        <f>SUM('2.mell'!D531)</f>
        <v>10957</v>
      </c>
      <c r="E207" s="214">
        <f>SUM('2.mell'!E531)</f>
        <v>10957</v>
      </c>
      <c r="F207" s="901">
        <f t="shared" si="2"/>
        <v>1</v>
      </c>
    </row>
    <row r="208" spans="1:6" s="118" customFormat="1" ht="14.25" thickBot="1">
      <c r="A208" s="156"/>
      <c r="B208" s="204" t="s">
        <v>278</v>
      </c>
      <c r="C208" s="194">
        <f>SUM(C199+C202+C204+C203+C207)</f>
        <v>460038</v>
      </c>
      <c r="D208" s="194">
        <f>SUM(D199+D202+D204+D203+D207+D198+D206+D205)</f>
        <v>476468</v>
      </c>
      <c r="E208" s="194">
        <f>SUM(E199+E202+E204+E203+E207+E198+E206+E205)</f>
        <v>476343</v>
      </c>
      <c r="F208" s="902">
        <f t="shared" si="2"/>
        <v>0.9997376528958922</v>
      </c>
    </row>
    <row r="209" spans="1:6" s="118" customFormat="1" ht="11.25">
      <c r="A209" s="154"/>
      <c r="B209" s="132"/>
      <c r="C209" s="288"/>
      <c r="D209" s="288"/>
      <c r="E209" s="288"/>
      <c r="F209" s="900"/>
    </row>
    <row r="210" spans="1:6" s="118" customFormat="1" ht="12" thickBot="1">
      <c r="A210" s="155">
        <v>1430</v>
      </c>
      <c r="B210" s="163" t="s">
        <v>128</v>
      </c>
      <c r="C210" s="293"/>
      <c r="D210" s="278">
        <f>SUM('2.mell'!D533)</f>
        <v>3064</v>
      </c>
      <c r="E210" s="278">
        <f>SUM('2.mell'!E533)</f>
        <v>3064</v>
      </c>
      <c r="F210" s="901">
        <f t="shared" si="2"/>
        <v>1</v>
      </c>
    </row>
    <row r="211" spans="1:6" s="118" customFormat="1" ht="14.25" thickBot="1">
      <c r="A211" s="145"/>
      <c r="B211" s="279" t="s">
        <v>129</v>
      </c>
      <c r="C211" s="296"/>
      <c r="D211" s="194">
        <f>SUM(D210)</f>
        <v>3064</v>
      </c>
      <c r="E211" s="194">
        <f>SUM(E210)</f>
        <v>3064</v>
      </c>
      <c r="F211" s="902">
        <f t="shared" si="2"/>
        <v>1</v>
      </c>
    </row>
    <row r="212" spans="1:6" s="118" customFormat="1" ht="14.25" thickBot="1">
      <c r="A212" s="145"/>
      <c r="B212" s="204"/>
      <c r="C212" s="296"/>
      <c r="D212" s="296"/>
      <c r="E212" s="296"/>
      <c r="F212" s="902"/>
    </row>
    <row r="213" spans="1:6" s="118" customFormat="1" ht="15.75" thickBot="1">
      <c r="A213" s="145"/>
      <c r="B213" s="284" t="s">
        <v>603</v>
      </c>
      <c r="C213" s="298">
        <f>SUM(C208+C211+C197)</f>
        <v>460038</v>
      </c>
      <c r="D213" s="298">
        <f>SUM(D208+D211+D197)</f>
        <v>521251</v>
      </c>
      <c r="E213" s="298">
        <f>SUM(E208+E211+E197)</f>
        <v>521326</v>
      </c>
      <c r="F213" s="902">
        <f t="shared" si="2"/>
        <v>1.0001438846160486</v>
      </c>
    </row>
    <row r="214" spans="1:6" s="118" customFormat="1" ht="13.5">
      <c r="A214" s="131"/>
      <c r="B214" s="258"/>
      <c r="C214" s="288"/>
      <c r="D214" s="288"/>
      <c r="E214" s="288"/>
      <c r="F214" s="900"/>
    </row>
    <row r="215" spans="1:6" s="118" customFormat="1" ht="11.25">
      <c r="A215" s="137">
        <v>1435</v>
      </c>
      <c r="B215" s="135" t="s">
        <v>130</v>
      </c>
      <c r="C215" s="211"/>
      <c r="D215" s="211"/>
      <c r="E215" s="211"/>
      <c r="F215" s="359"/>
    </row>
    <row r="216" spans="1:6" s="118" customFormat="1" ht="12" thickBot="1">
      <c r="A216" s="137">
        <v>1436</v>
      </c>
      <c r="B216" s="135" t="s">
        <v>147</v>
      </c>
      <c r="C216" s="291"/>
      <c r="D216" s="291"/>
      <c r="E216" s="291"/>
      <c r="F216" s="903"/>
    </row>
    <row r="217" spans="1:6" s="118" customFormat="1" ht="14.25" thickBot="1">
      <c r="A217" s="145"/>
      <c r="B217" s="204" t="s">
        <v>134</v>
      </c>
      <c r="C217" s="296"/>
      <c r="D217" s="296"/>
      <c r="E217" s="296"/>
      <c r="F217" s="902"/>
    </row>
    <row r="218" spans="1:6" s="118" customFormat="1" ht="13.5">
      <c r="A218" s="154"/>
      <c r="B218" s="283"/>
      <c r="C218" s="288"/>
      <c r="D218" s="288"/>
      <c r="E218" s="288"/>
      <c r="F218" s="900"/>
    </row>
    <row r="219" spans="1:6" s="118" customFormat="1" ht="12" thickBot="1">
      <c r="A219" s="142">
        <v>1440</v>
      </c>
      <c r="B219" s="143" t="s">
        <v>148</v>
      </c>
      <c r="C219" s="293"/>
      <c r="D219" s="293"/>
      <c r="E219" s="293"/>
      <c r="F219" s="903"/>
    </row>
    <row r="220" spans="1:6" s="118" customFormat="1" ht="14.25" thickBot="1">
      <c r="A220" s="156"/>
      <c r="B220" s="279" t="s">
        <v>138</v>
      </c>
      <c r="C220" s="296"/>
      <c r="D220" s="296"/>
      <c r="E220" s="296"/>
      <c r="F220" s="902"/>
    </row>
    <row r="221" spans="1:6" s="118" customFormat="1" ht="13.5">
      <c r="A221" s="154"/>
      <c r="B221" s="283"/>
      <c r="C221" s="288"/>
      <c r="D221" s="288"/>
      <c r="E221" s="288"/>
      <c r="F221" s="900"/>
    </row>
    <row r="222" spans="1:6" s="118" customFormat="1" ht="12" thickBot="1">
      <c r="A222" s="260">
        <v>1445</v>
      </c>
      <c r="B222" s="147" t="s">
        <v>140</v>
      </c>
      <c r="C222" s="291"/>
      <c r="D222" s="291"/>
      <c r="E222" s="291"/>
      <c r="F222" s="903"/>
    </row>
    <row r="223" spans="1:6" s="118" customFormat="1" ht="14.25" thickBot="1">
      <c r="A223" s="145"/>
      <c r="B223" s="204" t="s">
        <v>141</v>
      </c>
      <c r="C223" s="296"/>
      <c r="D223" s="296"/>
      <c r="E223" s="296"/>
      <c r="F223" s="902"/>
    </row>
    <row r="224" spans="1:6" s="118" customFormat="1" ht="13.5">
      <c r="A224" s="154"/>
      <c r="B224" s="283"/>
      <c r="C224" s="717"/>
      <c r="D224" s="717"/>
      <c r="E224" s="717"/>
      <c r="F224" s="900"/>
    </row>
    <row r="225" spans="1:6" s="118" customFormat="1" ht="11.25">
      <c r="A225" s="137">
        <v>1450</v>
      </c>
      <c r="B225" s="135" t="s">
        <v>142</v>
      </c>
      <c r="C225" s="214"/>
      <c r="D225" s="214">
        <v>50711</v>
      </c>
      <c r="E225" s="214">
        <v>50711</v>
      </c>
      <c r="F225" s="899">
        <f t="shared" si="2"/>
        <v>1</v>
      </c>
    </row>
    <row r="226" spans="1:6" s="118" customFormat="1" ht="12" thickBot="1">
      <c r="A226" s="155">
        <v>1451</v>
      </c>
      <c r="B226" s="141" t="s">
        <v>97</v>
      </c>
      <c r="C226" s="300">
        <f>SUM('2.mell'!C537+'2.mell'!C538)</f>
        <v>3539963</v>
      </c>
      <c r="D226" s="300">
        <f>SUM('2.mell'!D537+'2.mell'!D538)</f>
        <v>3686224</v>
      </c>
      <c r="E226" s="300">
        <f>SUM('2.mell'!E537+'2.mell'!E538)</f>
        <v>3616860</v>
      </c>
      <c r="F226" s="901">
        <f t="shared" si="2"/>
        <v>0.9811829123786292</v>
      </c>
    </row>
    <row r="227" spans="1:6" s="118" customFormat="1" ht="14.25" thickBot="1">
      <c r="A227" s="145"/>
      <c r="B227" s="204" t="s">
        <v>575</v>
      </c>
      <c r="C227" s="194">
        <f>SUM(C225:C226)</f>
        <v>3539963</v>
      </c>
      <c r="D227" s="194">
        <f>SUM(D225:D226)</f>
        <v>3736935</v>
      </c>
      <c r="E227" s="194">
        <f>SUM(E225:E226)</f>
        <v>3667571</v>
      </c>
      <c r="F227" s="902">
        <f t="shared" si="2"/>
        <v>0.9814382642459663</v>
      </c>
    </row>
    <row r="228" spans="1:6" s="161" customFormat="1" ht="13.5" customHeight="1">
      <c r="A228" s="154"/>
      <c r="B228" s="239"/>
      <c r="C228" s="717"/>
      <c r="D228" s="717"/>
      <c r="E228" s="717"/>
      <c r="F228" s="900"/>
    </row>
    <row r="229" spans="1:6" s="161" customFormat="1" ht="12.75">
      <c r="A229" s="137">
        <v>1455</v>
      </c>
      <c r="B229" s="267" t="s">
        <v>144</v>
      </c>
      <c r="C229" s="214"/>
      <c r="D229" s="214"/>
      <c r="E229" s="214"/>
      <c r="F229" s="359"/>
    </row>
    <row r="230" spans="1:6" s="161" customFormat="1" ht="13.5" thickBot="1">
      <c r="A230" s="142">
        <v>1456</v>
      </c>
      <c r="B230" s="143" t="s">
        <v>97</v>
      </c>
      <c r="C230" s="278"/>
      <c r="D230" s="278"/>
      <c r="E230" s="278"/>
      <c r="F230" s="903"/>
    </row>
    <row r="231" spans="1:6" s="118" customFormat="1" ht="14.25" thickBot="1">
      <c r="A231" s="145"/>
      <c r="B231" s="299" t="s">
        <v>145</v>
      </c>
      <c r="C231" s="194"/>
      <c r="D231" s="194"/>
      <c r="E231" s="194"/>
      <c r="F231" s="902"/>
    </row>
    <row r="232" spans="1:6" s="118" customFormat="1" ht="12" thickBot="1">
      <c r="A232" s="145"/>
      <c r="B232" s="136"/>
      <c r="C232" s="297"/>
      <c r="D232" s="297"/>
      <c r="E232" s="297"/>
      <c r="F232" s="902"/>
    </row>
    <row r="233" spans="1:6" s="118" customFormat="1" ht="15.75" thickBot="1">
      <c r="A233" s="145"/>
      <c r="B233" s="286" t="s">
        <v>582</v>
      </c>
      <c r="C233" s="301">
        <f>SUM(C231+C227+C213)</f>
        <v>4000001</v>
      </c>
      <c r="D233" s="301">
        <f>SUM(D231+D227+D213)</f>
        <v>4258186</v>
      </c>
      <c r="E233" s="301">
        <f>SUM(E231+E227+E213)</f>
        <v>4188897</v>
      </c>
      <c r="F233" s="902">
        <f t="shared" si="2"/>
        <v>0.9837280475770669</v>
      </c>
    </row>
    <row r="234" spans="1:6" s="161" customFormat="1" ht="12.75">
      <c r="A234" s="160"/>
      <c r="B234" s="191"/>
      <c r="C234" s="222"/>
      <c r="D234" s="222"/>
      <c r="E234" s="222"/>
      <c r="F234" s="900"/>
    </row>
    <row r="235" spans="1:6" s="161" customFormat="1" ht="17.25" customHeight="1">
      <c r="A235" s="162"/>
      <c r="B235" s="294" t="s">
        <v>276</v>
      </c>
      <c r="C235" s="212"/>
      <c r="D235" s="212"/>
      <c r="E235" s="212"/>
      <c r="F235" s="359"/>
    </row>
    <row r="236" spans="1:6" s="161" customFormat="1" ht="12.75">
      <c r="A236" s="162"/>
      <c r="B236" s="122"/>
      <c r="C236" s="212"/>
      <c r="D236" s="212"/>
      <c r="E236" s="212"/>
      <c r="F236" s="359"/>
    </row>
    <row r="237" spans="1:6" s="161" customFormat="1" ht="12.75">
      <c r="A237" s="137">
        <v>1500</v>
      </c>
      <c r="B237" s="135" t="s">
        <v>102</v>
      </c>
      <c r="C237" s="216">
        <f>SUM(C10)</f>
        <v>1354090</v>
      </c>
      <c r="D237" s="216">
        <f>SUM(D10)</f>
        <v>1542704</v>
      </c>
      <c r="E237" s="216">
        <f>SUM(E10)</f>
        <v>1542704</v>
      </c>
      <c r="F237" s="899">
        <f t="shared" si="2"/>
        <v>1</v>
      </c>
    </row>
    <row r="238" spans="1:6" s="161" customFormat="1" ht="12.75">
      <c r="A238" s="137">
        <v>1501</v>
      </c>
      <c r="B238" s="135" t="s">
        <v>106</v>
      </c>
      <c r="C238" s="216">
        <f>SUM(C17)</f>
        <v>0</v>
      </c>
      <c r="D238" s="216">
        <f>SUM(D17)</f>
        <v>0</v>
      </c>
      <c r="E238" s="216">
        <f>SUM(E17)</f>
        <v>0</v>
      </c>
      <c r="F238" s="899"/>
    </row>
    <row r="239" spans="1:6" s="161" customFormat="1" ht="13.5" thickBot="1">
      <c r="A239" s="142">
        <v>1502</v>
      </c>
      <c r="B239" s="143" t="s">
        <v>107</v>
      </c>
      <c r="C239" s="216">
        <f>SUM(C196+C18+C111+C152)</f>
        <v>0</v>
      </c>
      <c r="D239" s="216">
        <f>SUM(D196+D18+D111+D152)</f>
        <v>60500</v>
      </c>
      <c r="E239" s="216">
        <f>SUM(E196+E18+E111+E152)</f>
        <v>60700</v>
      </c>
      <c r="F239" s="901">
        <f t="shared" si="2"/>
        <v>1.0033057851239668</v>
      </c>
    </row>
    <row r="240" spans="1:6" s="161" customFormat="1" ht="13.5" thickBot="1">
      <c r="A240" s="145"/>
      <c r="B240" s="150" t="s">
        <v>108</v>
      </c>
      <c r="C240" s="215">
        <f>SUM(C237:C239)</f>
        <v>1354090</v>
      </c>
      <c r="D240" s="215">
        <f>SUM(D237:D239)</f>
        <v>1603204</v>
      </c>
      <c r="E240" s="215">
        <f>SUM(E237:E239)</f>
        <v>1603404</v>
      </c>
      <c r="F240" s="902">
        <f t="shared" si="2"/>
        <v>1.000124750187749</v>
      </c>
    </row>
    <row r="241" spans="1:6" s="161" customFormat="1" ht="12.75">
      <c r="A241" s="138">
        <v>1510</v>
      </c>
      <c r="B241" s="139" t="s">
        <v>109</v>
      </c>
      <c r="C241" s="218">
        <f>SUM(C21)</f>
        <v>3250000</v>
      </c>
      <c r="D241" s="218">
        <f>SUM(D21)</f>
        <v>3433024</v>
      </c>
      <c r="E241" s="218">
        <f>SUM(E21)</f>
        <v>3433024</v>
      </c>
      <c r="F241" s="905">
        <f t="shared" si="2"/>
        <v>1</v>
      </c>
    </row>
    <row r="242" spans="1:6" s="161" customFormat="1" ht="12.75">
      <c r="A242" s="137">
        <v>1511</v>
      </c>
      <c r="B242" s="139" t="s">
        <v>110</v>
      </c>
      <c r="C242" s="216">
        <f>SUM(C24)</f>
        <v>3943023</v>
      </c>
      <c r="D242" s="216">
        <f>SUM(D24)</f>
        <v>4223159</v>
      </c>
      <c r="E242" s="216">
        <f>SUM(E24)</f>
        <v>4209731</v>
      </c>
      <c r="F242" s="899">
        <f t="shared" si="2"/>
        <v>0.9968203896656508</v>
      </c>
    </row>
    <row r="243" spans="1:6" s="161" customFormat="1" ht="13.5" thickBot="1">
      <c r="A243" s="142">
        <v>1514</v>
      </c>
      <c r="B243" s="143" t="s">
        <v>71</v>
      </c>
      <c r="C243" s="221">
        <f>SUM(C28)</f>
        <v>462236</v>
      </c>
      <c r="D243" s="221">
        <f>SUM(D28+D157)</f>
        <v>409786</v>
      </c>
      <c r="E243" s="221">
        <f>SUM(E28+E157)</f>
        <v>412494</v>
      </c>
      <c r="F243" s="901">
        <f t="shared" si="2"/>
        <v>1.0066083272732598</v>
      </c>
    </row>
    <row r="244" spans="1:6" s="161" customFormat="1" ht="13.5" thickBot="1">
      <c r="A244" s="145"/>
      <c r="B244" s="304" t="s">
        <v>118</v>
      </c>
      <c r="C244" s="215">
        <f>SUM(C241:C243)</f>
        <v>7655259</v>
      </c>
      <c r="D244" s="215">
        <f>SUM(D241:D243)</f>
        <v>8065969</v>
      </c>
      <c r="E244" s="215">
        <f>SUM(E241:E243)</f>
        <v>8055249</v>
      </c>
      <c r="F244" s="902">
        <f t="shared" si="2"/>
        <v>0.9986709594346321</v>
      </c>
    </row>
    <row r="245" spans="1:6" s="161" customFormat="1" ht="12.75">
      <c r="A245" s="152">
        <v>1519</v>
      </c>
      <c r="B245" s="935" t="s">
        <v>694</v>
      </c>
      <c r="C245" s="934"/>
      <c r="D245" s="937">
        <f>SUM(D198)</f>
        <v>51</v>
      </c>
      <c r="E245" s="937">
        <f>SUM(E198)</f>
        <v>56</v>
      </c>
      <c r="F245" s="905">
        <f t="shared" si="2"/>
        <v>1.0980392156862746</v>
      </c>
    </row>
    <row r="246" spans="1:6" s="161" customFormat="1" ht="12.75">
      <c r="A246" s="138">
        <v>1520</v>
      </c>
      <c r="B246" s="255" t="s">
        <v>119</v>
      </c>
      <c r="C246" s="218">
        <f>SUM(C41+C113+C159+C199)</f>
        <v>1386714</v>
      </c>
      <c r="D246" s="218">
        <f>SUM(D41+D113+D159+D199)</f>
        <v>1376195</v>
      </c>
      <c r="E246" s="218">
        <f>SUM(E41+E113+E159+E199)</f>
        <v>1395485</v>
      </c>
      <c r="F246" s="899">
        <f t="shared" si="2"/>
        <v>1.0140169089409568</v>
      </c>
    </row>
    <row r="247" spans="1:6" s="161" customFormat="1" ht="12.75">
      <c r="A247" s="137">
        <v>1521</v>
      </c>
      <c r="B247" s="233" t="s">
        <v>120</v>
      </c>
      <c r="C247" s="216">
        <f>SUM(C50+C116+C162+C202)</f>
        <v>271785</v>
      </c>
      <c r="D247" s="216">
        <f>SUM(D50+D116+D162+D202)</f>
        <v>269026</v>
      </c>
      <c r="E247" s="216">
        <f>SUM(E50+E116+E162+E202)</f>
        <v>268998</v>
      </c>
      <c r="F247" s="899">
        <f t="shared" si="2"/>
        <v>0.9998959208403648</v>
      </c>
    </row>
    <row r="248" spans="1:6" s="161" customFormat="1" ht="12.75">
      <c r="A248" s="705">
        <v>1522</v>
      </c>
      <c r="B248" s="701" t="s">
        <v>280</v>
      </c>
      <c r="C248" s="702"/>
      <c r="D248" s="702">
        <f>SUM(D54)</f>
        <v>20000</v>
      </c>
      <c r="E248" s="702">
        <f>SUM(E54)</f>
        <v>20000</v>
      </c>
      <c r="F248" s="899">
        <f t="shared" si="2"/>
        <v>1</v>
      </c>
    </row>
    <row r="249" spans="1:6" s="161" customFormat="1" ht="12.75">
      <c r="A249" s="137">
        <v>1523</v>
      </c>
      <c r="B249" s="135" t="s">
        <v>123</v>
      </c>
      <c r="C249" s="216">
        <f>SUM(C117+C163+C203+C55)</f>
        <v>222559</v>
      </c>
      <c r="D249" s="216">
        <f>SUM(D117+D163+D203+D55)</f>
        <v>212032</v>
      </c>
      <c r="E249" s="216">
        <f>SUM(E117+E163+E203+E55)</f>
        <v>211803</v>
      </c>
      <c r="F249" s="899">
        <f t="shared" si="2"/>
        <v>0.9989199743434953</v>
      </c>
    </row>
    <row r="250" spans="1:6" s="161" customFormat="1" ht="12.75">
      <c r="A250" s="137">
        <v>1524</v>
      </c>
      <c r="B250" s="135" t="s">
        <v>124</v>
      </c>
      <c r="C250" s="216">
        <f>SUM(C56+C118+C164+C204)</f>
        <v>498575</v>
      </c>
      <c r="D250" s="216">
        <f>SUM(D56+D118+D164+D204)</f>
        <v>489341</v>
      </c>
      <c r="E250" s="216">
        <f>SUM(E56+E118+E164+E204)</f>
        <v>490483</v>
      </c>
      <c r="F250" s="899">
        <f t="shared" si="2"/>
        <v>1.002333750901723</v>
      </c>
    </row>
    <row r="251" spans="1:6" s="161" customFormat="1" ht="12.75">
      <c r="A251" s="137">
        <v>1525</v>
      </c>
      <c r="B251" s="139" t="s">
        <v>125</v>
      </c>
      <c r="C251" s="216">
        <f aca="true" t="shared" si="3" ref="C251:E252">SUM(C60+C119+C165+C205)</f>
        <v>0</v>
      </c>
      <c r="D251" s="216">
        <f t="shared" si="3"/>
        <v>7044</v>
      </c>
      <c r="E251" s="216">
        <f t="shared" si="3"/>
        <v>11445</v>
      </c>
      <c r="F251" s="899">
        <f t="shared" si="2"/>
        <v>1.624787052810903</v>
      </c>
    </row>
    <row r="252" spans="1:6" s="161" customFormat="1" ht="12.75">
      <c r="A252" s="137">
        <v>1526</v>
      </c>
      <c r="B252" s="133" t="s">
        <v>126</v>
      </c>
      <c r="C252" s="216">
        <f t="shared" si="3"/>
        <v>40200</v>
      </c>
      <c r="D252" s="216">
        <f t="shared" si="3"/>
        <v>39293</v>
      </c>
      <c r="E252" s="216">
        <f t="shared" si="3"/>
        <v>39297</v>
      </c>
      <c r="F252" s="899">
        <f t="shared" si="2"/>
        <v>1.0001017993026748</v>
      </c>
    </row>
    <row r="253" spans="1:6" s="161" customFormat="1" ht="13.5" thickBot="1">
      <c r="A253" s="142">
        <v>1527</v>
      </c>
      <c r="B253" s="143" t="s">
        <v>127</v>
      </c>
      <c r="C253" s="221">
        <f>SUM(C63+C121+C167+C207)</f>
        <v>17200</v>
      </c>
      <c r="D253" s="221">
        <f>SUM(D63+D121+D167+D207)</f>
        <v>82055</v>
      </c>
      <c r="E253" s="221">
        <f>SUM(E63+E121+E167+E207)</f>
        <v>82079</v>
      </c>
      <c r="F253" s="901">
        <f t="shared" si="2"/>
        <v>1.0002924867466942</v>
      </c>
    </row>
    <row r="254" spans="1:6" s="161" customFormat="1" ht="13.5" thickBot="1">
      <c r="A254" s="145"/>
      <c r="B254" s="150" t="s">
        <v>278</v>
      </c>
      <c r="C254" s="215">
        <f>SUM(C246:C253)</f>
        <v>2437033</v>
      </c>
      <c r="D254" s="215">
        <f>SUM(D245:D253)</f>
        <v>2495037</v>
      </c>
      <c r="E254" s="215">
        <f>SUM(E245:E253)</f>
        <v>2519646</v>
      </c>
      <c r="F254" s="904">
        <f t="shared" si="2"/>
        <v>1.0098631803857017</v>
      </c>
    </row>
    <row r="255" spans="1:6" s="161" customFormat="1" ht="13.5" thickBot="1">
      <c r="A255" s="157">
        <v>1530</v>
      </c>
      <c r="B255" s="311" t="s">
        <v>128</v>
      </c>
      <c r="C255" s="364">
        <f>SUM(C66)</f>
        <v>0</v>
      </c>
      <c r="D255" s="364">
        <f>SUM(D66+D211)</f>
        <v>11373</v>
      </c>
      <c r="E255" s="364">
        <f>SUM(E66+E211)</f>
        <v>11454</v>
      </c>
      <c r="F255" s="906">
        <f t="shared" si="2"/>
        <v>1.0071221313637562</v>
      </c>
    </row>
    <row r="256" spans="1:6" s="161" customFormat="1" ht="13.5" thickBot="1">
      <c r="A256" s="327"/>
      <c r="B256" s="308" t="s">
        <v>129</v>
      </c>
      <c r="C256" s="312">
        <f>SUM(C255)</f>
        <v>0</v>
      </c>
      <c r="D256" s="312">
        <f>SUM(D255)</f>
        <v>11373</v>
      </c>
      <c r="E256" s="312">
        <f>SUM(E255)</f>
        <v>11454</v>
      </c>
      <c r="F256" s="1319">
        <f t="shared" si="2"/>
        <v>1.0071221313637562</v>
      </c>
    </row>
    <row r="257" spans="1:6" s="161" customFormat="1" ht="16.5" thickBot="1" thickTop="1">
      <c r="A257" s="328"/>
      <c r="B257" s="306" t="s">
        <v>603</v>
      </c>
      <c r="C257" s="310">
        <f>SUM(C240+C244+C254+C256)</f>
        <v>11446382</v>
      </c>
      <c r="D257" s="310">
        <f>SUM(D240+D244+D254+D256)</f>
        <v>12175583</v>
      </c>
      <c r="E257" s="310">
        <f>SUM(E240+E244+E254+E256)</f>
        <v>12189753</v>
      </c>
      <c r="F257" s="908">
        <f t="shared" si="2"/>
        <v>1.0011638046408127</v>
      </c>
    </row>
    <row r="258" spans="1:6" s="161" customFormat="1" ht="13.5" thickTop="1">
      <c r="A258" s="138">
        <v>1540</v>
      </c>
      <c r="B258" s="139" t="s">
        <v>130</v>
      </c>
      <c r="C258" s="218">
        <f aca="true" t="shared" si="4" ref="C258:E259">SUM(C71)</f>
        <v>0</v>
      </c>
      <c r="D258" s="218">
        <f t="shared" si="4"/>
        <v>8837</v>
      </c>
      <c r="E258" s="218">
        <f t="shared" si="4"/>
        <v>8837</v>
      </c>
      <c r="F258" s="905">
        <f t="shared" si="2"/>
        <v>1</v>
      </c>
    </row>
    <row r="259" spans="1:6" s="161" customFormat="1" ht="12.75">
      <c r="A259" s="137">
        <v>1541</v>
      </c>
      <c r="B259" s="135" t="s">
        <v>131</v>
      </c>
      <c r="C259" s="216">
        <f t="shared" si="4"/>
        <v>311000</v>
      </c>
      <c r="D259" s="216">
        <f t="shared" si="4"/>
        <v>1318514</v>
      </c>
      <c r="E259" s="216">
        <f t="shared" si="4"/>
        <v>1318514</v>
      </c>
      <c r="F259" s="899">
        <f t="shared" si="2"/>
        <v>1</v>
      </c>
    </row>
    <row r="260" spans="1:6" s="161" customFormat="1" ht="12.75">
      <c r="A260" s="137">
        <v>1542</v>
      </c>
      <c r="B260" s="135" t="s">
        <v>1506</v>
      </c>
      <c r="C260" s="216">
        <f>SUM(C75)</f>
        <v>1490535</v>
      </c>
      <c r="D260" s="216">
        <f>SUM(D75)</f>
        <v>853651</v>
      </c>
      <c r="E260" s="216">
        <f>SUM(E75)</f>
        <v>853651</v>
      </c>
      <c r="F260" s="899">
        <f t="shared" si="2"/>
        <v>1</v>
      </c>
    </row>
    <row r="261" spans="1:6" s="161" customFormat="1" ht="13.5" thickBot="1">
      <c r="A261" s="142">
        <v>1543</v>
      </c>
      <c r="B261" s="143" t="s">
        <v>1505</v>
      </c>
      <c r="C261" s="221">
        <f>SUM(C78)</f>
        <v>0</v>
      </c>
      <c r="D261" s="221">
        <f>SUM(D78)</f>
        <v>49444</v>
      </c>
      <c r="E261" s="221">
        <f>SUM(E78)</f>
        <v>49943</v>
      </c>
      <c r="F261" s="901">
        <f t="shared" si="2"/>
        <v>1.0100922255480949</v>
      </c>
    </row>
    <row r="262" spans="1:6" s="161" customFormat="1" ht="13.5" thickBot="1">
      <c r="A262" s="156"/>
      <c r="B262" s="787" t="s">
        <v>134</v>
      </c>
      <c r="C262" s="788">
        <f>SUM(C258:C261)</f>
        <v>1801535</v>
      </c>
      <c r="D262" s="788">
        <f>SUM(D258:D261)</f>
        <v>2230446</v>
      </c>
      <c r="E262" s="788">
        <f>SUM(E258:E261)</f>
        <v>2230945</v>
      </c>
      <c r="F262" s="902">
        <f t="shared" si="2"/>
        <v>1.0002237220717292</v>
      </c>
    </row>
    <row r="263" spans="1:6" s="161" customFormat="1" ht="12.75">
      <c r="A263" s="138">
        <v>1550</v>
      </c>
      <c r="B263" s="139" t="s">
        <v>135</v>
      </c>
      <c r="C263" s="218">
        <f>SUM(C81)</f>
        <v>997050</v>
      </c>
      <c r="D263" s="218">
        <f>SUM(D81)</f>
        <v>1191504</v>
      </c>
      <c r="E263" s="218">
        <f>SUM(E81)</f>
        <v>1169463</v>
      </c>
      <c r="F263" s="905">
        <f t="shared" si="2"/>
        <v>0.9815015308383355</v>
      </c>
    </row>
    <row r="264" spans="1:6" s="161" customFormat="1" ht="13.5" thickBot="1">
      <c r="A264" s="142">
        <v>1551</v>
      </c>
      <c r="B264" s="143" t="s">
        <v>148</v>
      </c>
      <c r="C264" s="221">
        <f>SUM(C219+C178+C133)</f>
        <v>0</v>
      </c>
      <c r="D264" s="221">
        <f>SUM(D219+D178+D133)</f>
        <v>244</v>
      </c>
      <c r="E264" s="221">
        <f>SUM(E219+E178+E133+E86)</f>
        <v>961</v>
      </c>
      <c r="F264" s="901">
        <f t="shared" si="2"/>
        <v>3.9385245901639343</v>
      </c>
    </row>
    <row r="265" spans="1:6" s="161" customFormat="1" ht="13.5" thickBot="1">
      <c r="A265" s="145"/>
      <c r="B265" s="150" t="s">
        <v>138</v>
      </c>
      <c r="C265" s="215">
        <f>SUM(C263:C264)</f>
        <v>997050</v>
      </c>
      <c r="D265" s="215">
        <f>SUM(D263:D264)</f>
        <v>1191748</v>
      </c>
      <c r="E265" s="215">
        <f>SUM(E263:E264)</f>
        <v>1170424</v>
      </c>
      <c r="F265" s="902">
        <f aca="true" t="shared" si="5" ref="F265:F280">SUM(E265/D265)</f>
        <v>0.9821069554973031</v>
      </c>
    </row>
    <row r="266" spans="1:6" s="161" customFormat="1" ht="12.75">
      <c r="A266" s="138">
        <v>1560</v>
      </c>
      <c r="B266" s="153" t="s">
        <v>139</v>
      </c>
      <c r="C266" s="218">
        <f>SUM(C88)</f>
        <v>40000</v>
      </c>
      <c r="D266" s="218">
        <f>SUM(D88)</f>
        <v>30172</v>
      </c>
      <c r="E266" s="218">
        <f>SUM(E88)</f>
        <v>30183</v>
      </c>
      <c r="F266" s="1320">
        <f t="shared" si="5"/>
        <v>1.0003645764284768</v>
      </c>
    </row>
    <row r="267" spans="1:6" s="161" customFormat="1" ht="12.75">
      <c r="A267" s="260">
        <v>1561</v>
      </c>
      <c r="B267" s="141" t="s">
        <v>140</v>
      </c>
      <c r="C267" s="374">
        <f>SUM(C92)</f>
        <v>0</v>
      </c>
      <c r="D267" s="374">
        <f>SUM(D92)</f>
        <v>0</v>
      </c>
      <c r="E267" s="374">
        <f>SUM(E92)</f>
        <v>0</v>
      </c>
      <c r="F267" s="899"/>
    </row>
    <row r="268" spans="1:6" s="161" customFormat="1" ht="13.5" thickBot="1">
      <c r="A268" s="698">
        <v>1562</v>
      </c>
      <c r="B268" s="699" t="s">
        <v>345</v>
      </c>
      <c r="C268" s="700">
        <f>C93</f>
        <v>0</v>
      </c>
      <c r="D268" s="700">
        <f>D93</f>
        <v>4630</v>
      </c>
      <c r="E268" s="700">
        <f>E93</f>
        <v>4630</v>
      </c>
      <c r="F268" s="901">
        <f t="shared" si="5"/>
        <v>1</v>
      </c>
    </row>
    <row r="269" spans="1:6" s="161" customFormat="1" ht="13.5" thickBot="1">
      <c r="A269" s="329"/>
      <c r="B269" s="305" t="s">
        <v>141</v>
      </c>
      <c r="C269" s="310">
        <f>SUM(C266:C268)</f>
        <v>40000</v>
      </c>
      <c r="D269" s="310">
        <f>SUM(D266:D268)</f>
        <v>34802</v>
      </c>
      <c r="E269" s="310">
        <f>SUM(E266:E268)</f>
        <v>34813</v>
      </c>
      <c r="F269" s="907">
        <f t="shared" si="5"/>
        <v>1.0003160737888628</v>
      </c>
    </row>
    <row r="270" spans="1:6" s="161" customFormat="1" ht="16.5" thickBot="1" thickTop="1">
      <c r="A270" s="328"/>
      <c r="B270" s="309" t="s">
        <v>604</v>
      </c>
      <c r="C270" s="307">
        <f>SUM(C262+C265+C269)</f>
        <v>2838585</v>
      </c>
      <c r="D270" s="307">
        <f>SUM(D262+D265+D269)</f>
        <v>3456996</v>
      </c>
      <c r="E270" s="307">
        <f>SUM(E262+E265+E269)</f>
        <v>3436182</v>
      </c>
      <c r="F270" s="908">
        <f t="shared" si="5"/>
        <v>0.9939791657265441</v>
      </c>
    </row>
    <row r="271" spans="1:6" s="161" customFormat="1" ht="13.5" thickTop="1">
      <c r="A271" s="138">
        <v>1570</v>
      </c>
      <c r="B271" s="139" t="s">
        <v>142</v>
      </c>
      <c r="C271" s="218">
        <f>SUM(C183+C139+C98+C225)</f>
        <v>0</v>
      </c>
      <c r="D271" s="218">
        <f>SUM(D183+D139+D98+D225)</f>
        <v>1331515</v>
      </c>
      <c r="E271" s="218">
        <f>SUM(E183+E139+E98+E225)</f>
        <v>1331515</v>
      </c>
      <c r="F271" s="905">
        <f t="shared" si="5"/>
        <v>1</v>
      </c>
    </row>
    <row r="272" spans="1:6" s="161" customFormat="1" ht="12.75">
      <c r="A272" s="137">
        <v>1571</v>
      </c>
      <c r="B272" s="135" t="s">
        <v>97</v>
      </c>
      <c r="C272" s="216">
        <f>SUM(C226+C184+C140)</f>
        <v>5554884</v>
      </c>
      <c r="D272" s="216">
        <f>SUM(D226+D184+D140)</f>
        <v>5714222</v>
      </c>
      <c r="E272" s="216">
        <f>SUM(E226+E184+E140)</f>
        <v>5625131</v>
      </c>
      <c r="F272" s="899">
        <f t="shared" si="5"/>
        <v>0.984408901159248</v>
      </c>
    </row>
    <row r="273" spans="1:6" s="161" customFormat="1" ht="12.75">
      <c r="A273" s="137">
        <v>1572</v>
      </c>
      <c r="B273" s="135" t="s">
        <v>693</v>
      </c>
      <c r="C273" s="216"/>
      <c r="D273" s="216">
        <f>SUM(D99)</f>
        <v>46251</v>
      </c>
      <c r="E273" s="216">
        <f>SUM(E99)</f>
        <v>46251</v>
      </c>
      <c r="F273" s="899">
        <f t="shared" si="5"/>
        <v>1</v>
      </c>
    </row>
    <row r="274" spans="1:6" s="161" customFormat="1" ht="13.5" thickBot="1">
      <c r="A274" s="155">
        <v>1573</v>
      </c>
      <c r="B274" s="135" t="s">
        <v>1090</v>
      </c>
      <c r="C274" s="933"/>
      <c r="D274" s="933"/>
      <c r="E274" s="933">
        <v>18100000</v>
      </c>
      <c r="F274" s="1329"/>
    </row>
    <row r="275" spans="1:6" s="161" customFormat="1" ht="14.25" thickBot="1">
      <c r="A275" s="145"/>
      <c r="B275" s="326" t="s">
        <v>596</v>
      </c>
      <c r="C275" s="215">
        <f>SUM(C271:C272)</f>
        <v>5554884</v>
      </c>
      <c r="D275" s="215">
        <f>SUM(D271:D273)</f>
        <v>7091988</v>
      </c>
      <c r="E275" s="215">
        <f>SUM(E271:E274)</f>
        <v>25102897</v>
      </c>
      <c r="F275" s="904">
        <f t="shared" si="5"/>
        <v>3.539613575206275</v>
      </c>
    </row>
    <row r="276" spans="1:6" s="161" customFormat="1" ht="12.75">
      <c r="A276" s="138">
        <v>1580</v>
      </c>
      <c r="B276" s="139" t="s">
        <v>143</v>
      </c>
      <c r="C276" s="218">
        <f>SUM(C102)</f>
        <v>0</v>
      </c>
      <c r="D276" s="218">
        <f>SUM(D102)</f>
        <v>0</v>
      </c>
      <c r="E276" s="218">
        <f>SUM(E102)</f>
        <v>0</v>
      </c>
      <c r="F276" s="900"/>
    </row>
    <row r="277" spans="1:6" s="161" customFormat="1" ht="12" customHeight="1">
      <c r="A277" s="137">
        <v>1581</v>
      </c>
      <c r="B277" s="135" t="s">
        <v>144</v>
      </c>
      <c r="C277" s="216">
        <f>SUM(C103+C143)</f>
        <v>586993</v>
      </c>
      <c r="D277" s="216">
        <f>SUM(D103+D143+D187)</f>
        <v>1502305</v>
      </c>
      <c r="E277" s="216">
        <f>SUM(E103+E143+E187)</f>
        <v>1502305</v>
      </c>
      <c r="F277" s="899">
        <f t="shared" si="5"/>
        <v>1</v>
      </c>
    </row>
    <row r="278" spans="1:6" s="161" customFormat="1" ht="13.5" thickBot="1">
      <c r="A278" s="142">
        <v>1582</v>
      </c>
      <c r="B278" s="143" t="s">
        <v>97</v>
      </c>
      <c r="C278" s="221">
        <f>SUM(C230+C188+C144)</f>
        <v>170300</v>
      </c>
      <c r="D278" s="221">
        <f>SUM(D230+D188+D144)</f>
        <v>179239</v>
      </c>
      <c r="E278" s="221">
        <f>SUM(E230+E188+E144)</f>
        <v>87489</v>
      </c>
      <c r="F278" s="901">
        <f t="shared" si="5"/>
        <v>0.48811363598324026</v>
      </c>
    </row>
    <row r="279" spans="1:6" s="161" customFormat="1" ht="13.5" thickBot="1">
      <c r="A279" s="145"/>
      <c r="B279" s="202" t="s">
        <v>145</v>
      </c>
      <c r="C279" s="215">
        <f>SUM(C276:C278)</f>
        <v>757293</v>
      </c>
      <c r="D279" s="215">
        <f>SUM(D276:D278)</f>
        <v>1681544</v>
      </c>
      <c r="E279" s="215">
        <f>SUM(E276:E278)</f>
        <v>1589794</v>
      </c>
      <c r="F279" s="902">
        <f t="shared" si="5"/>
        <v>0.9454370507105374</v>
      </c>
    </row>
    <row r="280" spans="1:9" s="161" customFormat="1" ht="18.75" customHeight="1" thickBot="1">
      <c r="A280" s="145"/>
      <c r="B280" s="210" t="s">
        <v>593</v>
      </c>
      <c r="C280" s="785">
        <f>SUM(C257+C270+C276+C277+C271)</f>
        <v>14871960</v>
      </c>
      <c r="D280" s="785">
        <f>SUM(D257+D270+D276+D277+D271+D273)</f>
        <v>18512650</v>
      </c>
      <c r="E280" s="785">
        <f>SUM(E257+E270+E276+E277+E271+E273)</f>
        <v>18506006</v>
      </c>
      <c r="F280" s="902">
        <f t="shared" si="5"/>
        <v>0.9996411102678439</v>
      </c>
      <c r="G280" s="373"/>
      <c r="I280" s="694"/>
    </row>
    <row r="281" ht="11.25">
      <c r="I281" s="164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7" max="255" man="1"/>
    <brk id="127" max="255" man="1"/>
    <brk id="1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C7">
      <selection activeCell="I22" sqref="I22"/>
    </sheetView>
  </sheetViews>
  <sheetFormatPr defaultColWidth="9.00390625" defaultRowHeight="12.75"/>
  <cols>
    <col min="1" max="1" width="16.50390625" style="0" customWidth="1"/>
    <col min="2" max="2" width="15.50390625" style="0" customWidth="1"/>
    <col min="3" max="3" width="15.625" style="0" customWidth="1"/>
    <col min="4" max="4" width="16.375" style="0" customWidth="1"/>
    <col min="5" max="5" width="16.125" style="0" customWidth="1"/>
    <col min="6" max="6" width="16.375" style="0" customWidth="1"/>
    <col min="7" max="7" width="15.25390625" style="0" customWidth="1"/>
    <col min="8" max="9" width="11.125" style="0" customWidth="1"/>
    <col min="10" max="10" width="11.875" style="0" customWidth="1"/>
    <col min="11" max="11" width="12.00390625" style="0" customWidth="1"/>
  </cols>
  <sheetData>
    <row r="2" spans="1:10" ht="12.75">
      <c r="A2" s="1630" t="s">
        <v>451</v>
      </c>
      <c r="B2" s="1630"/>
      <c r="C2" s="1630"/>
      <c r="D2" s="1630"/>
      <c r="E2" s="1630"/>
      <c r="F2" s="1630"/>
      <c r="G2" s="1630"/>
      <c r="H2" s="1630"/>
      <c r="I2" s="1630"/>
      <c r="J2" s="1630"/>
    </row>
    <row r="3" spans="1:10" ht="12.75">
      <c r="A3" s="1630" t="s">
        <v>767</v>
      </c>
      <c r="B3" s="1630"/>
      <c r="C3" s="1630"/>
      <c r="D3" s="1630"/>
      <c r="E3" s="1630"/>
      <c r="F3" s="1630"/>
      <c r="G3" s="1630"/>
      <c r="H3" s="1630"/>
      <c r="I3" s="1630"/>
      <c r="J3" s="1630"/>
    </row>
    <row r="4" spans="1:10" ht="12.75">
      <c r="A4" s="1630" t="s">
        <v>1028</v>
      </c>
      <c r="B4" s="1630"/>
      <c r="C4" s="1630"/>
      <c r="D4" s="1630"/>
      <c r="E4" s="1630"/>
      <c r="F4" s="1630"/>
      <c r="G4" s="1630"/>
      <c r="H4" s="1630"/>
      <c r="I4" s="1630"/>
      <c r="J4" s="1630"/>
    </row>
    <row r="6" spans="1:11" ht="27.75" customHeight="1">
      <c r="A6" s="1631" t="s">
        <v>768</v>
      </c>
      <c r="B6" s="1633" t="s">
        <v>720</v>
      </c>
      <c r="C6" s="1631" t="s">
        <v>721</v>
      </c>
      <c r="D6" s="1631" t="s">
        <v>722</v>
      </c>
      <c r="E6" s="1633" t="s">
        <v>769</v>
      </c>
      <c r="F6" s="1631" t="s">
        <v>725</v>
      </c>
      <c r="G6" s="1631" t="s">
        <v>770</v>
      </c>
      <c r="H6" s="1433" t="s">
        <v>771</v>
      </c>
      <c r="I6" s="1434"/>
      <c r="J6" s="1435"/>
      <c r="K6" s="1436"/>
    </row>
    <row r="7" spans="1:11" ht="24.75" customHeight="1" thickBot="1">
      <c r="A7" s="1632"/>
      <c r="B7" s="1634"/>
      <c r="C7" s="1632"/>
      <c r="D7" s="1632"/>
      <c r="E7" s="1634"/>
      <c r="F7" s="1632"/>
      <c r="G7" s="1632"/>
      <c r="H7" s="1092" t="s">
        <v>772</v>
      </c>
      <c r="I7" s="1092" t="s">
        <v>1497</v>
      </c>
      <c r="J7" s="1092" t="s">
        <v>773</v>
      </c>
      <c r="K7" s="1092" t="s">
        <v>376</v>
      </c>
    </row>
    <row r="8" spans="1:11" s="1032" customFormat="1" ht="20.25" customHeight="1" thickTop="1">
      <c r="A8" s="1015" t="s">
        <v>407</v>
      </c>
      <c r="B8" s="1093">
        <v>6249</v>
      </c>
      <c r="C8" s="1093">
        <v>134889</v>
      </c>
      <c r="D8" s="1093">
        <f>SUM(B8-C8)</f>
        <v>-128640</v>
      </c>
      <c r="E8" s="1093">
        <v>131023</v>
      </c>
      <c r="F8" s="1093">
        <f>SUM(D8+E8)</f>
        <v>2383</v>
      </c>
      <c r="G8" s="1093"/>
      <c r="H8" s="1093"/>
      <c r="I8" s="1093"/>
      <c r="J8" s="1093">
        <v>2383</v>
      </c>
      <c r="K8" s="1093"/>
    </row>
    <row r="9" spans="1:11" s="1032" customFormat="1" ht="20.25" customHeight="1">
      <c r="A9" s="1094" t="s">
        <v>409</v>
      </c>
      <c r="B9" s="783">
        <v>2784</v>
      </c>
      <c r="C9" s="783">
        <v>165044</v>
      </c>
      <c r="D9" s="783">
        <f>SUM(B9-C9)</f>
        <v>-162260</v>
      </c>
      <c r="E9" s="783">
        <v>162275</v>
      </c>
      <c r="F9" s="783">
        <f>SUM(D9+E9)</f>
        <v>15</v>
      </c>
      <c r="G9" s="783"/>
      <c r="H9" s="783"/>
      <c r="I9" s="783"/>
      <c r="J9" s="783">
        <v>15</v>
      </c>
      <c r="K9" s="783"/>
    </row>
    <row r="10" spans="1:11" s="1032" customFormat="1" ht="20.25" customHeight="1">
      <c r="A10" s="1094" t="s">
        <v>411</v>
      </c>
      <c r="B10" s="783">
        <v>2796</v>
      </c>
      <c r="C10" s="783">
        <v>72970</v>
      </c>
      <c r="D10" s="783">
        <f>SUM(B10-C10)</f>
        <v>-70174</v>
      </c>
      <c r="E10" s="783">
        <v>71416</v>
      </c>
      <c r="F10" s="783">
        <f>SUM(D10+E10)</f>
        <v>1242</v>
      </c>
      <c r="G10" s="783"/>
      <c r="H10" s="783"/>
      <c r="I10" s="783"/>
      <c r="J10" s="783">
        <v>1242</v>
      </c>
      <c r="K10" s="783"/>
    </row>
    <row r="11" spans="1:11" s="1032" customFormat="1" ht="20.25" customHeight="1">
      <c r="A11" s="1094" t="s">
        <v>413</v>
      </c>
      <c r="B11" s="783">
        <v>5669</v>
      </c>
      <c r="C11" s="783">
        <v>260531</v>
      </c>
      <c r="D11" s="783">
        <f>SUM(B11-C11)</f>
        <v>-254862</v>
      </c>
      <c r="E11" s="783">
        <v>256501</v>
      </c>
      <c r="F11" s="783">
        <f>SUM(D11+E11)</f>
        <v>1639</v>
      </c>
      <c r="G11" s="783">
        <v>1639</v>
      </c>
      <c r="H11" s="783"/>
      <c r="I11" s="783"/>
      <c r="J11" s="783">
        <v>1639</v>
      </c>
      <c r="K11" s="783"/>
    </row>
    <row r="12" spans="1:11" s="1032" customFormat="1" ht="20.25" customHeight="1">
      <c r="A12" s="1094" t="s">
        <v>415</v>
      </c>
      <c r="B12" s="783">
        <v>2637</v>
      </c>
      <c r="C12" s="783">
        <v>113941</v>
      </c>
      <c r="D12" s="783">
        <f aca="true" t="shared" si="0" ref="D12:D20">SUM(B12-C12)</f>
        <v>-111304</v>
      </c>
      <c r="E12" s="783">
        <v>112723</v>
      </c>
      <c r="F12" s="783">
        <f>SUM(D12+E12)</f>
        <v>1419</v>
      </c>
      <c r="G12" s="783"/>
      <c r="H12" s="783"/>
      <c r="I12" s="783"/>
      <c r="J12" s="783">
        <v>1419</v>
      </c>
      <c r="K12" s="783"/>
    </row>
    <row r="13" spans="1:11" s="1032" customFormat="1" ht="20.25" customHeight="1">
      <c r="A13" s="1094" t="s">
        <v>774</v>
      </c>
      <c r="B13" s="783">
        <v>3612</v>
      </c>
      <c r="C13" s="783">
        <v>102703</v>
      </c>
      <c r="D13" s="783">
        <f t="shared" si="0"/>
        <v>-99091</v>
      </c>
      <c r="E13" s="783">
        <v>99110</v>
      </c>
      <c r="F13" s="783">
        <f aca="true" t="shared" si="1" ref="F13:F20">SUM(D13+E13)</f>
        <v>19</v>
      </c>
      <c r="G13" s="783"/>
      <c r="H13" s="783"/>
      <c r="I13" s="783"/>
      <c r="J13" s="783">
        <v>19</v>
      </c>
      <c r="K13" s="783"/>
    </row>
    <row r="14" spans="1:11" s="1032" customFormat="1" ht="20.25" customHeight="1">
      <c r="A14" s="1094" t="s">
        <v>775</v>
      </c>
      <c r="B14" s="783">
        <v>2245</v>
      </c>
      <c r="C14" s="783">
        <v>65039</v>
      </c>
      <c r="D14" s="783">
        <f>SUM(B14-C14)</f>
        <v>-62794</v>
      </c>
      <c r="E14" s="783">
        <v>63124</v>
      </c>
      <c r="F14" s="783">
        <f>SUM(D14+E14)</f>
        <v>330</v>
      </c>
      <c r="G14" s="783"/>
      <c r="H14" s="783"/>
      <c r="I14" s="783"/>
      <c r="J14" s="783">
        <v>330</v>
      </c>
      <c r="K14" s="783"/>
    </row>
    <row r="15" spans="1:11" s="1032" customFormat="1" ht="20.25" customHeight="1">
      <c r="A15" s="1094" t="s">
        <v>421</v>
      </c>
      <c r="B15" s="783">
        <v>2898</v>
      </c>
      <c r="C15" s="783">
        <v>62013</v>
      </c>
      <c r="D15" s="783">
        <f>SUM(B15-C15)</f>
        <v>-59115</v>
      </c>
      <c r="E15" s="783">
        <v>59433</v>
      </c>
      <c r="F15" s="783">
        <f>SUM(D15+E15)</f>
        <v>318</v>
      </c>
      <c r="G15" s="783"/>
      <c r="H15" s="783"/>
      <c r="I15" s="783"/>
      <c r="J15" s="783">
        <v>318</v>
      </c>
      <c r="K15" s="783"/>
    </row>
    <row r="16" spans="1:11" s="1032" customFormat="1" ht="20.25" customHeight="1">
      <c r="A16" s="1094" t="s">
        <v>423</v>
      </c>
      <c r="B16" s="783">
        <v>1990</v>
      </c>
      <c r="C16" s="783">
        <v>63776</v>
      </c>
      <c r="D16" s="783">
        <f t="shared" si="0"/>
        <v>-61786</v>
      </c>
      <c r="E16" s="783">
        <v>62498</v>
      </c>
      <c r="F16" s="783">
        <f t="shared" si="1"/>
        <v>712</v>
      </c>
      <c r="G16" s="783"/>
      <c r="H16" s="783"/>
      <c r="I16" s="783"/>
      <c r="J16" s="783">
        <v>712</v>
      </c>
      <c r="K16" s="783"/>
    </row>
    <row r="17" spans="1:11" s="1032" customFormat="1" ht="20.25" customHeight="1">
      <c r="A17" s="1094" t="s">
        <v>515</v>
      </c>
      <c r="B17" s="783">
        <v>313688</v>
      </c>
      <c r="C17" s="783">
        <v>1732996</v>
      </c>
      <c r="D17" s="783">
        <f t="shared" si="0"/>
        <v>-1419308</v>
      </c>
      <c r="E17" s="783">
        <v>1423743</v>
      </c>
      <c r="F17" s="783">
        <f t="shared" si="1"/>
        <v>4435</v>
      </c>
      <c r="G17" s="783">
        <v>34775</v>
      </c>
      <c r="H17" s="783"/>
      <c r="I17" s="783"/>
      <c r="J17" s="783">
        <v>4435</v>
      </c>
      <c r="K17" s="783"/>
    </row>
    <row r="18" spans="1:11" s="1032" customFormat="1" ht="24.75" customHeight="1">
      <c r="A18" s="1095" t="s">
        <v>776</v>
      </c>
      <c r="B18" s="783">
        <v>39163</v>
      </c>
      <c r="C18" s="783">
        <v>443392</v>
      </c>
      <c r="D18" s="783">
        <f>SUM(B18-C18)</f>
        <v>-404229</v>
      </c>
      <c r="E18" s="783">
        <v>405036</v>
      </c>
      <c r="F18" s="783">
        <f>SUM(D18+E18)</f>
        <v>807</v>
      </c>
      <c r="G18" s="783"/>
      <c r="H18" s="783"/>
      <c r="I18" s="783"/>
      <c r="J18" s="783">
        <v>807</v>
      </c>
      <c r="K18" s="783"/>
    </row>
    <row r="19" spans="1:11" s="1032" customFormat="1" ht="24.75" customHeight="1">
      <c r="A19" s="1094" t="s">
        <v>227</v>
      </c>
      <c r="B19" s="783">
        <v>64437</v>
      </c>
      <c r="C19" s="783">
        <v>579896</v>
      </c>
      <c r="D19" s="783">
        <f>SUM(B19-C19)</f>
        <v>-515459</v>
      </c>
      <c r="E19" s="783">
        <v>530470</v>
      </c>
      <c r="F19" s="783">
        <f>SUM(D19+E19)</f>
        <v>15011</v>
      </c>
      <c r="G19" s="783">
        <v>11557</v>
      </c>
      <c r="H19" s="783">
        <v>4625</v>
      </c>
      <c r="I19" s="783">
        <v>1322</v>
      </c>
      <c r="J19" s="783">
        <v>7140</v>
      </c>
      <c r="K19" s="783">
        <v>1924</v>
      </c>
    </row>
    <row r="20" spans="1:11" s="1032" customFormat="1" ht="21.75" customHeight="1" thickBot="1">
      <c r="A20" s="1015" t="s">
        <v>430</v>
      </c>
      <c r="B20" s="1093">
        <v>73158</v>
      </c>
      <c r="C20" s="1093">
        <v>359687</v>
      </c>
      <c r="D20" s="1093">
        <f t="shared" si="0"/>
        <v>-286529</v>
      </c>
      <c r="E20" s="1093">
        <v>290219</v>
      </c>
      <c r="F20" s="1093">
        <f t="shared" si="1"/>
        <v>3690</v>
      </c>
      <c r="G20" s="1093">
        <v>3690</v>
      </c>
      <c r="H20" s="1093"/>
      <c r="I20" s="1093"/>
      <c r="J20" s="1093">
        <v>3690</v>
      </c>
      <c r="K20" s="1093"/>
    </row>
    <row r="21" spans="1:11" ht="23.25" customHeight="1" thickBot="1" thickTop="1">
      <c r="A21" s="1096" t="s">
        <v>63</v>
      </c>
      <c r="B21" s="1097">
        <f aca="true" t="shared" si="2" ref="B21:J21">SUM(B8:B20)</f>
        <v>521326</v>
      </c>
      <c r="C21" s="1097">
        <f t="shared" si="2"/>
        <v>4156877</v>
      </c>
      <c r="D21" s="1097">
        <f t="shared" si="2"/>
        <v>-3635551</v>
      </c>
      <c r="E21" s="1097">
        <f t="shared" si="2"/>
        <v>3667571</v>
      </c>
      <c r="F21" s="1097">
        <f t="shared" si="2"/>
        <v>32020</v>
      </c>
      <c r="G21" s="1097">
        <f t="shared" si="2"/>
        <v>51661</v>
      </c>
      <c r="H21" s="1097">
        <f t="shared" si="2"/>
        <v>4625</v>
      </c>
      <c r="I21" s="1097">
        <f>SUM(I18:I20)</f>
        <v>1322</v>
      </c>
      <c r="J21" s="1097">
        <f t="shared" si="2"/>
        <v>24149</v>
      </c>
      <c r="K21" s="1097">
        <f>SUM(K8:K20)</f>
        <v>1924</v>
      </c>
    </row>
    <row r="22" ht="12.75" thickTop="1"/>
  </sheetData>
  <sheetProtection/>
  <mergeCells count="10"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G7"/>
  </mergeCells>
  <printOptions/>
  <pageMargins left="0.31496062992125984" right="0.31496062992125984" top="0.7480314960629921" bottom="0.7480314960629921" header="0.31496062992125984" footer="0.31496062992125984"/>
  <pageSetup firstPageNumber="59" useFirstPageNumber="1" horizontalDpi="600" verticalDpi="600" orientation="landscape" paperSize="9" scale="91" r:id="rId1"/>
  <headerFooter>
    <oddFooter>&amp;C&amp;P.oldal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SheetLayoutView="100" zoomScalePageLayoutView="0" workbookViewId="0" topLeftCell="A74">
      <selection activeCell="D86" sqref="D86"/>
    </sheetView>
  </sheetViews>
  <sheetFormatPr defaultColWidth="9.125" defaultRowHeight="12.75"/>
  <cols>
    <col min="1" max="1" width="7.75390625" style="1101" bestFit="1" customWidth="1"/>
    <col min="2" max="2" width="60.75390625" style="1100" customWidth="1"/>
    <col min="3" max="4" width="14.75390625" style="1174" customWidth="1"/>
    <col min="5" max="5" width="11.625" style="1175" bestFit="1" customWidth="1"/>
    <col min="6" max="6" width="14.75390625" style="1100" hidden="1" customWidth="1"/>
    <col min="7" max="16384" width="9.125" style="1100" customWidth="1"/>
  </cols>
  <sheetData>
    <row r="1" spans="1:5" ht="14.25">
      <c r="A1" s="1635"/>
      <c r="B1" s="1635"/>
      <c r="C1" s="1098"/>
      <c r="D1" s="1098"/>
      <c r="E1" s="1099"/>
    </row>
    <row r="2" spans="1:5" ht="14.25">
      <c r="A2" s="1636" t="s">
        <v>496</v>
      </c>
      <c r="B2" s="1636"/>
      <c r="C2" s="1636"/>
      <c r="D2" s="1636"/>
      <c r="E2" s="1636"/>
    </row>
    <row r="3" spans="1:5" ht="14.25">
      <c r="A3" s="1637" t="s">
        <v>1489</v>
      </c>
      <c r="B3" s="1637"/>
      <c r="C3" s="1637"/>
      <c r="D3" s="1637"/>
      <c r="E3" s="1637"/>
    </row>
    <row r="4" spans="1:5" ht="14.25">
      <c r="A4" s="1637" t="s">
        <v>1088</v>
      </c>
      <c r="B4" s="1637"/>
      <c r="C4" s="1637"/>
      <c r="D4" s="1637"/>
      <c r="E4" s="1637"/>
    </row>
    <row r="5" spans="1:5" ht="14.25">
      <c r="A5" s="1638"/>
      <c r="B5" s="1638"/>
      <c r="C5" s="1638"/>
      <c r="D5" s="1638"/>
      <c r="E5" s="1638"/>
    </row>
    <row r="6" spans="2:5" ht="14.25">
      <c r="B6" s="1102"/>
      <c r="C6" s="1103"/>
      <c r="D6" s="1103"/>
      <c r="E6" s="1104" t="s">
        <v>777</v>
      </c>
    </row>
    <row r="7" spans="1:5" s="1101" customFormat="1" ht="15" thickBot="1">
      <c r="A7" s="1101" t="s">
        <v>778</v>
      </c>
      <c r="B7" s="1105" t="s">
        <v>779</v>
      </c>
      <c r="C7" s="1106" t="s">
        <v>780</v>
      </c>
      <c r="D7" s="1106" t="s">
        <v>781</v>
      </c>
      <c r="E7" s="1107" t="s">
        <v>782</v>
      </c>
    </row>
    <row r="8" spans="1:5" s="1113" customFormat="1" ht="29.25" thickBot="1">
      <c r="A8" s="1108" t="s">
        <v>718</v>
      </c>
      <c r="B8" s="1109" t="s">
        <v>44</v>
      </c>
      <c r="C8" s="1110" t="s">
        <v>783</v>
      </c>
      <c r="D8" s="1111" t="s">
        <v>784</v>
      </c>
      <c r="E8" s="1112" t="s">
        <v>785</v>
      </c>
    </row>
    <row r="9" spans="1:5" s="1113" customFormat="1" ht="30" customHeight="1" thickBot="1">
      <c r="A9" s="1114"/>
      <c r="B9" s="1115" t="s">
        <v>786</v>
      </c>
      <c r="C9" s="1116"/>
      <c r="D9" s="1117"/>
      <c r="E9" s="1118"/>
    </row>
    <row r="10" spans="1:5" ht="15" thickTop="1">
      <c r="A10" s="1119" t="s">
        <v>787</v>
      </c>
      <c r="B10" s="1120" t="s">
        <v>788</v>
      </c>
      <c r="C10" s="1121">
        <f>SUM(C11:C12)</f>
        <v>50943</v>
      </c>
      <c r="D10" s="1122">
        <f>SUM(D11:D12)</f>
        <v>49692</v>
      </c>
      <c r="E10" s="1123">
        <f>IF(C10=0,0,D10/C10%)</f>
        <v>97.54431423355516</v>
      </c>
    </row>
    <row r="11" spans="1:5" ht="14.25">
      <c r="A11" s="1124"/>
      <c r="B11" s="1125" t="s">
        <v>789</v>
      </c>
      <c r="C11" s="1126">
        <v>38335</v>
      </c>
      <c r="D11" s="1126">
        <v>34679</v>
      </c>
      <c r="E11" s="1127">
        <f aca="true" t="shared" si="0" ref="E11:E73">IF(C11=0,0,D11/C11%)</f>
        <v>90.463023346811</v>
      </c>
    </row>
    <row r="12" spans="1:5" ht="14.25">
      <c r="A12" s="1124"/>
      <c r="B12" s="1125" t="s">
        <v>790</v>
      </c>
      <c r="C12" s="1126">
        <v>12608</v>
      </c>
      <c r="D12" s="1126">
        <v>15013</v>
      </c>
      <c r="E12" s="1127">
        <f t="shared" si="0"/>
        <v>119.07519035532995</v>
      </c>
    </row>
    <row r="13" spans="1:5" s="1132" customFormat="1" ht="14.25">
      <c r="A13" s="1128" t="s">
        <v>791</v>
      </c>
      <c r="B13" s="1129" t="s">
        <v>792</v>
      </c>
      <c r="C13" s="1130">
        <f>SUM(C14:C16)</f>
        <v>220820409</v>
      </c>
      <c r="D13" s="1130">
        <f>SUM(D14:D16)</f>
        <v>217593526</v>
      </c>
      <c r="E13" s="1131">
        <f t="shared" si="0"/>
        <v>98.53868443835734</v>
      </c>
    </row>
    <row r="14" spans="1:5" s="1132" customFormat="1" ht="14.25">
      <c r="A14" s="1128"/>
      <c r="B14" s="1125" t="s">
        <v>793</v>
      </c>
      <c r="C14" s="1126">
        <v>217911220</v>
      </c>
      <c r="D14" s="1126">
        <v>214819360</v>
      </c>
      <c r="E14" s="1127">
        <f t="shared" si="0"/>
        <v>98.58113776794053</v>
      </c>
    </row>
    <row r="15" spans="1:5" s="1132" customFormat="1" ht="14.25">
      <c r="A15" s="1128"/>
      <c r="B15" s="1125" t="s">
        <v>794</v>
      </c>
      <c r="C15" s="1126">
        <v>403642</v>
      </c>
      <c r="D15" s="1126">
        <v>426440</v>
      </c>
      <c r="E15" s="1127">
        <f t="shared" si="0"/>
        <v>105.64807428364739</v>
      </c>
    </row>
    <row r="16" spans="1:5" s="1132" customFormat="1" ht="14.25">
      <c r="A16" s="1128"/>
      <c r="B16" s="1125" t="s">
        <v>795</v>
      </c>
      <c r="C16" s="1126">
        <v>2505547</v>
      </c>
      <c r="D16" s="1126">
        <v>2347726</v>
      </c>
      <c r="E16" s="1127">
        <f t="shared" si="0"/>
        <v>93.70113591962154</v>
      </c>
    </row>
    <row r="17" spans="1:5" s="1132" customFormat="1" ht="14.25">
      <c r="A17" s="1128"/>
      <c r="B17" s="1129" t="s">
        <v>796</v>
      </c>
      <c r="C17" s="1130">
        <f>SUM(C18)</f>
        <v>583570</v>
      </c>
      <c r="D17" s="1130">
        <f>SUM(D18)</f>
        <v>572400</v>
      </c>
      <c r="E17" s="1131">
        <f t="shared" si="0"/>
        <v>98.08591942697535</v>
      </c>
    </row>
    <row r="18" spans="1:5" s="1132" customFormat="1" ht="14.25">
      <c r="A18" s="1128"/>
      <c r="B18" s="1125" t="s">
        <v>797</v>
      </c>
      <c r="C18" s="1126">
        <v>583570</v>
      </c>
      <c r="D18" s="1126">
        <v>572400</v>
      </c>
      <c r="E18" s="1127">
        <f t="shared" si="0"/>
        <v>98.08591942697535</v>
      </c>
    </row>
    <row r="19" spans="1:5" s="1137" customFormat="1" ht="28.5">
      <c r="A19" s="1133" t="s">
        <v>798</v>
      </c>
      <c r="B19" s="1134" t="s">
        <v>799</v>
      </c>
      <c r="C19" s="1135">
        <f>SUM(C10+C13+C17)</f>
        <v>221454922</v>
      </c>
      <c r="D19" s="1135">
        <f>SUM(D10+D13+D17)</f>
        <v>218215618</v>
      </c>
      <c r="E19" s="1136">
        <f t="shared" si="0"/>
        <v>98.53726258565614</v>
      </c>
    </row>
    <row r="20" spans="1:5" s="1137" customFormat="1" ht="14.25">
      <c r="A20" s="1133"/>
      <c r="B20" s="1134" t="s">
        <v>800</v>
      </c>
      <c r="C20" s="1135">
        <f>SUM(C21)</f>
        <v>2071</v>
      </c>
      <c r="D20" s="1135">
        <f>SUM(D21)</f>
        <v>1740</v>
      </c>
      <c r="E20" s="1131">
        <f t="shared" si="0"/>
        <v>84.01738290680831</v>
      </c>
    </row>
    <row r="21" spans="1:5" ht="14.25">
      <c r="A21" s="1124" t="s">
        <v>801</v>
      </c>
      <c r="B21" s="1125" t="s">
        <v>802</v>
      </c>
      <c r="C21" s="1126">
        <v>2071</v>
      </c>
      <c r="D21" s="1126">
        <v>1740</v>
      </c>
      <c r="E21" s="1127">
        <f t="shared" si="0"/>
        <v>84.01738290680831</v>
      </c>
    </row>
    <row r="22" spans="1:5" s="1137" customFormat="1" ht="30" customHeight="1">
      <c r="A22" s="1133" t="s">
        <v>803</v>
      </c>
      <c r="B22" s="1134" t="s">
        <v>804</v>
      </c>
      <c r="C22" s="1135">
        <f>SUM(C21:C21)</f>
        <v>2071</v>
      </c>
      <c r="D22" s="1135">
        <f>SUM(D21:D21)</f>
        <v>1740</v>
      </c>
      <c r="E22" s="1136">
        <f t="shared" si="0"/>
        <v>84.01738290680831</v>
      </c>
    </row>
    <row r="23" spans="1:5" ht="14.25">
      <c r="A23" s="1124" t="s">
        <v>805</v>
      </c>
      <c r="B23" s="1138" t="s">
        <v>806</v>
      </c>
      <c r="C23" s="1126">
        <v>4870</v>
      </c>
      <c r="D23" s="1126">
        <v>2285</v>
      </c>
      <c r="E23" s="1127">
        <f t="shared" si="0"/>
        <v>46.91991786447638</v>
      </c>
    </row>
    <row r="24" spans="1:5" ht="14.25">
      <c r="A24" s="1124" t="s">
        <v>807</v>
      </c>
      <c r="B24" s="1138" t="s">
        <v>808</v>
      </c>
      <c r="C24" s="1126">
        <v>2752852</v>
      </c>
      <c r="D24" s="1126">
        <v>4089633</v>
      </c>
      <c r="E24" s="1127">
        <f t="shared" si="0"/>
        <v>148.5598571953741</v>
      </c>
    </row>
    <row r="25" spans="1:5" s="1137" customFormat="1" ht="30" customHeight="1">
      <c r="A25" s="1133" t="s">
        <v>810</v>
      </c>
      <c r="B25" s="1134" t="s">
        <v>811</v>
      </c>
      <c r="C25" s="1135">
        <f>SUM(C23:C24)</f>
        <v>2757722</v>
      </c>
      <c r="D25" s="1135">
        <f>SUM(D23:D24)</f>
        <v>4091918</v>
      </c>
      <c r="E25" s="1136">
        <f t="shared" si="0"/>
        <v>148.38036611377072</v>
      </c>
    </row>
    <row r="26" spans="1:5" s="1132" customFormat="1" ht="28.5">
      <c r="A26" s="1128" t="s">
        <v>812</v>
      </c>
      <c r="B26" s="1139" t="s">
        <v>813</v>
      </c>
      <c r="C26" s="1130">
        <f>SUM(C27:C34)</f>
        <v>2015548</v>
      </c>
      <c r="D26" s="1130">
        <f>SUM(D27:D34)</f>
        <v>2048669</v>
      </c>
      <c r="E26" s="1131">
        <f t="shared" si="0"/>
        <v>101.64327517876032</v>
      </c>
    </row>
    <row r="27" spans="1:5" ht="30" customHeight="1">
      <c r="A27" s="1140" t="s">
        <v>814</v>
      </c>
      <c r="B27" s="1141" t="s">
        <v>815</v>
      </c>
      <c r="C27" s="1126"/>
      <c r="D27" s="1126"/>
      <c r="E27" s="1127">
        <f t="shared" si="0"/>
        <v>0</v>
      </c>
    </row>
    <row r="28" spans="1:5" ht="30" customHeight="1">
      <c r="A28" s="1140" t="s">
        <v>816</v>
      </c>
      <c r="B28" s="1141" t="s">
        <v>817</v>
      </c>
      <c r="C28" s="1126"/>
      <c r="D28" s="1126"/>
      <c r="E28" s="1127">
        <f t="shared" si="0"/>
        <v>0</v>
      </c>
    </row>
    <row r="29" spans="1:5" ht="15" customHeight="1">
      <c r="A29" s="1140" t="s">
        <v>818</v>
      </c>
      <c r="B29" s="1141" t="s">
        <v>819</v>
      </c>
      <c r="C29" s="1126">
        <v>1312857</v>
      </c>
      <c r="D29" s="1126">
        <v>990124</v>
      </c>
      <c r="E29" s="1127">
        <f t="shared" si="0"/>
        <v>75.41750548612683</v>
      </c>
    </row>
    <row r="30" spans="1:5" ht="15" customHeight="1">
      <c r="A30" s="1140" t="s">
        <v>820</v>
      </c>
      <c r="B30" s="1141" t="s">
        <v>821</v>
      </c>
      <c r="C30" s="1126">
        <v>695942</v>
      </c>
      <c r="D30" s="1126">
        <v>1025601</v>
      </c>
      <c r="E30" s="1127">
        <f t="shared" si="0"/>
        <v>147.3687462460952</v>
      </c>
    </row>
    <row r="31" spans="1:5" ht="15" customHeight="1">
      <c r="A31" s="1140" t="s">
        <v>822</v>
      </c>
      <c r="B31" s="1141" t="s">
        <v>823</v>
      </c>
      <c r="C31" s="1126">
        <v>251</v>
      </c>
      <c r="D31" s="1126">
        <v>16731</v>
      </c>
      <c r="E31" s="1127">
        <f t="shared" si="0"/>
        <v>6665.737051792829</v>
      </c>
    </row>
    <row r="32" spans="1:5" ht="28.5">
      <c r="A32" s="1140" t="s">
        <v>824</v>
      </c>
      <c r="B32" s="1141" t="s">
        <v>825</v>
      </c>
      <c r="C32" s="1126"/>
      <c r="D32" s="1126"/>
      <c r="E32" s="1127">
        <f t="shared" si="0"/>
        <v>0</v>
      </c>
    </row>
    <row r="33" spans="1:5" ht="28.5">
      <c r="A33" s="1140" t="s">
        <v>826</v>
      </c>
      <c r="B33" s="1141" t="s">
        <v>827</v>
      </c>
      <c r="C33" s="1126">
        <v>6498</v>
      </c>
      <c r="D33" s="1126">
        <v>16213</v>
      </c>
      <c r="E33" s="1127">
        <f t="shared" si="0"/>
        <v>249.507540781779</v>
      </c>
    </row>
    <row r="34" spans="1:5" ht="14.25">
      <c r="A34" s="1142" t="s">
        <v>828</v>
      </c>
      <c r="B34" s="1143" t="s">
        <v>829</v>
      </c>
      <c r="C34" s="1144"/>
      <c r="D34" s="1144"/>
      <c r="E34" s="1145">
        <f t="shared" si="0"/>
        <v>0</v>
      </c>
    </row>
    <row r="35" spans="1:5" s="1132" customFormat="1" ht="28.5">
      <c r="A35" s="1128" t="s">
        <v>830</v>
      </c>
      <c r="B35" s="1139" t="s">
        <v>831</v>
      </c>
      <c r="C35" s="1130">
        <f>SUM(C36:C43)</f>
        <v>1783478</v>
      </c>
      <c r="D35" s="1130">
        <f>SUM(D36:D43)</f>
        <v>1648140</v>
      </c>
      <c r="E35" s="1131">
        <f t="shared" si="0"/>
        <v>92.41156885590964</v>
      </c>
    </row>
    <row r="36" spans="1:5" ht="30" customHeight="1">
      <c r="A36" s="1140" t="s">
        <v>832</v>
      </c>
      <c r="B36" s="1141" t="s">
        <v>833</v>
      </c>
      <c r="C36" s="1126"/>
      <c r="D36" s="1126"/>
      <c r="E36" s="1127">
        <f t="shared" si="0"/>
        <v>0</v>
      </c>
    </row>
    <row r="37" spans="1:5" ht="30" customHeight="1">
      <c r="A37" s="1140" t="s">
        <v>834</v>
      </c>
      <c r="B37" s="1141" t="s">
        <v>835</v>
      </c>
      <c r="C37" s="1126"/>
      <c r="D37" s="1126"/>
      <c r="E37" s="1127">
        <f t="shared" si="0"/>
        <v>0</v>
      </c>
    </row>
    <row r="38" spans="1:5" ht="28.5">
      <c r="A38" s="1140" t="s">
        <v>836</v>
      </c>
      <c r="B38" s="1141" t="s">
        <v>837</v>
      </c>
      <c r="C38" s="1126"/>
      <c r="D38" s="1126"/>
      <c r="E38" s="1127">
        <f t="shared" si="0"/>
        <v>0</v>
      </c>
    </row>
    <row r="39" spans="1:5" ht="28.5">
      <c r="A39" s="1140" t="s">
        <v>838</v>
      </c>
      <c r="B39" s="1141" t="s">
        <v>839</v>
      </c>
      <c r="C39" s="1126">
        <v>3910</v>
      </c>
      <c r="D39" s="1126">
        <v>2</v>
      </c>
      <c r="E39" s="1127">
        <f t="shared" si="0"/>
        <v>0.05115089514066496</v>
      </c>
    </row>
    <row r="40" spans="1:5" ht="28.5">
      <c r="A40" s="1140" t="s">
        <v>840</v>
      </c>
      <c r="B40" s="1141" t="s">
        <v>841</v>
      </c>
      <c r="C40" s="1126">
        <v>1691686</v>
      </c>
      <c r="D40" s="1126">
        <v>1572413</v>
      </c>
      <c r="E40" s="1127">
        <f t="shared" si="0"/>
        <v>92.9494598879461</v>
      </c>
    </row>
    <row r="41" spans="1:5" ht="28.5">
      <c r="A41" s="1140" t="s">
        <v>842</v>
      </c>
      <c r="B41" s="1141" t="s">
        <v>843</v>
      </c>
      <c r="C41" s="1126"/>
      <c r="D41" s="1126"/>
      <c r="E41" s="1127">
        <f t="shared" si="0"/>
        <v>0</v>
      </c>
    </row>
    <row r="42" spans="1:5" ht="28.5">
      <c r="A42" s="1140" t="s">
        <v>844</v>
      </c>
      <c r="B42" s="1141" t="s">
        <v>845</v>
      </c>
      <c r="C42" s="1126">
        <v>87882</v>
      </c>
      <c r="D42" s="1126">
        <v>75725</v>
      </c>
      <c r="E42" s="1127">
        <f t="shared" si="0"/>
        <v>86.16667804556108</v>
      </c>
    </row>
    <row r="43" spans="1:5" ht="28.5">
      <c r="A43" s="1124" t="s">
        <v>846</v>
      </c>
      <c r="B43" s="1141" t="s">
        <v>847</v>
      </c>
      <c r="C43" s="1126"/>
      <c r="D43" s="1126"/>
      <c r="E43" s="1127">
        <f t="shared" si="0"/>
        <v>0</v>
      </c>
    </row>
    <row r="44" spans="1:5" s="1132" customFormat="1" ht="14.25">
      <c r="A44" s="1128" t="s">
        <v>848</v>
      </c>
      <c r="B44" s="1129" t="s">
        <v>849</v>
      </c>
      <c r="C44" s="1130">
        <v>302794</v>
      </c>
      <c r="D44" s="1130">
        <v>86365</v>
      </c>
      <c r="E44" s="1131">
        <f t="shared" si="0"/>
        <v>28.52269199521787</v>
      </c>
    </row>
    <row r="45" spans="1:5" s="1137" customFormat="1" ht="30" customHeight="1">
      <c r="A45" s="1133" t="s">
        <v>850</v>
      </c>
      <c r="B45" s="1146" t="s">
        <v>851</v>
      </c>
      <c r="C45" s="1135">
        <f>SUM(C26,C35,C44)</f>
        <v>4101820</v>
      </c>
      <c r="D45" s="1135">
        <f>SUM(D26,D35,D44)</f>
        <v>3783174</v>
      </c>
      <c r="E45" s="1136">
        <f t="shared" si="0"/>
        <v>92.23159475549879</v>
      </c>
    </row>
    <row r="46" spans="1:5" ht="14.25">
      <c r="A46" s="1124" t="s">
        <v>852</v>
      </c>
      <c r="B46" s="1125" t="s">
        <v>853</v>
      </c>
      <c r="C46" s="1126">
        <v>6779</v>
      </c>
      <c r="D46" s="1126">
        <v>3063</v>
      </c>
      <c r="E46" s="1127">
        <f t="shared" si="0"/>
        <v>45.18365540640212</v>
      </c>
    </row>
    <row r="47" spans="1:5" ht="30" customHeight="1">
      <c r="A47" s="1140" t="s">
        <v>854</v>
      </c>
      <c r="B47" s="1138" t="s">
        <v>855</v>
      </c>
      <c r="C47" s="1126">
        <v>13198</v>
      </c>
      <c r="D47" s="1126">
        <v>16779</v>
      </c>
      <c r="E47" s="1127">
        <f t="shared" si="0"/>
        <v>127.13289892407941</v>
      </c>
    </row>
    <row r="48" spans="1:5" s="1137" customFormat="1" ht="30" customHeight="1">
      <c r="A48" s="1133" t="s">
        <v>856</v>
      </c>
      <c r="B48" s="1146" t="s">
        <v>857</v>
      </c>
      <c r="C48" s="1135">
        <f>SUM(C46:C47)</f>
        <v>19977</v>
      </c>
      <c r="D48" s="1135">
        <f>SUM(D46:D47)</f>
        <v>19842</v>
      </c>
      <c r="E48" s="1136">
        <f t="shared" si="0"/>
        <v>99.32422285628472</v>
      </c>
    </row>
    <row r="49" spans="1:5" s="1132" customFormat="1" ht="30" customHeight="1">
      <c r="A49" s="1147" t="s">
        <v>858</v>
      </c>
      <c r="B49" s="1148" t="s">
        <v>859</v>
      </c>
      <c r="C49" s="1149">
        <v>9577</v>
      </c>
      <c r="D49" s="1149">
        <v>5029</v>
      </c>
      <c r="E49" s="1150">
        <f t="shared" si="0"/>
        <v>52.511224809439284</v>
      </c>
    </row>
    <row r="50" spans="1:5" s="1152" customFormat="1" ht="30" customHeight="1">
      <c r="A50" s="1151" t="s">
        <v>860</v>
      </c>
      <c r="B50" s="1148" t="s">
        <v>861</v>
      </c>
      <c r="C50" s="1149">
        <f>SUM(C19,C22,C25,C45,C48:C49)</f>
        <v>228346089</v>
      </c>
      <c r="D50" s="1149">
        <f>SUM(D19,D22,D25,D45,D48:D49)</f>
        <v>226117321</v>
      </c>
      <c r="E50" s="1150">
        <f t="shared" si="0"/>
        <v>99.02395175246465</v>
      </c>
    </row>
    <row r="51" spans="1:5" s="1152" customFormat="1" ht="30" customHeight="1">
      <c r="A51" s="1151"/>
      <c r="B51" s="1148" t="s">
        <v>862</v>
      </c>
      <c r="C51" s="1149"/>
      <c r="D51" s="1149"/>
      <c r="E51" s="1131"/>
    </row>
    <row r="52" spans="1:5" ht="14.25">
      <c r="A52" s="1142" t="s">
        <v>863</v>
      </c>
      <c r="B52" s="1153" t="s">
        <v>864</v>
      </c>
      <c r="C52" s="1154">
        <v>232769797</v>
      </c>
      <c r="D52" s="1154">
        <v>232769798</v>
      </c>
      <c r="E52" s="1145">
        <f t="shared" si="0"/>
        <v>100.00000042960899</v>
      </c>
    </row>
    <row r="53" spans="1:5" ht="14.25">
      <c r="A53" s="1142" t="s">
        <v>865</v>
      </c>
      <c r="B53" s="1153" t="s">
        <v>866</v>
      </c>
      <c r="C53" s="1154"/>
      <c r="D53" s="1154">
        <v>22832</v>
      </c>
      <c r="E53" s="1145">
        <f t="shared" si="0"/>
        <v>0</v>
      </c>
    </row>
    <row r="54" spans="1:5" ht="14.25">
      <c r="A54" s="1142" t="s">
        <v>867</v>
      </c>
      <c r="B54" s="1153" t="s">
        <v>868</v>
      </c>
      <c r="C54" s="1154">
        <v>1828410</v>
      </c>
      <c r="D54" s="1154">
        <v>1828411</v>
      </c>
      <c r="E54" s="1145">
        <f t="shared" si="0"/>
        <v>100.00005469232832</v>
      </c>
    </row>
    <row r="55" spans="1:5" ht="14.25">
      <c r="A55" s="1142" t="s">
        <v>869</v>
      </c>
      <c r="B55" s="1153" t="s">
        <v>870</v>
      </c>
      <c r="C55" s="1154">
        <v>-13187824</v>
      </c>
      <c r="D55" s="1154">
        <v>-10279464</v>
      </c>
      <c r="E55" s="1145">
        <f t="shared" si="0"/>
        <v>77.9466271312083</v>
      </c>
    </row>
    <row r="56" spans="1:5" ht="14.25">
      <c r="A56" s="1142" t="s">
        <v>871</v>
      </c>
      <c r="B56" s="1153" t="s">
        <v>872</v>
      </c>
      <c r="C56" s="1154"/>
      <c r="D56" s="1154"/>
      <c r="E56" s="1145">
        <f t="shared" si="0"/>
        <v>0</v>
      </c>
    </row>
    <row r="57" spans="1:5" ht="14.25">
      <c r="A57" s="1142" t="s">
        <v>873</v>
      </c>
      <c r="B57" s="1153" t="s">
        <v>874</v>
      </c>
      <c r="C57" s="1154">
        <v>2931963</v>
      </c>
      <c r="D57" s="1154">
        <v>-4440844</v>
      </c>
      <c r="E57" s="1145">
        <f t="shared" si="0"/>
        <v>-151.46316648607092</v>
      </c>
    </row>
    <row r="58" spans="1:5" s="1137" customFormat="1" ht="30" customHeight="1">
      <c r="A58" s="1147" t="s">
        <v>875</v>
      </c>
      <c r="B58" s="1148" t="s">
        <v>876</v>
      </c>
      <c r="C58" s="1155">
        <f>SUM(C52:C57)</f>
        <v>224342346</v>
      </c>
      <c r="D58" s="1155">
        <f>SUM(D52:D57)</f>
        <v>219900733</v>
      </c>
      <c r="E58" s="1150">
        <f t="shared" si="0"/>
        <v>98.02016289871553</v>
      </c>
    </row>
    <row r="59" spans="1:5" s="1132" customFormat="1" ht="28.5">
      <c r="A59" s="1147" t="s">
        <v>877</v>
      </c>
      <c r="B59" s="1156" t="s">
        <v>878</v>
      </c>
      <c r="C59" s="1155">
        <f>SUM(C60:C68)</f>
        <v>296405</v>
      </c>
      <c r="D59" s="1155">
        <f>SUM(D60:D68)</f>
        <v>347326</v>
      </c>
      <c r="E59" s="1150">
        <f t="shared" si="0"/>
        <v>117.17953475818558</v>
      </c>
    </row>
    <row r="60" spans="1:5" s="1160" customFormat="1" ht="14.25">
      <c r="A60" s="1157" t="s">
        <v>879</v>
      </c>
      <c r="B60" s="1143" t="s">
        <v>880</v>
      </c>
      <c r="C60" s="1158">
        <v>4117</v>
      </c>
      <c r="D60" s="1158">
        <v>3041</v>
      </c>
      <c r="E60" s="1159">
        <f t="shared" si="0"/>
        <v>73.86446441583678</v>
      </c>
    </row>
    <row r="61" spans="1:5" s="1160" customFormat="1" ht="30" customHeight="1">
      <c r="A61" s="1157" t="s">
        <v>881</v>
      </c>
      <c r="B61" s="1143" t="s">
        <v>882</v>
      </c>
      <c r="C61" s="1158"/>
      <c r="D61" s="1158"/>
      <c r="E61" s="1159">
        <f t="shared" si="0"/>
        <v>0</v>
      </c>
    </row>
    <row r="62" spans="1:5" s="1160" customFormat="1" ht="15" customHeight="1">
      <c r="A62" s="1161" t="s">
        <v>883</v>
      </c>
      <c r="B62" s="1141" t="s">
        <v>884</v>
      </c>
      <c r="C62" s="1162">
        <v>159832</v>
      </c>
      <c r="D62" s="1162">
        <v>157961</v>
      </c>
      <c r="E62" s="1163">
        <f t="shared" si="0"/>
        <v>98.82939586565895</v>
      </c>
    </row>
    <row r="63" spans="1:5" s="1160" customFormat="1" ht="28.5">
      <c r="A63" s="1161" t="s">
        <v>885</v>
      </c>
      <c r="B63" s="1141" t="s">
        <v>886</v>
      </c>
      <c r="C63" s="1162">
        <v>454</v>
      </c>
      <c r="D63" s="1162">
        <v>1669</v>
      </c>
      <c r="E63" s="1163">
        <f t="shared" si="0"/>
        <v>367.6211453744493</v>
      </c>
    </row>
    <row r="64" spans="1:5" s="1160" customFormat="1" ht="28.5">
      <c r="A64" s="1161" t="s">
        <v>887</v>
      </c>
      <c r="B64" s="1141" t="s">
        <v>888</v>
      </c>
      <c r="C64" s="1162"/>
      <c r="D64" s="1162"/>
      <c r="E64" s="1163">
        <f t="shared" si="0"/>
        <v>0</v>
      </c>
    </row>
    <row r="65" spans="1:5" s="1160" customFormat="1" ht="15" customHeight="1">
      <c r="A65" s="1161" t="s">
        <v>889</v>
      </c>
      <c r="B65" s="1141" t="s">
        <v>890</v>
      </c>
      <c r="C65" s="1162">
        <v>70161</v>
      </c>
      <c r="D65" s="1162">
        <v>21496</v>
      </c>
      <c r="E65" s="1163">
        <f t="shared" si="0"/>
        <v>30.63810378985476</v>
      </c>
    </row>
    <row r="66" spans="1:5" s="1160" customFormat="1" ht="15" customHeight="1">
      <c r="A66" s="1161" t="s">
        <v>891</v>
      </c>
      <c r="B66" s="1141" t="s">
        <v>892</v>
      </c>
      <c r="C66" s="1162">
        <v>61841</v>
      </c>
      <c r="D66" s="1162">
        <v>163159</v>
      </c>
      <c r="E66" s="1163">
        <f t="shared" si="0"/>
        <v>263.83628984007373</v>
      </c>
    </row>
    <row r="67" spans="1:5" s="1160" customFormat="1" ht="28.5">
      <c r="A67" s="1161" t="s">
        <v>893</v>
      </c>
      <c r="B67" s="1141" t="s">
        <v>894</v>
      </c>
      <c r="C67" s="1162"/>
      <c r="D67" s="1162"/>
      <c r="E67" s="1163">
        <f t="shared" si="0"/>
        <v>0</v>
      </c>
    </row>
    <row r="68" spans="1:5" s="1160" customFormat="1" ht="28.5">
      <c r="A68" s="1161" t="s">
        <v>895</v>
      </c>
      <c r="B68" s="1141" t="s">
        <v>896</v>
      </c>
      <c r="C68" s="1162"/>
      <c r="D68" s="1162"/>
      <c r="E68" s="1163">
        <f t="shared" si="0"/>
        <v>0</v>
      </c>
    </row>
    <row r="69" spans="1:5" s="1132" customFormat="1" ht="28.5">
      <c r="A69" s="1133" t="s">
        <v>897</v>
      </c>
      <c r="B69" s="1164" t="s">
        <v>898</v>
      </c>
      <c r="C69" s="1165">
        <f>SUM(C70:C78)</f>
        <v>674571</v>
      </c>
      <c r="D69" s="1165">
        <f>SUM(D70:D78)</f>
        <v>596967</v>
      </c>
      <c r="E69" s="1131">
        <f t="shared" si="0"/>
        <v>88.49579955260454</v>
      </c>
    </row>
    <row r="70" spans="1:5" ht="28.5">
      <c r="A70" s="1140" t="s">
        <v>899</v>
      </c>
      <c r="B70" s="1141" t="s">
        <v>900</v>
      </c>
      <c r="C70" s="1126"/>
      <c r="D70" s="1126"/>
      <c r="E70" s="1127">
        <f t="shared" si="0"/>
        <v>0</v>
      </c>
    </row>
    <row r="71" spans="1:5" ht="30" customHeight="1">
      <c r="A71" s="1140" t="s">
        <v>901</v>
      </c>
      <c r="B71" s="1141" t="s">
        <v>902</v>
      </c>
      <c r="C71" s="1126"/>
      <c r="D71" s="1126"/>
      <c r="E71" s="1127">
        <f t="shared" si="0"/>
        <v>0</v>
      </c>
    </row>
    <row r="72" spans="1:5" ht="28.5">
      <c r="A72" s="1140" t="s">
        <v>903</v>
      </c>
      <c r="B72" s="1141" t="s">
        <v>904</v>
      </c>
      <c r="C72" s="1126">
        <v>8868</v>
      </c>
      <c r="D72" s="1126">
        <v>50617</v>
      </c>
      <c r="E72" s="1127">
        <f t="shared" si="0"/>
        <v>570.7825890843482</v>
      </c>
    </row>
    <row r="73" spans="1:5" ht="28.5">
      <c r="A73" s="1140" t="s">
        <v>905</v>
      </c>
      <c r="B73" s="1141" t="s">
        <v>906</v>
      </c>
      <c r="C73" s="1126"/>
      <c r="D73" s="1126"/>
      <c r="E73" s="1127">
        <f t="shared" si="0"/>
        <v>0</v>
      </c>
    </row>
    <row r="74" spans="1:5" ht="28.5">
      <c r="A74" s="1140" t="s">
        <v>907</v>
      </c>
      <c r="B74" s="1141" t="s">
        <v>908</v>
      </c>
      <c r="C74" s="1126"/>
      <c r="D74" s="1126"/>
      <c r="E74" s="1127">
        <f aca="true" t="shared" si="1" ref="E74:E84">IF(C74=0,0,D74/C74%)</f>
        <v>0</v>
      </c>
    </row>
    <row r="75" spans="1:5" ht="28.5">
      <c r="A75" s="1140" t="s">
        <v>909</v>
      </c>
      <c r="B75" s="1141" t="s">
        <v>910</v>
      </c>
      <c r="C75" s="1126"/>
      <c r="D75" s="1126"/>
      <c r="E75" s="1127">
        <f t="shared" si="1"/>
        <v>0</v>
      </c>
    </row>
    <row r="76" spans="1:5" ht="15" customHeight="1">
      <c r="A76" s="1140" t="s">
        <v>911</v>
      </c>
      <c r="B76" s="1141" t="s">
        <v>912</v>
      </c>
      <c r="C76" s="1126"/>
      <c r="D76" s="1126">
        <v>6367</v>
      </c>
      <c r="E76" s="1127">
        <f t="shared" si="1"/>
        <v>0</v>
      </c>
    </row>
    <row r="77" spans="1:5" ht="28.5">
      <c r="A77" s="1140" t="s">
        <v>913</v>
      </c>
      <c r="B77" s="1141" t="s">
        <v>914</v>
      </c>
      <c r="C77" s="1126"/>
      <c r="D77" s="1126">
        <v>143983</v>
      </c>
      <c r="E77" s="1127">
        <f t="shared" si="1"/>
        <v>0</v>
      </c>
    </row>
    <row r="78" spans="1:5" ht="28.5">
      <c r="A78" s="1140" t="s">
        <v>915</v>
      </c>
      <c r="B78" s="1141" t="s">
        <v>916</v>
      </c>
      <c r="C78" s="1126">
        <v>665703</v>
      </c>
      <c r="D78" s="1126">
        <v>396000</v>
      </c>
      <c r="E78" s="1127">
        <f t="shared" si="1"/>
        <v>59.48598699420012</v>
      </c>
    </row>
    <row r="79" spans="1:5" s="1132" customFormat="1" ht="14.25">
      <c r="A79" s="1128" t="s">
        <v>917</v>
      </c>
      <c r="B79" s="1164" t="s">
        <v>918</v>
      </c>
      <c r="C79" s="1130">
        <v>811480</v>
      </c>
      <c r="D79" s="1130">
        <v>1226209</v>
      </c>
      <c r="E79" s="1131">
        <f t="shared" si="1"/>
        <v>151.10772908759304</v>
      </c>
    </row>
    <row r="80" spans="1:5" s="1137" customFormat="1" ht="30" customHeight="1">
      <c r="A80" s="1147" t="s">
        <v>919</v>
      </c>
      <c r="B80" s="1166" t="s">
        <v>920</v>
      </c>
      <c r="C80" s="1149">
        <f>SUM(C59,C69,C79)</f>
        <v>1782456</v>
      </c>
      <c r="D80" s="1149">
        <f>SUM(D59,D69,D79)</f>
        <v>2170502</v>
      </c>
      <c r="E80" s="1150">
        <f t="shared" si="1"/>
        <v>121.77029895829125</v>
      </c>
    </row>
    <row r="81" spans="1:5" s="1102" customFormat="1" ht="30" customHeight="1">
      <c r="A81" s="1147" t="s">
        <v>921</v>
      </c>
      <c r="B81" s="1166" t="s">
        <v>922</v>
      </c>
      <c r="C81" s="1149"/>
      <c r="D81" s="1149"/>
      <c r="E81" s="1150">
        <f t="shared" si="1"/>
        <v>0</v>
      </c>
    </row>
    <row r="82" spans="1:5" s="1102" customFormat="1" ht="18" customHeight="1">
      <c r="A82" s="1147"/>
      <c r="B82" s="1167" t="s">
        <v>923</v>
      </c>
      <c r="C82" s="1144">
        <v>12113</v>
      </c>
      <c r="D82" s="1144">
        <v>14189</v>
      </c>
      <c r="E82" s="1127">
        <f t="shared" si="1"/>
        <v>117.13861140922975</v>
      </c>
    </row>
    <row r="83" spans="1:5" s="1102" customFormat="1" ht="18" customHeight="1">
      <c r="A83" s="1147"/>
      <c r="B83" s="1167" t="s">
        <v>924</v>
      </c>
      <c r="C83" s="1292">
        <v>361259</v>
      </c>
      <c r="D83" s="1144">
        <v>433578</v>
      </c>
      <c r="E83" s="1127">
        <f t="shared" si="1"/>
        <v>120.01860161269339</v>
      </c>
    </row>
    <row r="84" spans="1:5" s="1102" customFormat="1" ht="18" customHeight="1">
      <c r="A84" s="1147"/>
      <c r="B84" s="1169" t="s">
        <v>925</v>
      </c>
      <c r="C84" s="1144">
        <v>1847915</v>
      </c>
      <c r="D84" s="1144">
        <v>3598319</v>
      </c>
      <c r="E84" s="1127">
        <f t="shared" si="1"/>
        <v>194.72318802542324</v>
      </c>
    </row>
    <row r="85" spans="1:5" s="1102" customFormat="1" ht="30" customHeight="1">
      <c r="A85" s="1147" t="s">
        <v>926</v>
      </c>
      <c r="B85" s="1170" t="s">
        <v>927</v>
      </c>
      <c r="C85" s="1149">
        <f>SUM(C82:C84)</f>
        <v>2221287</v>
      </c>
      <c r="D85" s="1149">
        <f>SUM(D82:D84)</f>
        <v>4046086</v>
      </c>
      <c r="E85" s="1168">
        <f>IF(C85=0,0,D85/C85%)</f>
        <v>182.15052804972973</v>
      </c>
    </row>
    <row r="86" spans="1:5" s="1152" customFormat="1" ht="30" customHeight="1" thickBot="1">
      <c r="A86" s="1171" t="s">
        <v>928</v>
      </c>
      <c r="B86" s="1172" t="s">
        <v>929</v>
      </c>
      <c r="C86" s="1149">
        <f>SUM(C85+C80+C58+C81)</f>
        <v>228346089</v>
      </c>
      <c r="D86" s="1149">
        <f>SUM(D85+D80+D58+D81)</f>
        <v>226117321</v>
      </c>
      <c r="E86" s="1173">
        <f>IF(C86=0,0,D86/C86%)</f>
        <v>99.02395175246465</v>
      </c>
    </row>
    <row r="87" ht="14.25">
      <c r="E87" s="1107"/>
    </row>
  </sheetData>
  <sheetProtection/>
  <mergeCells count="5">
    <mergeCell ref="A1:B1"/>
    <mergeCell ref="A2:E2"/>
    <mergeCell ref="A3:E3"/>
    <mergeCell ref="A4:E4"/>
    <mergeCell ref="A5:E5"/>
  </mergeCells>
  <printOptions horizontalCentered="1"/>
  <pageMargins left="0.7874015748031497" right="0.7874015748031497" top="0.5905511811023623" bottom="0.5905511811023623" header="0.5118110236220472" footer="0.31496062992125984"/>
  <pageSetup firstPageNumber="60" useFirstPageNumber="1" horizontalDpi="600" verticalDpi="600" orientation="portrait" paperSize="9" scale="69" r:id="rId1"/>
  <headerFooter alignWithMargins="0">
    <oddFooter>&amp;C&amp;P.oldal</oddFooter>
  </headerFooter>
  <rowBreaks count="1" manualBreakCount="1">
    <brk id="50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03">
      <selection activeCell="A109" sqref="A109:A110"/>
    </sheetView>
  </sheetViews>
  <sheetFormatPr defaultColWidth="9.00390625" defaultRowHeight="12.75"/>
  <cols>
    <col min="1" max="1" width="63.125" style="0" customWidth="1"/>
    <col min="2" max="2" width="7.125" style="0" customWidth="1"/>
    <col min="3" max="3" width="16.00390625" style="0" customWidth="1"/>
    <col min="4" max="4" width="18.25390625" style="0" customWidth="1"/>
    <col min="5" max="5" width="18.00390625" style="0" customWidth="1"/>
  </cols>
  <sheetData>
    <row r="1" spans="1:5" ht="14.25">
      <c r="A1" s="1639" t="s">
        <v>506</v>
      </c>
      <c r="B1" s="1639"/>
      <c r="C1" s="1639"/>
      <c r="D1" s="1639"/>
      <c r="E1" s="1639"/>
    </row>
    <row r="2" spans="1:5" ht="14.25">
      <c r="A2" s="1639" t="s">
        <v>930</v>
      </c>
      <c r="B2" s="1639"/>
      <c r="C2" s="1639"/>
      <c r="D2" s="1639"/>
      <c r="E2" s="1639"/>
    </row>
    <row r="3" spans="1:5" ht="14.25">
      <c r="A3" s="1639" t="s">
        <v>478</v>
      </c>
      <c r="B3" s="1639"/>
      <c r="C3" s="1639"/>
      <c r="D3" s="1639"/>
      <c r="E3" s="1639"/>
    </row>
    <row r="4" spans="1:5" ht="8.25" customHeight="1">
      <c r="A4" s="1640"/>
      <c r="B4" s="1640"/>
      <c r="C4" s="1640"/>
      <c r="D4" s="1640"/>
      <c r="E4" s="1176"/>
    </row>
    <row r="5" spans="1:5" ht="14.25">
      <c r="A5" s="1177"/>
      <c r="B5" s="1178"/>
      <c r="C5" s="1179"/>
      <c r="D5" s="1180" t="s">
        <v>931</v>
      </c>
      <c r="E5" s="1180"/>
    </row>
    <row r="6" spans="1:5" ht="10.5" customHeight="1" thickBot="1">
      <c r="A6" s="1181" t="s">
        <v>778</v>
      </c>
      <c r="B6" s="1182" t="s">
        <v>779</v>
      </c>
      <c r="C6" s="1183" t="s">
        <v>780</v>
      </c>
      <c r="D6" s="1183" t="s">
        <v>781</v>
      </c>
      <c r="E6" s="1183"/>
    </row>
    <row r="7" spans="1:4" ht="12" customHeight="1">
      <c r="A7" s="1641" t="s">
        <v>932</v>
      </c>
      <c r="B7" s="1643" t="s">
        <v>933</v>
      </c>
      <c r="C7" s="1645" t="s">
        <v>934</v>
      </c>
      <c r="D7" s="1645" t="s">
        <v>935</v>
      </c>
    </row>
    <row r="8" spans="1:4" ht="12.75" customHeight="1" thickBot="1">
      <c r="A8" s="1642"/>
      <c r="B8" s="1644"/>
      <c r="C8" s="1646"/>
      <c r="D8" s="1646"/>
    </row>
    <row r="9" spans="1:5" ht="18" customHeight="1" thickTop="1">
      <c r="A9" s="1184" t="s">
        <v>788</v>
      </c>
      <c r="B9" s="1185" t="s">
        <v>45</v>
      </c>
      <c r="C9" s="1187">
        <v>568744</v>
      </c>
      <c r="D9" s="1187">
        <f>SUM(D10:D11)</f>
        <v>49692</v>
      </c>
      <c r="E9" s="1445"/>
    </row>
    <row r="10" spans="1:5" ht="18" customHeight="1">
      <c r="A10" s="1125" t="s">
        <v>1457</v>
      </c>
      <c r="B10" s="1185" t="s">
        <v>46</v>
      </c>
      <c r="C10" s="1189">
        <v>291481</v>
      </c>
      <c r="D10" s="1189">
        <v>34679</v>
      </c>
      <c r="E10" s="1445"/>
    </row>
    <row r="11" spans="1:5" ht="18" customHeight="1">
      <c r="A11" s="1125" t="s">
        <v>1458</v>
      </c>
      <c r="B11" s="1185" t="s">
        <v>47</v>
      </c>
      <c r="C11" s="1189">
        <v>277263</v>
      </c>
      <c r="D11" s="1189">
        <v>15013</v>
      </c>
      <c r="E11" s="1445"/>
    </row>
    <row r="12" spans="1:5" ht="18" customHeight="1">
      <c r="A12" s="1184" t="s">
        <v>936</v>
      </c>
      <c r="B12" s="1185" t="s">
        <v>48</v>
      </c>
      <c r="C12" s="1186">
        <f>SUM(C13+C24)</f>
        <v>232480164</v>
      </c>
      <c r="D12" s="1186">
        <f>SUM(D13+D24)</f>
        <v>217593526</v>
      </c>
      <c r="E12" s="1445"/>
    </row>
    <row r="13" spans="1:5" ht="18" customHeight="1">
      <c r="A13" s="1184" t="s">
        <v>937</v>
      </c>
      <c r="B13" s="1185" t="s">
        <v>49</v>
      </c>
      <c r="C13" s="1188">
        <f>SUM(C14+C19+C20)</f>
        <v>198962118</v>
      </c>
      <c r="D13" s="1188">
        <f>SUM(D14+D19+D20)</f>
        <v>188794884</v>
      </c>
      <c r="E13" s="1445"/>
    </row>
    <row r="14" spans="1:5" ht="18" customHeight="1">
      <c r="A14" s="1129" t="s">
        <v>938</v>
      </c>
      <c r="B14" s="1185" t="s">
        <v>571</v>
      </c>
      <c r="C14" s="1187">
        <f>SUM(C15:C18)</f>
        <v>168598156</v>
      </c>
      <c r="D14" s="1187">
        <f>SUM(D15:D18)</f>
        <v>160658387</v>
      </c>
      <c r="E14" s="1445"/>
    </row>
    <row r="15" spans="1:5" ht="18" customHeight="1">
      <c r="A15" s="1125" t="s">
        <v>1507</v>
      </c>
      <c r="B15" s="1185" t="s">
        <v>320</v>
      </c>
      <c r="C15" s="1189">
        <v>96646309</v>
      </c>
      <c r="D15" s="1189">
        <v>96646063</v>
      </c>
      <c r="E15" s="1445"/>
    </row>
    <row r="16" spans="1:5" ht="18" customHeight="1">
      <c r="A16" s="1125" t="s">
        <v>939</v>
      </c>
      <c r="B16" s="1185" t="s">
        <v>397</v>
      </c>
      <c r="C16" s="1189">
        <v>49801975</v>
      </c>
      <c r="D16" s="1189">
        <v>49801975</v>
      </c>
      <c r="E16" s="1445"/>
    </row>
    <row r="17" spans="1:5" ht="18" customHeight="1">
      <c r="A17" s="1125" t="s">
        <v>1508</v>
      </c>
      <c r="B17" s="1185" t="s">
        <v>399</v>
      </c>
      <c r="C17" s="1189">
        <v>21813187</v>
      </c>
      <c r="D17" s="1189">
        <v>13873664</v>
      </c>
      <c r="E17" s="1445"/>
    </row>
    <row r="18" spans="1:5" ht="18" customHeight="1">
      <c r="A18" s="1125" t="s">
        <v>940</v>
      </c>
      <c r="B18" s="1185" t="s">
        <v>401</v>
      </c>
      <c r="C18" s="1189">
        <v>336685</v>
      </c>
      <c r="D18" s="1189">
        <v>336685</v>
      </c>
      <c r="E18" s="1445"/>
    </row>
    <row r="19" spans="1:5" ht="18" customHeight="1">
      <c r="A19" s="1139" t="s">
        <v>941</v>
      </c>
      <c r="B19" s="1185" t="s">
        <v>402</v>
      </c>
      <c r="C19" s="1187">
        <v>0</v>
      </c>
      <c r="D19" s="1187">
        <v>0</v>
      </c>
      <c r="E19" s="1445"/>
    </row>
    <row r="20" spans="1:5" ht="18" customHeight="1">
      <c r="A20" s="1139" t="s">
        <v>942</v>
      </c>
      <c r="B20" s="1185" t="s">
        <v>403</v>
      </c>
      <c r="C20" s="1187">
        <f>SUM(C21:C23)</f>
        <v>30363962</v>
      </c>
      <c r="D20" s="1187">
        <f>SUM(D21:D23)</f>
        <v>28136497</v>
      </c>
      <c r="E20" s="1445"/>
    </row>
    <row r="21" spans="1:5" ht="18" customHeight="1">
      <c r="A21" s="1138" t="s">
        <v>943</v>
      </c>
      <c r="B21" s="1185" t="s">
        <v>404</v>
      </c>
      <c r="C21" s="1189">
        <v>30347396</v>
      </c>
      <c r="D21" s="1189">
        <v>28119931</v>
      </c>
      <c r="E21" s="1445"/>
    </row>
    <row r="22" spans="1:5" ht="18" customHeight="1">
      <c r="A22" s="1138" t="s">
        <v>1094</v>
      </c>
      <c r="B22" s="1185" t="s">
        <v>406</v>
      </c>
      <c r="C22" s="1189">
        <v>546</v>
      </c>
      <c r="D22" s="1189">
        <v>546</v>
      </c>
      <c r="E22" s="1445"/>
    </row>
    <row r="23" spans="1:5" ht="18" customHeight="1">
      <c r="A23" s="1138" t="s">
        <v>944</v>
      </c>
      <c r="B23" s="1185" t="s">
        <v>408</v>
      </c>
      <c r="C23" s="1189">
        <v>16020</v>
      </c>
      <c r="D23" s="1189">
        <v>16020</v>
      </c>
      <c r="E23" s="1445"/>
    </row>
    <row r="24" spans="1:5" ht="18" customHeight="1">
      <c r="A24" s="1184" t="s">
        <v>945</v>
      </c>
      <c r="B24" s="1185" t="s">
        <v>410</v>
      </c>
      <c r="C24" s="1186">
        <f>SUM(C25+C29)</f>
        <v>33518046</v>
      </c>
      <c r="D24" s="1186">
        <f>SUM(D25+D29)</f>
        <v>28798642</v>
      </c>
      <c r="E24" s="1445"/>
    </row>
    <row r="25" spans="1:5" ht="18" customHeight="1">
      <c r="A25" s="1129" t="s">
        <v>946</v>
      </c>
      <c r="B25" s="1185" t="s">
        <v>412</v>
      </c>
      <c r="C25" s="1186">
        <f>SUM(C26:C28)</f>
        <v>31609042</v>
      </c>
      <c r="D25" s="1186">
        <f>SUM(D26:D28)</f>
        <v>28372097</v>
      </c>
      <c r="E25" s="1445"/>
    </row>
    <row r="26" spans="1:5" ht="18" customHeight="1">
      <c r="A26" s="1125" t="s">
        <v>947</v>
      </c>
      <c r="B26" s="1185" t="s">
        <v>414</v>
      </c>
      <c r="C26" s="1189">
        <v>13815225</v>
      </c>
      <c r="D26" s="1189">
        <v>13815225</v>
      </c>
      <c r="E26" s="1445"/>
    </row>
    <row r="27" spans="1:5" ht="18" customHeight="1">
      <c r="A27" s="1125" t="s">
        <v>948</v>
      </c>
      <c r="B27" s="1185" t="s">
        <v>416</v>
      </c>
      <c r="C27" s="1189">
        <v>15798901</v>
      </c>
      <c r="D27" s="1189">
        <v>12561956</v>
      </c>
      <c r="E27" s="1445"/>
    </row>
    <row r="28" spans="1:5" ht="18" customHeight="1">
      <c r="A28" s="1125" t="s">
        <v>949</v>
      </c>
      <c r="B28" s="1185" t="s">
        <v>418</v>
      </c>
      <c r="C28" s="1189">
        <v>1994916</v>
      </c>
      <c r="D28" s="1189">
        <v>1994916</v>
      </c>
      <c r="E28" s="1445"/>
    </row>
    <row r="29" spans="1:4" ht="18" customHeight="1">
      <c r="A29" s="1129" t="s">
        <v>950</v>
      </c>
      <c r="B29" s="1185" t="s">
        <v>420</v>
      </c>
      <c r="C29" s="1186">
        <f>SUM(C30:C31)</f>
        <v>1909004</v>
      </c>
      <c r="D29" s="1186">
        <f>SUM(D30:D31)</f>
        <v>426545</v>
      </c>
    </row>
    <row r="30" spans="1:5" ht="18" customHeight="1">
      <c r="A30" s="1125" t="s">
        <v>951</v>
      </c>
      <c r="B30" s="1190" t="s">
        <v>422</v>
      </c>
      <c r="C30" s="1189">
        <v>1908899</v>
      </c>
      <c r="D30" s="1189">
        <v>426440</v>
      </c>
      <c r="E30" s="1447"/>
    </row>
    <row r="31" spans="1:5" ht="18" customHeight="1">
      <c r="A31" s="1125" t="s">
        <v>952</v>
      </c>
      <c r="B31" s="1185" t="s">
        <v>424</v>
      </c>
      <c r="C31" s="1189">
        <v>105</v>
      </c>
      <c r="D31" s="1189">
        <v>105</v>
      </c>
      <c r="E31" s="1446"/>
    </row>
    <row r="32" spans="1:4" ht="18" customHeight="1">
      <c r="A32" s="1129" t="s">
        <v>953</v>
      </c>
      <c r="B32" s="1185" t="s">
        <v>426</v>
      </c>
      <c r="C32" s="1186">
        <f>SUM(C33)</f>
        <v>0</v>
      </c>
      <c r="D32" s="1186">
        <f>SUM(D33)</f>
        <v>572400</v>
      </c>
    </row>
    <row r="33" spans="1:4" ht="18" customHeight="1">
      <c r="A33" s="1129" t="s">
        <v>954</v>
      </c>
      <c r="B33" s="1185" t="s">
        <v>428</v>
      </c>
      <c r="C33" s="1186">
        <f>SUM(C34+C35)</f>
        <v>0</v>
      </c>
      <c r="D33" s="1186">
        <f>SUM(D34+D35)</f>
        <v>572400</v>
      </c>
    </row>
    <row r="34" spans="1:4" ht="18" customHeight="1">
      <c r="A34" s="1125" t="s">
        <v>955</v>
      </c>
      <c r="B34" s="1185" t="s">
        <v>429</v>
      </c>
      <c r="C34" s="1191"/>
      <c r="D34" s="1191"/>
    </row>
    <row r="35" spans="1:4" ht="18" customHeight="1">
      <c r="A35" s="1125" t="s">
        <v>956</v>
      </c>
      <c r="B35" s="1185" t="s">
        <v>1470</v>
      </c>
      <c r="C35" s="1186">
        <f>SUM(C36)</f>
        <v>0</v>
      </c>
      <c r="D35" s="1186">
        <f>SUM(D36)</f>
        <v>572400</v>
      </c>
    </row>
    <row r="36" spans="1:4" ht="18" customHeight="1">
      <c r="A36" s="1192" t="s">
        <v>957</v>
      </c>
      <c r="B36" s="1185" t="s">
        <v>1471</v>
      </c>
      <c r="C36" s="1189"/>
      <c r="D36" s="1189">
        <v>572400</v>
      </c>
    </row>
    <row r="37" spans="1:4" ht="18" customHeight="1">
      <c r="A37" s="1129" t="s">
        <v>958</v>
      </c>
      <c r="B37" s="1185" t="s">
        <v>1472</v>
      </c>
      <c r="C37" s="1191"/>
      <c r="D37" s="1191"/>
    </row>
    <row r="38" spans="1:4" ht="18" customHeight="1">
      <c r="A38" s="1139" t="s">
        <v>959</v>
      </c>
      <c r="B38" s="1185" t="s">
        <v>1473</v>
      </c>
      <c r="C38" s="1191"/>
      <c r="D38" s="1191"/>
    </row>
    <row r="39" spans="1:4" ht="18" customHeight="1">
      <c r="A39" s="1134" t="s">
        <v>960</v>
      </c>
      <c r="B39" s="1185" t="s">
        <v>1474</v>
      </c>
      <c r="C39" s="1186">
        <f>SUM(C9+C12+C32)</f>
        <v>233048908</v>
      </c>
      <c r="D39" s="1186">
        <f>SUM(D9+D12+D32)</f>
        <v>218215618</v>
      </c>
    </row>
    <row r="40" spans="1:4" ht="18" customHeight="1">
      <c r="A40" s="1129" t="s">
        <v>961</v>
      </c>
      <c r="B40" s="1185" t="s">
        <v>1475</v>
      </c>
      <c r="C40" s="1187">
        <v>1740</v>
      </c>
      <c r="D40" s="1187">
        <v>1740</v>
      </c>
    </row>
    <row r="41" spans="1:4" ht="18" customHeight="1">
      <c r="A41" s="1129" t="s">
        <v>962</v>
      </c>
      <c r="B41" s="1185" t="s">
        <v>1476</v>
      </c>
      <c r="C41" s="1191"/>
      <c r="D41" s="1191"/>
    </row>
    <row r="42" spans="1:4" ht="18" customHeight="1">
      <c r="A42" s="1134" t="s">
        <v>963</v>
      </c>
      <c r="B42" s="1185" t="s">
        <v>1477</v>
      </c>
      <c r="C42" s="1187">
        <f>SUM(C40:C41)</f>
        <v>1740</v>
      </c>
      <c r="D42" s="1187">
        <f>SUM(D40:D41)</f>
        <v>1740</v>
      </c>
    </row>
    <row r="43" spans="1:4" ht="18" customHeight="1">
      <c r="A43" s="1138" t="s">
        <v>806</v>
      </c>
      <c r="B43" s="1185" t="s">
        <v>1478</v>
      </c>
      <c r="C43" s="1189">
        <v>2286</v>
      </c>
      <c r="D43" s="1189">
        <v>2285</v>
      </c>
    </row>
    <row r="44" spans="1:4" ht="18" customHeight="1">
      <c r="A44" s="1138" t="s">
        <v>808</v>
      </c>
      <c r="B44" s="1185" t="s">
        <v>1479</v>
      </c>
      <c r="C44" s="1189">
        <v>4089632</v>
      </c>
      <c r="D44" s="1189">
        <v>4089633</v>
      </c>
    </row>
    <row r="45" spans="1:4" ht="18" customHeight="1">
      <c r="A45" s="1134" t="s">
        <v>964</v>
      </c>
      <c r="B45" s="1185" t="s">
        <v>1480</v>
      </c>
      <c r="C45" s="1187">
        <f>SUM(C43:C44)</f>
        <v>4091918</v>
      </c>
      <c r="D45" s="1187">
        <f>SUM(D43:D44)</f>
        <v>4091918</v>
      </c>
    </row>
    <row r="46" spans="1:4" ht="18" customHeight="1">
      <c r="A46" s="1138" t="s">
        <v>1459</v>
      </c>
      <c r="B46" s="1185" t="s">
        <v>1481</v>
      </c>
      <c r="C46" s="1189">
        <v>2048669</v>
      </c>
      <c r="D46" s="1189">
        <v>2048669</v>
      </c>
    </row>
    <row r="47" spans="1:4" ht="18" customHeight="1">
      <c r="A47" s="1138" t="s">
        <v>1460</v>
      </c>
      <c r="B47" s="1185" t="s">
        <v>1482</v>
      </c>
      <c r="C47" s="1189">
        <v>1648140</v>
      </c>
      <c r="D47" s="1189">
        <v>1648140</v>
      </c>
    </row>
    <row r="48" spans="1:4" ht="18" customHeight="1">
      <c r="A48" s="1125" t="s">
        <v>849</v>
      </c>
      <c r="B48" s="1185" t="s">
        <v>1483</v>
      </c>
      <c r="C48" s="1189">
        <v>86365</v>
      </c>
      <c r="D48" s="1189">
        <v>86365</v>
      </c>
    </row>
    <row r="49" spans="1:4" ht="18" customHeight="1">
      <c r="A49" s="1441" t="s">
        <v>1461</v>
      </c>
      <c r="B49" s="1185" t="s">
        <v>1484</v>
      </c>
      <c r="C49" s="1187">
        <f>SUM(C46:C48)</f>
        <v>3783174</v>
      </c>
      <c r="D49" s="1187">
        <f>SUM(D46:D48)</f>
        <v>3783174</v>
      </c>
    </row>
    <row r="50" spans="1:4" ht="18" customHeight="1">
      <c r="A50" s="1442" t="s">
        <v>1462</v>
      </c>
      <c r="B50" s="1185" t="s">
        <v>1485</v>
      </c>
      <c r="C50" s="1187"/>
      <c r="D50" s="1187"/>
    </row>
    <row r="51" spans="1:4" ht="18" customHeight="1">
      <c r="A51" s="1442" t="s">
        <v>1463</v>
      </c>
      <c r="B51" s="1185" t="s">
        <v>1486</v>
      </c>
      <c r="C51" s="1187"/>
      <c r="D51" s="1187"/>
    </row>
    <row r="52" spans="1:4" ht="18" customHeight="1">
      <c r="A52" s="1442" t="s">
        <v>1464</v>
      </c>
      <c r="B52" s="1185" t="s">
        <v>798</v>
      </c>
      <c r="C52" s="1189">
        <v>19842</v>
      </c>
      <c r="D52" s="1189">
        <v>19842</v>
      </c>
    </row>
    <row r="53" spans="1:4" ht="18" customHeight="1">
      <c r="A53" s="1441" t="s">
        <v>1465</v>
      </c>
      <c r="B53" s="1185" t="s">
        <v>801</v>
      </c>
      <c r="C53" s="1187">
        <f>SUM(C52)</f>
        <v>19842</v>
      </c>
      <c r="D53" s="1187">
        <f>SUM(D52)</f>
        <v>19842</v>
      </c>
    </row>
    <row r="54" spans="1:4" ht="18" customHeight="1">
      <c r="A54" s="1441" t="s">
        <v>1498</v>
      </c>
      <c r="B54" s="1185" t="s">
        <v>1487</v>
      </c>
      <c r="C54" s="1187">
        <v>5029</v>
      </c>
      <c r="D54" s="1187">
        <v>5029</v>
      </c>
    </row>
    <row r="55" spans="1:4" ht="18" customHeight="1">
      <c r="A55" s="1153" t="s">
        <v>864</v>
      </c>
      <c r="B55" s="1185" t="s">
        <v>803</v>
      </c>
      <c r="C55" s="1189">
        <v>232769797</v>
      </c>
      <c r="D55" s="1189">
        <v>232769798</v>
      </c>
    </row>
    <row r="56" spans="1:4" ht="18" customHeight="1">
      <c r="A56" s="1153" t="s">
        <v>866</v>
      </c>
      <c r="B56" s="1185" t="s">
        <v>1488</v>
      </c>
      <c r="C56" s="1189">
        <v>22832</v>
      </c>
      <c r="D56" s="1189">
        <v>22832</v>
      </c>
    </row>
    <row r="57" spans="1:4" ht="18" customHeight="1">
      <c r="A57" s="1153" t="s">
        <v>868</v>
      </c>
      <c r="B57" s="1185" t="s">
        <v>805</v>
      </c>
      <c r="C57" s="1189">
        <v>1828410</v>
      </c>
      <c r="D57" s="1189">
        <v>1828411</v>
      </c>
    </row>
    <row r="58" spans="1:4" ht="18" customHeight="1">
      <c r="A58" s="1153" t="s">
        <v>870</v>
      </c>
      <c r="B58" s="1185" t="s">
        <v>807</v>
      </c>
      <c r="C58" s="1189">
        <v>-10279462</v>
      </c>
      <c r="D58" s="1189">
        <v>-10279464</v>
      </c>
    </row>
    <row r="59" spans="1:4" ht="18" customHeight="1">
      <c r="A59" s="1153" t="s">
        <v>874</v>
      </c>
      <c r="B59" s="1185" t="s">
        <v>809</v>
      </c>
      <c r="C59" s="1189">
        <v>-4440842</v>
      </c>
      <c r="D59" s="1189">
        <v>-4440844</v>
      </c>
    </row>
    <row r="60" spans="1:4" ht="18" customHeight="1">
      <c r="A60" s="1148" t="s">
        <v>1466</v>
      </c>
      <c r="B60" s="1185" t="s">
        <v>810</v>
      </c>
      <c r="C60" s="1187">
        <f>SUM(C55:C59)</f>
        <v>219900735</v>
      </c>
      <c r="D60" s="1187">
        <f>SUM(D55:D59)</f>
        <v>219900733</v>
      </c>
    </row>
    <row r="61" spans="1:4" ht="18" customHeight="1">
      <c r="A61" s="1443" t="s">
        <v>1467</v>
      </c>
      <c r="B61" s="1185" t="s">
        <v>812</v>
      </c>
      <c r="C61" s="1189">
        <v>347326</v>
      </c>
      <c r="D61" s="1189">
        <v>347326</v>
      </c>
    </row>
    <row r="62" spans="1:4" ht="18" customHeight="1">
      <c r="A62" s="1407" t="s">
        <v>1468</v>
      </c>
      <c r="B62" s="1185" t="s">
        <v>814</v>
      </c>
      <c r="C62" s="1189">
        <v>596966</v>
      </c>
      <c r="D62" s="1189">
        <v>596967</v>
      </c>
    </row>
    <row r="63" spans="1:4" ht="18" customHeight="1">
      <c r="A63" s="1440" t="s">
        <v>918</v>
      </c>
      <c r="B63" s="1185" t="s">
        <v>816</v>
      </c>
      <c r="C63" s="1189">
        <v>1226209</v>
      </c>
      <c r="D63" s="1189">
        <v>1226209</v>
      </c>
    </row>
    <row r="64" spans="1:4" ht="18" customHeight="1">
      <c r="A64" s="1166" t="s">
        <v>1469</v>
      </c>
      <c r="B64" s="1185" t="s">
        <v>818</v>
      </c>
      <c r="C64" s="1187">
        <f>SUM(C61:C63)</f>
        <v>2170501</v>
      </c>
      <c r="D64" s="1187">
        <f>SUM(D61:D63)</f>
        <v>2170502</v>
      </c>
    </row>
    <row r="65" spans="1:4" ht="18" customHeight="1">
      <c r="A65" s="1166" t="s">
        <v>1499</v>
      </c>
      <c r="B65" s="1185" t="s">
        <v>820</v>
      </c>
      <c r="C65" s="1187"/>
      <c r="D65" s="1187"/>
    </row>
    <row r="66" spans="1:4" ht="18" customHeight="1">
      <c r="A66" s="1166" t="s">
        <v>1500</v>
      </c>
      <c r="B66" s="1185" t="s">
        <v>822</v>
      </c>
      <c r="C66" s="1187">
        <v>4046086</v>
      </c>
      <c r="D66" s="1187">
        <v>4046086</v>
      </c>
    </row>
    <row r="67" spans="1:5" ht="15" thickBot="1">
      <c r="A67" s="1193"/>
      <c r="B67" s="1194"/>
      <c r="C67" s="1195"/>
      <c r="D67" s="1196"/>
      <c r="E67" s="1197"/>
    </row>
    <row r="68" spans="1:5" ht="14.25">
      <c r="A68" s="1641" t="s">
        <v>932</v>
      </c>
      <c r="B68" s="1648" t="s">
        <v>933</v>
      </c>
      <c r="C68" s="1650" t="s">
        <v>1104</v>
      </c>
      <c r="D68" s="1652" t="s">
        <v>965</v>
      </c>
      <c r="E68" s="1197"/>
    </row>
    <row r="69" spans="1:5" ht="15" thickBot="1">
      <c r="A69" s="1647"/>
      <c r="B69" s="1649"/>
      <c r="C69" s="1651"/>
      <c r="D69" s="1653"/>
      <c r="E69" s="1197"/>
    </row>
    <row r="70" spans="1:5" ht="15" thickBot="1">
      <c r="A70" s="1654" t="s">
        <v>1095</v>
      </c>
      <c r="B70" s="1655"/>
      <c r="C70" s="1655"/>
      <c r="D70" s="1656"/>
      <c r="E70" s="1198"/>
    </row>
    <row r="71" spans="1:5" ht="15" thickBot="1">
      <c r="A71" s="1199" t="s">
        <v>966</v>
      </c>
      <c r="B71" s="1200">
        <v>1</v>
      </c>
      <c r="C71" s="1201">
        <f>C72+C73</f>
        <v>480390</v>
      </c>
      <c r="D71" s="1202">
        <f>D72+D73</f>
        <v>0</v>
      </c>
      <c r="E71" s="1203"/>
    </row>
    <row r="72" spans="1:5" ht="14.25">
      <c r="A72" s="1204" t="s">
        <v>967</v>
      </c>
      <c r="B72" s="1205">
        <v>2</v>
      </c>
      <c r="C72" s="1206">
        <v>480390</v>
      </c>
      <c r="D72" s="1207"/>
      <c r="E72" s="1208"/>
    </row>
    <row r="73" spans="1:5" ht="15" thickBot="1">
      <c r="A73" s="1209" t="s">
        <v>968</v>
      </c>
      <c r="B73" s="1210">
        <v>3</v>
      </c>
      <c r="C73" s="1211"/>
      <c r="D73" s="1211"/>
      <c r="E73" s="1208"/>
    </row>
    <row r="74" spans="1:5" ht="15" thickBot="1">
      <c r="A74" s="1199" t="s">
        <v>969</v>
      </c>
      <c r="B74" s="1200">
        <v>4</v>
      </c>
      <c r="C74" s="1201">
        <f>C75+C78+C81</f>
        <v>1168410</v>
      </c>
      <c r="D74" s="1201">
        <f>D75+D78+D81</f>
        <v>0</v>
      </c>
      <c r="E74" s="1203"/>
    </row>
    <row r="75" spans="1:5" ht="14.25">
      <c r="A75" s="1212" t="s">
        <v>970</v>
      </c>
      <c r="B75" s="1213">
        <v>5</v>
      </c>
      <c r="C75" s="1214">
        <f>SUM(C76)</f>
        <v>56062</v>
      </c>
      <c r="D75" s="1234"/>
      <c r="E75" s="1208"/>
    </row>
    <row r="76" spans="1:5" ht="14.25">
      <c r="A76" s="1204" t="s">
        <v>967</v>
      </c>
      <c r="B76" s="1205">
        <v>6</v>
      </c>
      <c r="C76" s="1206">
        <v>56062</v>
      </c>
      <c r="D76" s="1206"/>
      <c r="E76" s="1208"/>
    </row>
    <row r="77" spans="1:5" ht="14.25">
      <c r="A77" s="1215" t="s">
        <v>968</v>
      </c>
      <c r="B77" s="1216">
        <v>7</v>
      </c>
      <c r="C77" s="1217"/>
      <c r="D77" s="1217"/>
      <c r="E77" s="1208"/>
    </row>
    <row r="78" spans="1:5" ht="14.25">
      <c r="A78" s="1215" t="s">
        <v>971</v>
      </c>
      <c r="B78" s="1216">
        <v>8</v>
      </c>
      <c r="C78" s="1218">
        <f>SUM(C79)</f>
        <v>1112348</v>
      </c>
      <c r="D78" s="1217"/>
      <c r="E78" s="1208"/>
    </row>
    <row r="79" spans="1:5" ht="14.25">
      <c r="A79" s="1215" t="s">
        <v>967</v>
      </c>
      <c r="B79" s="1216">
        <v>9</v>
      </c>
      <c r="C79" s="1217">
        <v>1112348</v>
      </c>
      <c r="D79" s="1217"/>
      <c r="E79" s="1208"/>
    </row>
    <row r="80" spans="1:5" ht="14.25">
      <c r="A80" s="1215" t="s">
        <v>968</v>
      </c>
      <c r="B80" s="1216">
        <v>10</v>
      </c>
      <c r="C80" s="1217"/>
      <c r="D80" s="1217"/>
      <c r="E80" s="1208"/>
    </row>
    <row r="81" spans="1:5" ht="14.25">
      <c r="A81" s="1215" t="s">
        <v>972</v>
      </c>
      <c r="B81" s="1216">
        <v>11</v>
      </c>
      <c r="C81" s="1217"/>
      <c r="D81" s="1217"/>
      <c r="E81" s="1208"/>
    </row>
    <row r="82" spans="1:5" ht="14.25">
      <c r="A82" s="1215" t="s">
        <v>967</v>
      </c>
      <c r="B82" s="1216">
        <v>12</v>
      </c>
      <c r="C82" s="1217"/>
      <c r="D82" s="1217"/>
      <c r="E82" s="1208"/>
    </row>
    <row r="83" spans="1:5" ht="15" thickBot="1">
      <c r="A83" s="1209" t="s">
        <v>968</v>
      </c>
      <c r="B83" s="1210">
        <v>13</v>
      </c>
      <c r="C83" s="1211"/>
      <c r="D83" s="1223"/>
      <c r="E83" s="1208"/>
    </row>
    <row r="84" spans="1:5" ht="14.25" customHeight="1" thickBot="1">
      <c r="A84" s="1220" t="s">
        <v>973</v>
      </c>
      <c r="B84" s="1200">
        <v>14</v>
      </c>
      <c r="C84" s="1201">
        <f>C85+C86</f>
        <v>0</v>
      </c>
      <c r="D84" s="1202">
        <f>D85+D86</f>
        <v>0</v>
      </c>
      <c r="E84" s="1203"/>
    </row>
    <row r="85" spans="1:5" ht="14.25">
      <c r="A85" s="1204" t="s">
        <v>967</v>
      </c>
      <c r="B85" s="1205">
        <v>15</v>
      </c>
      <c r="C85" s="1206"/>
      <c r="D85" s="1207"/>
      <c r="E85" s="1208"/>
    </row>
    <row r="86" spans="1:5" ht="15" thickBot="1">
      <c r="A86" s="1221" t="s">
        <v>968</v>
      </c>
      <c r="B86" s="1222">
        <v>16</v>
      </c>
      <c r="C86" s="1223"/>
      <c r="D86" s="1224"/>
      <c r="E86" s="1208"/>
    </row>
    <row r="87" spans="1:5" ht="15" thickBot="1">
      <c r="A87" s="1225" t="s">
        <v>974</v>
      </c>
      <c r="B87" s="1226">
        <v>17</v>
      </c>
      <c r="C87" s="1227">
        <f>C71+C74+C84</f>
        <v>1648800</v>
      </c>
      <c r="D87" s="1228">
        <f>D71+D74+D84</f>
        <v>0</v>
      </c>
      <c r="E87" s="1229"/>
    </row>
    <row r="88" spans="1:5" ht="14.25">
      <c r="A88" s="1230"/>
      <c r="B88" s="1231"/>
      <c r="C88" s="1232"/>
      <c r="D88" s="1232"/>
      <c r="E88" s="1232"/>
    </row>
    <row r="89" spans="1:5" ht="14.25">
      <c r="A89" s="1177"/>
      <c r="B89" s="1178"/>
      <c r="C89" s="1179"/>
      <c r="D89" s="1180" t="s">
        <v>931</v>
      </c>
      <c r="E89" s="1180"/>
    </row>
    <row r="90" spans="1:5" ht="15" thickBot="1">
      <c r="A90" s="1181" t="s">
        <v>778</v>
      </c>
      <c r="B90" s="1182" t="s">
        <v>779</v>
      </c>
      <c r="C90" s="1183" t="s">
        <v>780</v>
      </c>
      <c r="D90" s="1183" t="s">
        <v>781</v>
      </c>
      <c r="E90" s="1183"/>
    </row>
    <row r="91" spans="1:5" ht="14.25">
      <c r="A91" s="1641" t="s">
        <v>932</v>
      </c>
      <c r="B91" s="1648" t="s">
        <v>933</v>
      </c>
      <c r="C91" s="1657" t="s">
        <v>975</v>
      </c>
      <c r="D91" s="1652" t="s">
        <v>1098</v>
      </c>
      <c r="E91" s="1197"/>
    </row>
    <row r="92" spans="1:5" ht="15" thickBot="1">
      <c r="A92" s="1647"/>
      <c r="B92" s="1649"/>
      <c r="C92" s="1651"/>
      <c r="D92" s="1658"/>
      <c r="E92" s="1233"/>
    </row>
    <row r="93" spans="1:5" ht="15" thickBot="1">
      <c r="A93" s="1654" t="s">
        <v>1096</v>
      </c>
      <c r="B93" s="1655"/>
      <c r="C93" s="1655"/>
      <c r="D93" s="1656"/>
      <c r="E93" s="1198"/>
    </row>
    <row r="94" spans="1:5" ht="15" thickBot="1">
      <c r="A94" s="1199" t="s">
        <v>977</v>
      </c>
      <c r="B94" s="1200">
        <v>1</v>
      </c>
      <c r="C94" s="1201"/>
      <c r="D94" s="1201"/>
      <c r="E94" s="1203"/>
    </row>
    <row r="95" spans="1:5" ht="15" thickBot="1">
      <c r="A95" s="1199" t="s">
        <v>978</v>
      </c>
      <c r="B95" s="1200">
        <v>2</v>
      </c>
      <c r="C95" s="1201">
        <f>SUM(C96:C98)</f>
        <v>105497</v>
      </c>
      <c r="D95" s="1201">
        <f>SUM(D96:D98)</f>
        <v>136598</v>
      </c>
      <c r="E95" s="1203"/>
    </row>
    <row r="96" spans="1:5" ht="14.25">
      <c r="A96" s="1212" t="s">
        <v>979</v>
      </c>
      <c r="B96" s="1213">
        <v>3</v>
      </c>
      <c r="C96" s="1234"/>
      <c r="D96" s="1234"/>
      <c r="E96" s="1208"/>
    </row>
    <row r="97" spans="1:5" ht="14.25">
      <c r="A97" s="1215" t="s">
        <v>980</v>
      </c>
      <c r="B97" s="1216">
        <v>4</v>
      </c>
      <c r="C97" s="1217">
        <v>105497</v>
      </c>
      <c r="D97" s="1217">
        <v>136598</v>
      </c>
      <c r="E97" s="1208"/>
    </row>
    <row r="98" spans="1:5" ht="15" thickBot="1">
      <c r="A98" s="1215" t="s">
        <v>981</v>
      </c>
      <c r="B98" s="1216">
        <v>5</v>
      </c>
      <c r="C98" s="1217"/>
      <c r="D98" s="1217"/>
      <c r="E98" s="1208"/>
    </row>
    <row r="99" spans="1:5" ht="14.25" customHeight="1" thickBot="1">
      <c r="A99" s="1220" t="s">
        <v>982</v>
      </c>
      <c r="B99" s="1200">
        <v>6</v>
      </c>
      <c r="C99" s="1201">
        <f>SUM(C100:C104)</f>
        <v>663</v>
      </c>
      <c r="D99" s="1201">
        <f>SUM(D100:D104)</f>
        <v>1740</v>
      </c>
      <c r="E99" s="1203"/>
    </row>
    <row r="100" spans="1:5" ht="14.25">
      <c r="A100" s="1212" t="s">
        <v>983</v>
      </c>
      <c r="B100" s="1213">
        <v>7</v>
      </c>
      <c r="C100" s="1234">
        <v>663</v>
      </c>
      <c r="D100" s="1234">
        <v>1740</v>
      </c>
      <c r="E100" s="1208"/>
    </row>
    <row r="101" spans="1:5" ht="14.25">
      <c r="A101" s="1215" t="s">
        <v>984</v>
      </c>
      <c r="B101" s="1216">
        <v>8</v>
      </c>
      <c r="C101" s="1217"/>
      <c r="D101" s="1217"/>
      <c r="E101" s="1208"/>
    </row>
    <row r="102" spans="1:5" ht="14.25">
      <c r="A102" s="1215" t="s">
        <v>985</v>
      </c>
      <c r="B102" s="1216">
        <v>9</v>
      </c>
      <c r="C102" s="1217"/>
      <c r="D102" s="1219"/>
      <c r="E102" s="1208"/>
    </row>
    <row r="103" spans="1:5" ht="14.25">
      <c r="A103" s="1215" t="s">
        <v>986</v>
      </c>
      <c r="B103" s="1216">
        <v>10</v>
      </c>
      <c r="C103" s="1217"/>
      <c r="D103" s="1219"/>
      <c r="E103" s="1208"/>
    </row>
    <row r="104" spans="1:5" ht="15" thickBot="1">
      <c r="A104" s="1221" t="s">
        <v>987</v>
      </c>
      <c r="B104" s="1222">
        <v>11</v>
      </c>
      <c r="C104" s="1223"/>
      <c r="D104" s="1224"/>
      <c r="E104" s="1208"/>
    </row>
    <row r="105" spans="1:5" ht="15" thickBot="1">
      <c r="A105" s="1225" t="s">
        <v>988</v>
      </c>
      <c r="B105" s="1226">
        <v>12</v>
      </c>
      <c r="C105" s="1236">
        <f>SUM(C94:C95,C99)</f>
        <v>106160</v>
      </c>
      <c r="D105" s="1237">
        <f>SUM(D94:D95,D99)</f>
        <v>138338</v>
      </c>
      <c r="E105" s="1238"/>
    </row>
    <row r="106" spans="1:5" ht="14.25">
      <c r="A106" s="1230"/>
      <c r="B106" s="1231"/>
      <c r="C106" s="1232"/>
      <c r="D106" s="1232"/>
      <c r="E106" s="1232"/>
    </row>
    <row r="107" spans="1:5" ht="14.25">
      <c r="A107" s="1177"/>
      <c r="B107" s="1178"/>
      <c r="C107" s="1179"/>
      <c r="D107" s="1180" t="s">
        <v>931</v>
      </c>
      <c r="E107" s="1180"/>
    </row>
    <row r="108" spans="1:5" ht="15" thickBot="1">
      <c r="A108" s="1181" t="s">
        <v>778</v>
      </c>
      <c r="B108" s="1182" t="s">
        <v>779</v>
      </c>
      <c r="C108" s="1183" t="s">
        <v>780</v>
      </c>
      <c r="D108" s="1183" t="s">
        <v>781</v>
      </c>
      <c r="E108" s="1183"/>
    </row>
    <row r="109" spans="1:5" ht="14.25">
      <c r="A109" s="1641" t="s">
        <v>932</v>
      </c>
      <c r="B109" s="1648" t="s">
        <v>933</v>
      </c>
      <c r="C109" s="1657" t="s">
        <v>975</v>
      </c>
      <c r="D109" s="1652" t="s">
        <v>1456</v>
      </c>
      <c r="E109" s="1197"/>
    </row>
    <row r="110" spans="1:5" ht="15" thickBot="1">
      <c r="A110" s="1647"/>
      <c r="B110" s="1649"/>
      <c r="C110" s="1651"/>
      <c r="D110" s="1658"/>
      <c r="E110" s="1233"/>
    </row>
    <row r="111" spans="1:5" ht="15" thickBot="1">
      <c r="A111" s="1654" t="s">
        <v>1097</v>
      </c>
      <c r="B111" s="1655"/>
      <c r="C111" s="1655"/>
      <c r="D111" s="1656"/>
      <c r="E111" s="1198"/>
    </row>
    <row r="112" spans="1:5" ht="15" thickBot="1">
      <c r="A112" s="1199" t="s">
        <v>989</v>
      </c>
      <c r="B112" s="1200">
        <v>1</v>
      </c>
      <c r="C112" s="1201">
        <f>SUM(C113:C116)</f>
        <v>2</v>
      </c>
      <c r="D112" s="1448">
        <f>SUM(D113:D116)</f>
        <v>2721479</v>
      </c>
      <c r="E112" s="1203"/>
    </row>
    <row r="113" spans="1:5" ht="14.25">
      <c r="A113" s="1212" t="s">
        <v>990</v>
      </c>
      <c r="B113" s="1213">
        <v>2</v>
      </c>
      <c r="C113" s="1234">
        <v>2</v>
      </c>
      <c r="D113" s="1449">
        <v>2721479</v>
      </c>
      <c r="E113" s="1444"/>
    </row>
    <row r="114" spans="1:5" ht="14.25">
      <c r="A114" s="1204" t="s">
        <v>991</v>
      </c>
      <c r="B114" s="1205">
        <v>3</v>
      </c>
      <c r="C114" s="1206"/>
      <c r="D114" s="1239"/>
      <c r="E114" s="1208"/>
    </row>
    <row r="115" spans="1:5" ht="14.25">
      <c r="A115" s="1204" t="s">
        <v>992</v>
      </c>
      <c r="B115" s="1205">
        <v>4</v>
      </c>
      <c r="C115" s="1206"/>
      <c r="D115" s="1239"/>
      <c r="E115" s="1208"/>
    </row>
    <row r="116" spans="1:5" ht="15" thickBot="1">
      <c r="A116" s="1204" t="s">
        <v>993</v>
      </c>
      <c r="B116" s="1205">
        <v>5</v>
      </c>
      <c r="C116" s="1206"/>
      <c r="D116" s="1239"/>
      <c r="E116" s="1208"/>
    </row>
    <row r="117" spans="1:5" ht="15" thickBot="1">
      <c r="A117" s="1220" t="s">
        <v>994</v>
      </c>
      <c r="B117" s="1200">
        <v>6</v>
      </c>
      <c r="C117" s="1201">
        <f>SUM(C118:C120)</f>
        <v>0</v>
      </c>
      <c r="D117" s="1202">
        <f>SUM(D118:D120)</f>
        <v>0</v>
      </c>
      <c r="E117" s="1203"/>
    </row>
    <row r="118" spans="1:5" ht="14.25">
      <c r="A118" s="1212" t="s">
        <v>995</v>
      </c>
      <c r="B118" s="1213">
        <v>7</v>
      </c>
      <c r="C118" s="1234"/>
      <c r="D118" s="1235"/>
      <c r="E118" s="1208"/>
    </row>
    <row r="119" spans="1:5" ht="14.25">
      <c r="A119" s="1215" t="s">
        <v>996</v>
      </c>
      <c r="B119" s="1216">
        <v>8</v>
      </c>
      <c r="C119" s="1217"/>
      <c r="D119" s="1219"/>
      <c r="E119" s="1208"/>
    </row>
    <row r="120" spans="1:5" ht="15" thickBot="1">
      <c r="A120" s="1215" t="s">
        <v>997</v>
      </c>
      <c r="B120" s="1216">
        <v>9</v>
      </c>
      <c r="C120" s="1217"/>
      <c r="D120" s="1219"/>
      <c r="E120" s="1208"/>
    </row>
    <row r="121" spans="1:5" ht="15" thickBot="1">
      <c r="A121" s="1225" t="s">
        <v>998</v>
      </c>
      <c r="B121" s="1226">
        <v>10</v>
      </c>
      <c r="C121" s="1236">
        <f>SUM(C112:C112,C117)</f>
        <v>2</v>
      </c>
      <c r="D121" s="1237">
        <f>SUM(D112:D112,D117)</f>
        <v>2721479</v>
      </c>
      <c r="E121" s="1238"/>
    </row>
    <row r="122" spans="1:5" ht="14.25">
      <c r="A122" s="1230"/>
      <c r="B122" s="1231"/>
      <c r="C122" s="1232"/>
      <c r="D122" s="1232"/>
      <c r="E122" s="1232"/>
    </row>
    <row r="123" spans="1:5" ht="14.25">
      <c r="A123" s="1177"/>
      <c r="B123" s="1178"/>
      <c r="C123" s="1179"/>
      <c r="D123" s="1180" t="s">
        <v>931</v>
      </c>
      <c r="E123" s="1180"/>
    </row>
    <row r="124" spans="1:5" ht="15" thickBot="1">
      <c r="A124" s="1181" t="s">
        <v>778</v>
      </c>
      <c r="B124" s="1182" t="s">
        <v>779</v>
      </c>
      <c r="C124" s="1183" t="s">
        <v>780</v>
      </c>
      <c r="D124" s="1183" t="s">
        <v>781</v>
      </c>
      <c r="E124" s="1183"/>
    </row>
    <row r="125" spans="1:5" ht="14.25">
      <c r="A125" s="1659" t="s">
        <v>44</v>
      </c>
      <c r="B125" s="1648" t="s">
        <v>933</v>
      </c>
      <c r="C125" s="1657" t="s">
        <v>975</v>
      </c>
      <c r="D125" s="1652" t="s">
        <v>1098</v>
      </c>
      <c r="E125" s="1197"/>
    </row>
    <row r="126" spans="1:5" ht="15" thickBot="1">
      <c r="A126" s="1649" t="s">
        <v>999</v>
      </c>
      <c r="B126" s="1649"/>
      <c r="C126" s="1651"/>
      <c r="D126" s="1658"/>
      <c r="E126" s="1233"/>
    </row>
    <row r="127" spans="1:5" ht="15" thickBot="1">
      <c r="A127" s="1654" t="s">
        <v>1000</v>
      </c>
      <c r="B127" s="1655"/>
      <c r="C127" s="1655"/>
      <c r="D127" s="1656"/>
      <c r="E127" s="1198"/>
    </row>
    <row r="128" spans="1:5" ht="14.25">
      <c r="A128" s="1240" t="s">
        <v>1001</v>
      </c>
      <c r="B128" s="1241">
        <v>1</v>
      </c>
      <c r="C128" s="1206">
        <v>171</v>
      </c>
      <c r="D128" s="1242">
        <v>62935</v>
      </c>
      <c r="E128" s="1229"/>
    </row>
    <row r="129" spans="1:5" ht="14.25">
      <c r="A129" s="1243" t="s">
        <v>1002</v>
      </c>
      <c r="B129" s="1244">
        <v>2</v>
      </c>
      <c r="C129" s="1217"/>
      <c r="D129" s="1245"/>
      <c r="E129" s="1229"/>
    </row>
    <row r="130" spans="1:5" ht="14.25">
      <c r="A130" s="1246" t="s">
        <v>1003</v>
      </c>
      <c r="B130" s="1244">
        <v>3</v>
      </c>
      <c r="C130" s="1217"/>
      <c r="D130" s="1245"/>
      <c r="E130" s="1229"/>
    </row>
    <row r="131" spans="1:5" ht="14.25">
      <c r="A131" s="1243" t="s">
        <v>1004</v>
      </c>
      <c r="B131" s="1244">
        <v>4</v>
      </c>
      <c r="C131" s="1217"/>
      <c r="D131" s="1245"/>
      <c r="E131" s="1229"/>
    </row>
    <row r="132" spans="1:5" ht="15" thickBot="1">
      <c r="A132" s="1243" t="s">
        <v>1005</v>
      </c>
      <c r="B132" s="1244">
        <v>5</v>
      </c>
      <c r="C132" s="1217"/>
      <c r="D132" s="1245"/>
      <c r="E132" s="1229"/>
    </row>
    <row r="133" spans="1:5" ht="15" thickBot="1">
      <c r="A133" s="1225" t="s">
        <v>1006</v>
      </c>
      <c r="B133" s="1226">
        <v>6</v>
      </c>
      <c r="C133" s="1227">
        <f>SUM(C128:C131)</f>
        <v>171</v>
      </c>
      <c r="D133" s="1228">
        <f>SUM(D128:D131)</f>
        <v>62935</v>
      </c>
      <c r="E133" s="1229"/>
    </row>
    <row r="134" spans="1:5" ht="14.25">
      <c r="A134" s="1247"/>
      <c r="B134" s="1247"/>
      <c r="C134" s="1247"/>
      <c r="D134" s="1247"/>
      <c r="E134" s="1247"/>
    </row>
    <row r="135" spans="1:5" ht="14.25">
      <c r="A135" s="1177"/>
      <c r="B135" s="1178"/>
      <c r="C135" s="1179"/>
      <c r="D135" s="1180" t="s">
        <v>931</v>
      </c>
      <c r="E135" s="1180"/>
    </row>
    <row r="136" spans="1:5" ht="15" thickBot="1">
      <c r="A136" s="1181" t="s">
        <v>778</v>
      </c>
      <c r="B136" s="1182" t="s">
        <v>779</v>
      </c>
      <c r="C136" s="1183" t="s">
        <v>780</v>
      </c>
      <c r="D136" s="1183" t="s">
        <v>781</v>
      </c>
      <c r="E136" s="1183"/>
    </row>
    <row r="137" spans="1:5" ht="14.25">
      <c r="A137" s="1659" t="s">
        <v>44</v>
      </c>
      <c r="B137" s="1648" t="s">
        <v>933</v>
      </c>
      <c r="C137" s="1657" t="s">
        <v>975</v>
      </c>
      <c r="D137" s="1652" t="s">
        <v>976</v>
      </c>
      <c r="E137" s="1197"/>
    </row>
    <row r="138" spans="1:5" ht="15" thickBot="1">
      <c r="A138" s="1649" t="s">
        <v>999</v>
      </c>
      <c r="B138" s="1649"/>
      <c r="C138" s="1651"/>
      <c r="D138" s="1658"/>
      <c r="E138" s="1233"/>
    </row>
    <row r="139" spans="1:5" ht="15" thickBot="1">
      <c r="A139" s="1654" t="s">
        <v>1099</v>
      </c>
      <c r="B139" s="1655"/>
      <c r="C139" s="1655"/>
      <c r="D139" s="1656"/>
      <c r="E139" s="1198"/>
    </row>
    <row r="140" spans="1:5" ht="15" thickBot="1">
      <c r="A140" s="1199" t="s">
        <v>1007</v>
      </c>
      <c r="B140" s="1248">
        <v>1</v>
      </c>
      <c r="C140" s="1201">
        <f>SUM(C141:C142)</f>
        <v>136</v>
      </c>
      <c r="D140" s="1249">
        <f>SUM(D141:D142)</f>
        <v>297380</v>
      </c>
      <c r="E140" s="1238"/>
    </row>
    <row r="141" spans="1:5" ht="14.25">
      <c r="A141" s="1204" t="s">
        <v>1008</v>
      </c>
      <c r="B141" s="1250">
        <v>2</v>
      </c>
      <c r="C141" s="1206"/>
      <c r="D141" s="1251"/>
      <c r="E141" s="1229"/>
    </row>
    <row r="142" spans="1:5" ht="15" thickBot="1">
      <c r="A142" s="1252" t="s">
        <v>1009</v>
      </c>
      <c r="B142" s="1253">
        <v>3</v>
      </c>
      <c r="C142" s="1254">
        <v>136</v>
      </c>
      <c r="D142" s="1255">
        <v>297380</v>
      </c>
      <c r="E142" s="1229"/>
    </row>
    <row r="143" spans="1:5" ht="15" thickBot="1">
      <c r="A143" s="1256" t="s">
        <v>1010</v>
      </c>
      <c r="B143" s="1257">
        <v>4</v>
      </c>
      <c r="C143" s="1258"/>
      <c r="D143" s="1259"/>
      <c r="E143" s="1238"/>
    </row>
    <row r="144" spans="1:5" ht="15" thickBot="1">
      <c r="A144" s="1199" t="s">
        <v>1011</v>
      </c>
      <c r="B144" s="1248">
        <v>5</v>
      </c>
      <c r="C144" s="1201"/>
      <c r="D144" s="1249">
        <f>SUM(D145:D149)</f>
        <v>72498</v>
      </c>
      <c r="E144" s="1238"/>
    </row>
    <row r="145" spans="1:5" ht="14.25">
      <c r="A145" s="1204" t="s">
        <v>1012</v>
      </c>
      <c r="B145" s="1250">
        <v>6</v>
      </c>
      <c r="C145" s="1206"/>
      <c r="D145" s="1251"/>
      <c r="E145" s="1229"/>
    </row>
    <row r="146" spans="1:5" ht="14.25">
      <c r="A146" s="1204" t="s">
        <v>1013</v>
      </c>
      <c r="B146" s="1250">
        <v>7</v>
      </c>
      <c r="C146" s="1206"/>
      <c r="D146" s="1251"/>
      <c r="E146" s="1229"/>
    </row>
    <row r="147" spans="1:5" ht="14.25">
      <c r="A147" s="1204" t="s">
        <v>1014</v>
      </c>
      <c r="B147" s="1250">
        <v>8</v>
      </c>
      <c r="C147" s="1206"/>
      <c r="D147" s="1251"/>
      <c r="E147" s="1229"/>
    </row>
    <row r="148" spans="1:5" ht="14.25">
      <c r="A148" s="1204" t="s">
        <v>1015</v>
      </c>
      <c r="B148" s="1250">
        <v>9</v>
      </c>
      <c r="C148" s="1206"/>
      <c r="D148" s="1251">
        <v>72498</v>
      </c>
      <c r="E148" s="1229"/>
    </row>
    <row r="149" spans="1:5" ht="15" thickBot="1">
      <c r="A149" s="1204" t="s">
        <v>1016</v>
      </c>
      <c r="B149" s="1250">
        <v>10</v>
      </c>
      <c r="C149" s="1206"/>
      <c r="D149" s="1251"/>
      <c r="E149" s="1229"/>
    </row>
    <row r="150" spans="1:5" ht="15" thickBot="1">
      <c r="A150" s="1260" t="s">
        <v>1017</v>
      </c>
      <c r="B150" s="1226">
        <v>11</v>
      </c>
      <c r="C150" s="1236">
        <f>SUM(C140,C143:C144)</f>
        <v>136</v>
      </c>
      <c r="D150" s="1236">
        <f>SUM(D140,D143:D144)</f>
        <v>369878</v>
      </c>
      <c r="E150" s="1238"/>
    </row>
    <row r="151" spans="1:5" ht="15" thickBot="1">
      <c r="A151" s="1230"/>
      <c r="B151" s="1230"/>
      <c r="C151" s="1232"/>
      <c r="D151" s="1232"/>
      <c r="E151" s="1232"/>
    </row>
    <row r="152" spans="1:5" ht="14.25">
      <c r="A152" s="1659" t="s">
        <v>44</v>
      </c>
      <c r="B152" s="1648" t="s">
        <v>933</v>
      </c>
      <c r="C152" s="1657" t="s">
        <v>975</v>
      </c>
      <c r="D152" s="1652" t="s">
        <v>976</v>
      </c>
      <c r="E152" s="1232"/>
    </row>
    <row r="153" spans="1:4" ht="12.75" thickBot="1">
      <c r="A153" s="1649" t="s">
        <v>999</v>
      </c>
      <c r="B153" s="1649"/>
      <c r="C153" s="1651"/>
      <c r="D153" s="1658"/>
    </row>
    <row r="154" spans="1:4" ht="15" thickBot="1">
      <c r="A154" s="1654" t="s">
        <v>1102</v>
      </c>
      <c r="B154" s="1655"/>
      <c r="C154" s="1655"/>
      <c r="D154" s="1656"/>
    </row>
    <row r="155" spans="1:4" ht="14.25">
      <c r="A155" s="1204" t="s">
        <v>1100</v>
      </c>
      <c r="B155" s="1250" t="s">
        <v>45</v>
      </c>
      <c r="C155" s="1206"/>
      <c r="D155" s="1251">
        <v>421720</v>
      </c>
    </row>
    <row r="156" spans="1:4" ht="14.25">
      <c r="A156" s="1204" t="s">
        <v>1101</v>
      </c>
      <c r="B156" s="1250" t="s">
        <v>46</v>
      </c>
      <c r="C156" s="1206"/>
      <c r="D156" s="1251">
        <v>12241</v>
      </c>
    </row>
  </sheetData>
  <sheetProtection/>
  <mergeCells count="38">
    <mergeCell ref="A152:A153"/>
    <mergeCell ref="B152:B153"/>
    <mergeCell ref="C152:C153"/>
    <mergeCell ref="D152:D153"/>
    <mergeCell ref="A154:D154"/>
    <mergeCell ref="A139:D139"/>
    <mergeCell ref="A125:A126"/>
    <mergeCell ref="B125:B126"/>
    <mergeCell ref="C125:C126"/>
    <mergeCell ref="D125:D126"/>
    <mergeCell ref="A127:D127"/>
    <mergeCell ref="A137:A138"/>
    <mergeCell ref="B137:B138"/>
    <mergeCell ref="C137:C138"/>
    <mergeCell ref="D137:D138"/>
    <mergeCell ref="A93:D93"/>
    <mergeCell ref="A109:A110"/>
    <mergeCell ref="B109:B110"/>
    <mergeCell ref="C109:C110"/>
    <mergeCell ref="D109:D110"/>
    <mergeCell ref="A111:D111"/>
    <mergeCell ref="A68:A69"/>
    <mergeCell ref="B68:B69"/>
    <mergeCell ref="C68:C69"/>
    <mergeCell ref="D68:D69"/>
    <mergeCell ref="A70:D70"/>
    <mergeCell ref="A91:A92"/>
    <mergeCell ref="B91:B92"/>
    <mergeCell ref="C91:C92"/>
    <mergeCell ref="D91:D92"/>
    <mergeCell ref="A1:E1"/>
    <mergeCell ref="A2:E2"/>
    <mergeCell ref="A3:E3"/>
    <mergeCell ref="A4:D4"/>
    <mergeCell ref="A7:A8"/>
    <mergeCell ref="B7:B8"/>
    <mergeCell ref="C7:C8"/>
    <mergeCell ref="D7:D8"/>
  </mergeCells>
  <printOptions/>
  <pageMargins left="0.7086614173228347" right="0.7086614173228347" top="0.35433070866141736" bottom="0.35433070866141736" header="0.31496062992125984" footer="0.11811023622047245"/>
  <pageSetup firstPageNumber="62" useFirstPageNumber="1" horizontalDpi="600" verticalDpi="600" orientation="portrait" paperSize="9" scale="67" r:id="rId1"/>
  <headerFooter>
    <oddFooter>&amp;C&amp;P.oldal
</oddFooter>
  </headerFooter>
  <rowBreaks count="2" manualBreakCount="2">
    <brk id="66" max="255" man="1"/>
    <brk id="1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D24"/>
  <sheetViews>
    <sheetView zoomScalePageLayoutView="0" workbookViewId="0" topLeftCell="A13">
      <selection activeCell="E16" sqref="E16"/>
    </sheetView>
  </sheetViews>
  <sheetFormatPr defaultColWidth="9.00390625" defaultRowHeight="12.75"/>
  <cols>
    <col min="3" max="3" width="51.125" style="0" customWidth="1"/>
    <col min="4" max="4" width="16.00390625" style="0" customWidth="1"/>
  </cols>
  <sheetData>
    <row r="3" spans="2:4" ht="15">
      <c r="B3" s="1660" t="s">
        <v>1029</v>
      </c>
      <c r="C3" s="1660"/>
      <c r="D3" s="1660"/>
    </row>
    <row r="4" spans="2:4" ht="15">
      <c r="B4" s="1660" t="s">
        <v>1037</v>
      </c>
      <c r="C4" s="1660"/>
      <c r="D4" s="1660"/>
    </row>
    <row r="5" ht="12">
      <c r="D5" s="62"/>
    </row>
    <row r="6" ht="12">
      <c r="D6" s="62"/>
    </row>
    <row r="7" ht="15.75" customHeight="1">
      <c r="D7" s="1280" t="s">
        <v>319</v>
      </c>
    </row>
    <row r="8" spans="2:4" ht="21.75" customHeight="1">
      <c r="B8" s="1281" t="s">
        <v>45</v>
      </c>
      <c r="C8" s="1261" t="s">
        <v>1030</v>
      </c>
      <c r="D8" s="1283">
        <v>4870</v>
      </c>
    </row>
    <row r="9" spans="2:4" ht="21.75" customHeight="1" thickBot="1">
      <c r="B9" s="1282" t="s">
        <v>46</v>
      </c>
      <c r="C9" s="1279" t="s">
        <v>1031</v>
      </c>
      <c r="D9" s="1284">
        <v>2752852</v>
      </c>
    </row>
    <row r="10" spans="2:4" ht="21.75" customHeight="1" thickBot="1" thickTop="1">
      <c r="B10" s="1289" t="s">
        <v>47</v>
      </c>
      <c r="C10" s="1278" t="s">
        <v>1032</v>
      </c>
      <c r="D10" s="1285">
        <f>SUM(D8:D9)</f>
        <v>2757722</v>
      </c>
    </row>
    <row r="11" spans="2:4" ht="21.75" customHeight="1" thickTop="1">
      <c r="B11" s="1016" t="s">
        <v>48</v>
      </c>
      <c r="C11" s="1276" t="s">
        <v>1038</v>
      </c>
      <c r="D11" s="1093">
        <v>42318626</v>
      </c>
    </row>
    <row r="12" spans="2:4" ht="21.75" customHeight="1">
      <c r="B12" s="1281" t="s">
        <v>49</v>
      </c>
      <c r="C12" s="1261" t="s">
        <v>1039</v>
      </c>
      <c r="D12" s="783">
        <v>2833820</v>
      </c>
    </row>
    <row r="13" spans="2:4" ht="21.75" customHeight="1">
      <c r="B13" s="1281" t="s">
        <v>571</v>
      </c>
      <c r="C13" s="1261" t="s">
        <v>1041</v>
      </c>
      <c r="D13" s="783">
        <v>18100000</v>
      </c>
    </row>
    <row r="14" spans="2:4" ht="21.75" customHeight="1">
      <c r="B14" s="1281" t="s">
        <v>320</v>
      </c>
      <c r="C14" s="1261" t="s">
        <v>1040</v>
      </c>
      <c r="D14" s="783">
        <v>38787162</v>
      </c>
    </row>
    <row r="15" spans="2:4" ht="21.75" customHeight="1">
      <c r="B15" s="1281" t="s">
        <v>397</v>
      </c>
      <c r="C15" s="1261" t="s">
        <v>1042</v>
      </c>
      <c r="D15" s="783">
        <v>18100000</v>
      </c>
    </row>
    <row r="16" spans="2:4" ht="21.75" customHeight="1">
      <c r="B16" s="1281" t="s">
        <v>399</v>
      </c>
      <c r="C16" s="1261" t="s">
        <v>1043</v>
      </c>
      <c r="D16" s="783">
        <v>1024797</v>
      </c>
    </row>
    <row r="17" spans="2:4" ht="21.75" customHeight="1">
      <c r="B17" s="1281" t="s">
        <v>401</v>
      </c>
      <c r="C17" s="1261" t="s">
        <v>1044</v>
      </c>
      <c r="D17" s="783">
        <v>-208731</v>
      </c>
    </row>
    <row r="18" spans="2:4" ht="21.75" customHeight="1" thickBot="1">
      <c r="B18" s="1282" t="s">
        <v>402</v>
      </c>
      <c r="C18" s="1261" t="s">
        <v>1045</v>
      </c>
      <c r="D18" s="783">
        <v>-179514</v>
      </c>
    </row>
    <row r="19" spans="2:4" ht="21.75" customHeight="1" thickBot="1" thickTop="1">
      <c r="B19" s="1288" t="s">
        <v>403</v>
      </c>
      <c r="C19" s="1277" t="s">
        <v>1033</v>
      </c>
      <c r="D19" s="1097">
        <f>SUM(D11-D12-D13-D14+D15+D16+D17+D18)</f>
        <v>1334196</v>
      </c>
    </row>
    <row r="20" spans="2:4" ht="21.75" customHeight="1" thickTop="1">
      <c r="B20" s="1016" t="s">
        <v>404</v>
      </c>
      <c r="C20" s="1275" t="s">
        <v>1035</v>
      </c>
      <c r="D20" s="1286">
        <v>2286</v>
      </c>
    </row>
    <row r="21" spans="2:4" ht="21.75" customHeight="1" thickBot="1">
      <c r="B21" s="1282" t="s">
        <v>406</v>
      </c>
      <c r="C21" s="1279" t="s">
        <v>1036</v>
      </c>
      <c r="D21" s="1287">
        <v>4089632</v>
      </c>
    </row>
    <row r="22" spans="2:4" ht="21.75" customHeight="1" thickBot="1" thickTop="1">
      <c r="B22" s="1289" t="s">
        <v>408</v>
      </c>
      <c r="C22" s="1278" t="s">
        <v>1034</v>
      </c>
      <c r="D22" s="1285">
        <f>SUM(D20:D21)</f>
        <v>4091918</v>
      </c>
    </row>
    <row r="23" ht="12.75" thickTop="1"/>
    <row r="24" ht="12">
      <c r="D24" s="62"/>
    </row>
  </sheetData>
  <sheetProtection/>
  <mergeCells count="2">
    <mergeCell ref="B4:D4"/>
    <mergeCell ref="B3:D3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r:id="rId1"/>
  <headerFooter>
    <oddFooter>&amp;C&amp;P.oldal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7">
      <selection activeCell="F23" sqref="F23"/>
    </sheetView>
  </sheetViews>
  <sheetFormatPr defaultColWidth="9.125" defaultRowHeight="12.75"/>
  <cols>
    <col min="1" max="2" width="9.125" style="1262" customWidth="1"/>
    <col min="3" max="3" width="6.50390625" style="1262" customWidth="1"/>
    <col min="4" max="4" width="13.25390625" style="1262" customWidth="1"/>
    <col min="5" max="5" width="13.75390625" style="1262" customWidth="1"/>
    <col min="6" max="16384" width="9.125" style="1262" customWidth="1"/>
  </cols>
  <sheetData>
    <row r="2" spans="1:13" ht="17.25" customHeight="1">
      <c r="A2" s="1663" t="s">
        <v>1018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</row>
    <row r="3" spans="1:13" ht="17.25" customHeight="1">
      <c r="A3" s="1664" t="s">
        <v>1019</v>
      </c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</row>
    <row r="5" spans="6:15" ht="12.75">
      <c r="F5" s="1263"/>
      <c r="G5" s="1263"/>
      <c r="H5" s="1263"/>
      <c r="I5" s="1263"/>
      <c r="J5" s="1263"/>
      <c r="K5" s="1263"/>
      <c r="L5" s="1263"/>
      <c r="M5" s="1264"/>
      <c r="N5" s="1264"/>
      <c r="O5" s="1264" t="s">
        <v>777</v>
      </c>
    </row>
    <row r="6" spans="1:15" ht="21" customHeight="1">
      <c r="A6" s="1665" t="s">
        <v>44</v>
      </c>
      <c r="B6" s="1666"/>
      <c r="C6" s="1667"/>
      <c r="D6" s="1668" t="s">
        <v>1020</v>
      </c>
      <c r="E6" s="1668" t="s">
        <v>1103</v>
      </c>
      <c r="F6" s="1669"/>
      <c r="G6" s="1669"/>
      <c r="H6" s="1669"/>
      <c r="I6" s="1669"/>
      <c r="J6" s="1669"/>
      <c r="K6" s="1669"/>
      <c r="L6" s="1669"/>
      <c r="M6" s="1670"/>
      <c r="N6" s="1265"/>
      <c r="O6" s="1265"/>
    </row>
    <row r="7" spans="1:15" ht="21" customHeight="1">
      <c r="A7" s="1665"/>
      <c r="B7" s="1666"/>
      <c r="C7" s="1667"/>
      <c r="D7" s="1668"/>
      <c r="E7" s="1668"/>
      <c r="F7" s="1266" t="s">
        <v>357</v>
      </c>
      <c r="G7" s="1266" t="s">
        <v>358</v>
      </c>
      <c r="H7" s="1267" t="s">
        <v>359</v>
      </c>
      <c r="I7" s="1267" t="s">
        <v>360</v>
      </c>
      <c r="J7" s="1267" t="s">
        <v>361</v>
      </c>
      <c r="K7" s="1267" t="s">
        <v>362</v>
      </c>
      <c r="L7" s="1267" t="s">
        <v>363</v>
      </c>
      <c r="M7" s="1267" t="s">
        <v>364</v>
      </c>
      <c r="N7" s="1267" t="s">
        <v>365</v>
      </c>
      <c r="O7" s="1267" t="s">
        <v>464</v>
      </c>
    </row>
    <row r="8" spans="1:15" ht="12.75" customHeight="1">
      <c r="A8" s="1676" t="s">
        <v>1021</v>
      </c>
      <c r="B8" s="1677"/>
      <c r="C8" s="1678"/>
      <c r="D8" s="1661">
        <v>420000</v>
      </c>
      <c r="E8" s="1661">
        <v>420000</v>
      </c>
      <c r="F8" s="1661">
        <v>24000</v>
      </c>
      <c r="G8" s="1661">
        <v>48000</v>
      </c>
      <c r="H8" s="1661">
        <v>48000</v>
      </c>
      <c r="I8" s="1661">
        <v>48000</v>
      </c>
      <c r="J8" s="1661">
        <v>48000</v>
      </c>
      <c r="K8" s="1661">
        <v>48000</v>
      </c>
      <c r="L8" s="1661">
        <v>48000</v>
      </c>
      <c r="M8" s="1661">
        <v>48000</v>
      </c>
      <c r="N8" s="1661">
        <v>48000</v>
      </c>
      <c r="O8" s="1661">
        <v>12000</v>
      </c>
    </row>
    <row r="9" spans="1:15" ht="12.75" customHeight="1">
      <c r="A9" s="1676"/>
      <c r="B9" s="1677"/>
      <c r="C9" s="1678"/>
      <c r="D9" s="1662"/>
      <c r="E9" s="1662"/>
      <c r="F9" s="1662"/>
      <c r="G9" s="1662"/>
      <c r="H9" s="1662"/>
      <c r="I9" s="1662"/>
      <c r="J9" s="1662"/>
      <c r="K9" s="1662"/>
      <c r="L9" s="1662"/>
      <c r="M9" s="1662"/>
      <c r="N9" s="1662"/>
      <c r="O9" s="1662"/>
    </row>
    <row r="10" spans="1:15" ht="12.75" customHeight="1">
      <c r="A10" s="1671" t="s">
        <v>1022</v>
      </c>
      <c r="B10" s="1672"/>
      <c r="C10" s="1673"/>
      <c r="D10" s="1674">
        <v>68038</v>
      </c>
      <c r="E10" s="1674">
        <v>68038</v>
      </c>
      <c r="F10" s="1674">
        <v>12127</v>
      </c>
      <c r="G10" s="1661"/>
      <c r="H10" s="1661"/>
      <c r="I10" s="1661"/>
      <c r="J10" s="1661"/>
      <c r="K10" s="1661"/>
      <c r="L10" s="1661"/>
      <c r="M10" s="1661"/>
      <c r="N10" s="1661"/>
      <c r="O10" s="1661"/>
    </row>
    <row r="11" spans="1:15" ht="15.75" customHeight="1">
      <c r="A11" s="1671"/>
      <c r="B11" s="1672"/>
      <c r="C11" s="1673"/>
      <c r="D11" s="1675"/>
      <c r="E11" s="1675"/>
      <c r="F11" s="1675"/>
      <c r="G11" s="1662"/>
      <c r="H11" s="1662"/>
      <c r="I11" s="1662"/>
      <c r="J11" s="1662"/>
      <c r="K11" s="1662"/>
      <c r="L11" s="1662"/>
      <c r="M11" s="1662"/>
      <c r="N11" s="1662"/>
      <c r="O11" s="1662"/>
    </row>
    <row r="12" spans="1:15" ht="12.75" customHeight="1">
      <c r="A12" s="1676" t="s">
        <v>1023</v>
      </c>
      <c r="B12" s="1677"/>
      <c r="C12" s="1678"/>
      <c r="D12" s="1661">
        <v>49655</v>
      </c>
      <c r="E12" s="1661">
        <v>2483</v>
      </c>
      <c r="F12" s="1661">
        <v>2483</v>
      </c>
      <c r="G12" s="1661"/>
      <c r="H12" s="1661"/>
      <c r="I12" s="1661"/>
      <c r="J12" s="1661"/>
      <c r="K12" s="1661"/>
      <c r="L12" s="1661"/>
      <c r="M12" s="1661"/>
      <c r="N12" s="1661"/>
      <c r="O12" s="1661"/>
    </row>
    <row r="13" spans="1:15" ht="15.75" customHeight="1">
      <c r="A13" s="1676"/>
      <c r="B13" s="1677"/>
      <c r="C13" s="1678"/>
      <c r="D13" s="1662"/>
      <c r="E13" s="1662"/>
      <c r="F13" s="1662"/>
      <c r="G13" s="1662"/>
      <c r="H13" s="1662"/>
      <c r="I13" s="1662"/>
      <c r="J13" s="1662"/>
      <c r="K13" s="1662"/>
      <c r="L13" s="1662"/>
      <c r="M13" s="1662"/>
      <c r="N13" s="1662"/>
      <c r="O13" s="1662"/>
    </row>
    <row r="14" spans="1:15" ht="12.75" customHeight="1">
      <c r="A14" s="1676" t="s">
        <v>1024</v>
      </c>
      <c r="B14" s="1677"/>
      <c r="C14" s="1678"/>
      <c r="D14" s="1661">
        <v>90610</v>
      </c>
      <c r="E14" s="1661">
        <v>90610</v>
      </c>
      <c r="F14" s="1661">
        <v>18122</v>
      </c>
      <c r="G14" s="1661">
        <v>18122</v>
      </c>
      <c r="H14" s="1661">
        <v>18122</v>
      </c>
      <c r="I14" s="1661">
        <v>18122</v>
      </c>
      <c r="J14" s="1661">
        <v>18122</v>
      </c>
      <c r="K14" s="1661"/>
      <c r="L14" s="1661"/>
      <c r="M14" s="1661"/>
      <c r="N14" s="1661"/>
      <c r="O14" s="1661"/>
    </row>
    <row r="15" spans="1:15" ht="15.75" customHeight="1">
      <c r="A15" s="1676"/>
      <c r="B15" s="1677"/>
      <c r="C15" s="1678"/>
      <c r="D15" s="1662"/>
      <c r="E15" s="1662"/>
      <c r="F15" s="1662"/>
      <c r="G15" s="1662"/>
      <c r="H15" s="1662"/>
      <c r="I15" s="1662"/>
      <c r="J15" s="1662"/>
      <c r="K15" s="1662"/>
      <c r="L15" s="1662"/>
      <c r="M15" s="1662"/>
      <c r="N15" s="1662"/>
      <c r="O15" s="1662"/>
    </row>
    <row r="16" spans="1:15" ht="12.75" customHeight="1">
      <c r="A16" s="1671" t="s">
        <v>1025</v>
      </c>
      <c r="B16" s="1672"/>
      <c r="C16" s="1673"/>
      <c r="D16" s="1674">
        <v>7393</v>
      </c>
      <c r="E16" s="1674">
        <v>2218</v>
      </c>
      <c r="F16" s="1674">
        <v>1479</v>
      </c>
      <c r="G16" s="1674">
        <v>739</v>
      </c>
      <c r="H16" s="1674"/>
      <c r="I16" s="1661"/>
      <c r="J16" s="1661"/>
      <c r="K16" s="1661"/>
      <c r="L16" s="1661"/>
      <c r="M16" s="1661"/>
      <c r="N16" s="1661"/>
      <c r="O16" s="1661"/>
    </row>
    <row r="17" spans="1:15" ht="15.75" customHeight="1">
      <c r="A17" s="1671"/>
      <c r="B17" s="1672"/>
      <c r="C17" s="1673"/>
      <c r="D17" s="1675"/>
      <c r="E17" s="1675"/>
      <c r="F17" s="1675"/>
      <c r="G17" s="1675"/>
      <c r="H17" s="1675"/>
      <c r="I17" s="1662"/>
      <c r="J17" s="1662"/>
      <c r="K17" s="1662"/>
      <c r="L17" s="1662"/>
      <c r="M17" s="1662"/>
      <c r="N17" s="1662"/>
      <c r="O17" s="1662"/>
    </row>
    <row r="18" spans="1:15" ht="15.75" customHeight="1">
      <c r="A18" s="1671" t="s">
        <v>366</v>
      </c>
      <c r="B18" s="1672"/>
      <c r="C18" s="1673"/>
      <c r="D18" s="1674">
        <v>148563</v>
      </c>
      <c r="E18" s="1674">
        <v>87942</v>
      </c>
      <c r="F18" s="1674">
        <v>29314</v>
      </c>
      <c r="G18" s="1674">
        <v>29314</v>
      </c>
      <c r="H18" s="1674">
        <v>29314</v>
      </c>
      <c r="I18" s="1661"/>
      <c r="J18" s="1268"/>
      <c r="K18" s="1268"/>
      <c r="L18" s="1268"/>
      <c r="M18" s="1268"/>
      <c r="N18" s="1268"/>
      <c r="O18" s="1268"/>
    </row>
    <row r="19" spans="1:15" ht="15.75" customHeight="1">
      <c r="A19" s="1671"/>
      <c r="B19" s="1672"/>
      <c r="C19" s="1673"/>
      <c r="D19" s="1675"/>
      <c r="E19" s="1675"/>
      <c r="F19" s="1675"/>
      <c r="G19" s="1675"/>
      <c r="H19" s="1675"/>
      <c r="I19" s="1662"/>
      <c r="J19" s="1268"/>
      <c r="K19" s="1268"/>
      <c r="L19" s="1268"/>
      <c r="M19" s="1268"/>
      <c r="N19" s="1268"/>
      <c r="O19" s="1268"/>
    </row>
    <row r="20" spans="1:15" ht="12.75" customHeight="1">
      <c r="A20" s="1665" t="s">
        <v>30</v>
      </c>
      <c r="B20" s="1666"/>
      <c r="C20" s="1667"/>
      <c r="D20" s="1679">
        <f aca="true" t="shared" si="0" ref="D20:O20">SUM(D8:D19)</f>
        <v>784259</v>
      </c>
      <c r="E20" s="1679">
        <f t="shared" si="0"/>
        <v>671291</v>
      </c>
      <c r="F20" s="1679">
        <f t="shared" si="0"/>
        <v>87525</v>
      </c>
      <c r="G20" s="1679">
        <f t="shared" si="0"/>
        <v>96175</v>
      </c>
      <c r="H20" s="1679">
        <f t="shared" si="0"/>
        <v>95436</v>
      </c>
      <c r="I20" s="1679">
        <f t="shared" si="0"/>
        <v>66122</v>
      </c>
      <c r="J20" s="1679">
        <f t="shared" si="0"/>
        <v>66122</v>
      </c>
      <c r="K20" s="1679">
        <f t="shared" si="0"/>
        <v>48000</v>
      </c>
      <c r="L20" s="1679">
        <f t="shared" si="0"/>
        <v>48000</v>
      </c>
      <c r="M20" s="1679">
        <f t="shared" si="0"/>
        <v>48000</v>
      </c>
      <c r="N20" s="1679">
        <f t="shared" si="0"/>
        <v>48000</v>
      </c>
      <c r="O20" s="1679">
        <f t="shared" si="0"/>
        <v>12000</v>
      </c>
    </row>
    <row r="21" spans="1:15" ht="12.75" customHeight="1">
      <c r="A21" s="1665"/>
      <c r="B21" s="1666"/>
      <c r="C21" s="1667"/>
      <c r="D21" s="1680"/>
      <c r="E21" s="1680"/>
      <c r="F21" s="1680"/>
      <c r="G21" s="1680"/>
      <c r="H21" s="1680"/>
      <c r="I21" s="1680"/>
      <c r="J21" s="1680"/>
      <c r="K21" s="1680"/>
      <c r="L21" s="1680"/>
      <c r="M21" s="1680"/>
      <c r="N21" s="1680"/>
      <c r="O21" s="1680"/>
    </row>
  </sheetData>
  <sheetProtection/>
  <mergeCells count="91">
    <mergeCell ref="N20:N21"/>
    <mergeCell ref="O20:O21"/>
    <mergeCell ref="I20:I21"/>
    <mergeCell ref="A18:C19"/>
    <mergeCell ref="J20:J21"/>
    <mergeCell ref="K20:K21"/>
    <mergeCell ref="L20:L21"/>
    <mergeCell ref="M20:M21"/>
    <mergeCell ref="A20:C21"/>
    <mergeCell ref="D20:D21"/>
    <mergeCell ref="E20:E21"/>
    <mergeCell ref="F20:F21"/>
    <mergeCell ref="G20:G21"/>
    <mergeCell ref="H20:H21"/>
    <mergeCell ref="D18:D19"/>
    <mergeCell ref="E18:E19"/>
    <mergeCell ref="F18:F19"/>
    <mergeCell ref="G18:G19"/>
    <mergeCell ref="J16:J17"/>
    <mergeCell ref="K16:K17"/>
    <mergeCell ref="I16:I17"/>
    <mergeCell ref="H18:H19"/>
    <mergeCell ref="I18:I19"/>
    <mergeCell ref="L16:L17"/>
    <mergeCell ref="H16:H17"/>
    <mergeCell ref="M16:M17"/>
    <mergeCell ref="N16:N17"/>
    <mergeCell ref="O16:O17"/>
    <mergeCell ref="N14:N15"/>
    <mergeCell ref="O14:O15"/>
    <mergeCell ref="A16:C17"/>
    <mergeCell ref="D16:D17"/>
    <mergeCell ref="E16:E17"/>
    <mergeCell ref="F16:F17"/>
    <mergeCell ref="G16:G17"/>
    <mergeCell ref="H14:H15"/>
    <mergeCell ref="I14:I15"/>
    <mergeCell ref="J14:J15"/>
    <mergeCell ref="K14:K15"/>
    <mergeCell ref="L14:L15"/>
    <mergeCell ref="M14:M15"/>
    <mergeCell ref="A14:C15"/>
    <mergeCell ref="D14:D15"/>
    <mergeCell ref="E14:E15"/>
    <mergeCell ref="F14:F15"/>
    <mergeCell ref="G14:G15"/>
    <mergeCell ref="J12:J13"/>
    <mergeCell ref="A12:C13"/>
    <mergeCell ref="D12:D13"/>
    <mergeCell ref="E12:E13"/>
    <mergeCell ref="F12:F13"/>
    <mergeCell ref="K12:K13"/>
    <mergeCell ref="L12:L13"/>
    <mergeCell ref="M12:M13"/>
    <mergeCell ref="N12:N13"/>
    <mergeCell ref="O12:O13"/>
    <mergeCell ref="N10:N11"/>
    <mergeCell ref="O10:O11"/>
    <mergeCell ref="K10:K11"/>
    <mergeCell ref="L10:L11"/>
    <mergeCell ref="M10:M11"/>
    <mergeCell ref="G12:G13"/>
    <mergeCell ref="H12:H13"/>
    <mergeCell ref="I12:I13"/>
    <mergeCell ref="H10:H11"/>
    <mergeCell ref="I10:I11"/>
    <mergeCell ref="J10:J11"/>
    <mergeCell ref="A10:C11"/>
    <mergeCell ref="D10:D11"/>
    <mergeCell ref="E10:E11"/>
    <mergeCell ref="F10:F11"/>
    <mergeCell ref="G10:G11"/>
    <mergeCell ref="N8:N9"/>
    <mergeCell ref="A8:C9"/>
    <mergeCell ref="D8:D9"/>
    <mergeCell ref="E8:E9"/>
    <mergeCell ref="F8:F9"/>
    <mergeCell ref="O8:O9"/>
    <mergeCell ref="H8:H9"/>
    <mergeCell ref="I8:I9"/>
    <mergeCell ref="J8:J9"/>
    <mergeCell ref="K8:K9"/>
    <mergeCell ref="L8:L9"/>
    <mergeCell ref="M8:M9"/>
    <mergeCell ref="G8:G9"/>
    <mergeCell ref="A2:M2"/>
    <mergeCell ref="A3:M3"/>
    <mergeCell ref="A6:C7"/>
    <mergeCell ref="D6:D7"/>
    <mergeCell ref="E6:E7"/>
    <mergeCell ref="F6:M6"/>
  </mergeCells>
  <printOptions/>
  <pageMargins left="0.3937007874015748" right="0.3937007874015748" top="0.3937007874015748" bottom="0.3937007874015748" header="0.5118110236220472" footer="0.5118110236220472"/>
  <pageSetup firstPageNumber="66" useFirstPageNumber="1" horizontalDpi="600" verticalDpi="600" orientation="landscape" paperSize="9" scale="91" r:id="rId1"/>
  <headerFooter alignWithMargins="0"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N155"/>
  <sheetViews>
    <sheetView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A4" sqref="A4"/>
    </sheetView>
  </sheetViews>
  <sheetFormatPr defaultColWidth="9.125" defaultRowHeight="12.75"/>
  <cols>
    <col min="1" max="1" width="9.125" style="1332" customWidth="1"/>
    <col min="2" max="2" width="63.50390625" style="1332" customWidth="1"/>
    <col min="3" max="3" width="13.00390625" style="1332" customWidth="1"/>
    <col min="4" max="4" width="13.875" style="1332" customWidth="1"/>
    <col min="5" max="5" width="15.125" style="1332" customWidth="1"/>
    <col min="6" max="6" width="14.875" style="1332" customWidth="1"/>
    <col min="7" max="7" width="14.00390625" style="1332" bestFit="1" customWidth="1"/>
    <col min="8" max="8" width="12.00390625" style="1332" bestFit="1" customWidth="1"/>
    <col min="9" max="9" width="13.875" style="1332" bestFit="1" customWidth="1"/>
    <col min="10" max="10" width="12.00390625" style="1332" bestFit="1" customWidth="1"/>
    <col min="11" max="11" width="11.00390625" style="1332" customWidth="1"/>
    <col min="12" max="13" width="10.50390625" style="1332" customWidth="1"/>
    <col min="14" max="14" width="9.875" style="1332" customWidth="1"/>
    <col min="15" max="16384" width="9.125" style="1332" customWidth="1"/>
  </cols>
  <sheetData>
    <row r="3" spans="1:14" ht="18.75" customHeight="1">
      <c r="A3" s="1691" t="s">
        <v>1502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1691"/>
      <c r="M3" s="1691"/>
      <c r="N3" s="1691"/>
    </row>
    <row r="4" spans="1:14" ht="15">
      <c r="A4" s="1333"/>
      <c r="B4" s="1692" t="s">
        <v>1105</v>
      </c>
      <c r="C4" s="1692"/>
      <c r="D4" s="1692"/>
      <c r="E4" s="1692"/>
      <c r="F4" s="1692"/>
      <c r="G4" s="1692"/>
      <c r="H4" s="1692"/>
      <c r="I4" s="1692"/>
      <c r="J4" s="1692"/>
      <c r="K4" s="1692"/>
      <c r="L4" s="1692"/>
      <c r="M4" s="1692"/>
      <c r="N4" s="1333"/>
    </row>
    <row r="5" spans="1:14" ht="15">
      <c r="A5" s="1333"/>
      <c r="B5" s="1692" t="s">
        <v>478</v>
      </c>
      <c r="C5" s="1692"/>
      <c r="D5" s="1692"/>
      <c r="E5" s="1692"/>
      <c r="F5" s="1692"/>
      <c r="G5" s="1692"/>
      <c r="H5" s="1692"/>
      <c r="I5" s="1692"/>
      <c r="J5" s="1692"/>
      <c r="K5" s="1692"/>
      <c r="L5" s="1692"/>
      <c r="M5" s="1692"/>
      <c r="N5" s="1333"/>
    </row>
    <row r="6" spans="2:13" ht="17.25">
      <c r="B6" s="1334"/>
      <c r="C6" s="1334"/>
      <c r="D6" s="1334"/>
      <c r="E6" s="1334"/>
      <c r="F6" s="1334"/>
      <c r="G6" s="1334"/>
      <c r="H6" s="1334"/>
      <c r="I6" s="1334"/>
      <c r="J6" s="1334"/>
      <c r="K6" s="1334"/>
      <c r="L6" s="1334"/>
      <c r="M6" s="1334"/>
    </row>
    <row r="7" ht="12">
      <c r="N7" s="1335" t="s">
        <v>319</v>
      </c>
    </row>
    <row r="8" spans="1:14" ht="32.25" customHeight="1">
      <c r="A8" s="1336"/>
      <c r="B8" s="1693" t="s">
        <v>1106</v>
      </c>
      <c r="C8" s="1695" t="s">
        <v>1260</v>
      </c>
      <c r="D8" s="1633" t="s">
        <v>1107</v>
      </c>
      <c r="E8" s="1698" t="s">
        <v>1108</v>
      </c>
      <c r="F8" s="1681" t="s">
        <v>1109</v>
      </c>
      <c r="G8" s="1337" t="s">
        <v>1110</v>
      </c>
      <c r="H8" s="1683" t="s">
        <v>1111</v>
      </c>
      <c r="I8" s="1684"/>
      <c r="J8" s="1685" t="s">
        <v>1112</v>
      </c>
      <c r="K8" s="1685"/>
      <c r="L8" s="1686" t="s">
        <v>1113</v>
      </c>
      <c r="M8" s="1688" t="s">
        <v>1114</v>
      </c>
      <c r="N8" s="1689" t="s">
        <v>1115</v>
      </c>
    </row>
    <row r="9" spans="1:14" ht="52.5" customHeight="1">
      <c r="A9" s="1338"/>
      <c r="B9" s="1694"/>
      <c r="C9" s="1696"/>
      <c r="D9" s="1697"/>
      <c r="E9" s="1699"/>
      <c r="F9" s="1682"/>
      <c r="G9" s="1337" t="s">
        <v>1116</v>
      </c>
      <c r="H9" s="1339" t="s">
        <v>1117</v>
      </c>
      <c r="I9" s="1339" t="s">
        <v>1118</v>
      </c>
      <c r="J9" s="1339" t="s">
        <v>1117</v>
      </c>
      <c r="K9" s="1339" t="s">
        <v>1119</v>
      </c>
      <c r="L9" s="1687"/>
      <c r="M9" s="1463"/>
      <c r="N9" s="1690"/>
    </row>
    <row r="10" spans="1:14" ht="21" customHeight="1">
      <c r="A10" s="1340" t="s">
        <v>45</v>
      </c>
      <c r="B10" s="1341" t="s">
        <v>1120</v>
      </c>
      <c r="C10" s="1342">
        <f>SUM(C11:C17)</f>
        <v>417446</v>
      </c>
      <c r="D10" s="1343">
        <f>SUM(E10:M10)</f>
        <v>417446</v>
      </c>
      <c r="E10" s="1344"/>
      <c r="F10" s="1344">
        <v>417446</v>
      </c>
      <c r="G10" s="1344"/>
      <c r="H10" s="1344"/>
      <c r="I10" s="1344"/>
      <c r="J10" s="1344"/>
      <c r="K10" s="1344"/>
      <c r="L10" s="1344"/>
      <c r="M10" s="1344">
        <f>SUM(M11:M15)</f>
        <v>0</v>
      </c>
      <c r="N10" s="1345"/>
    </row>
    <row r="11" spans="1:14" ht="21" customHeight="1">
      <c r="A11" s="1340"/>
      <c r="B11" s="1346" t="s">
        <v>1121</v>
      </c>
      <c r="C11" s="1347">
        <f>SUM('3c.m.'!E26)</f>
        <v>1140</v>
      </c>
      <c r="D11" s="1348"/>
      <c r="E11" s="1349"/>
      <c r="F11" s="1349"/>
      <c r="G11" s="1349"/>
      <c r="H11" s="1349"/>
      <c r="I11" s="1349"/>
      <c r="J11" s="1349"/>
      <c r="K11" s="1349"/>
      <c r="L11" s="1349"/>
      <c r="M11" s="1350"/>
      <c r="N11" s="1345"/>
    </row>
    <row r="12" spans="1:14" ht="21" customHeight="1">
      <c r="A12" s="1340"/>
      <c r="B12" s="1351" t="s">
        <v>1122</v>
      </c>
      <c r="C12" s="1347">
        <f>SUM('3c.m.'!E34)</f>
        <v>1115</v>
      </c>
      <c r="D12" s="1348"/>
      <c r="E12" s="1349"/>
      <c r="F12" s="1349"/>
      <c r="G12" s="1349"/>
      <c r="H12" s="1349"/>
      <c r="I12" s="1349"/>
      <c r="J12" s="1349"/>
      <c r="K12" s="1349"/>
      <c r="L12" s="1349"/>
      <c r="M12" s="1350"/>
      <c r="N12" s="1345"/>
    </row>
    <row r="13" spans="1:14" ht="21" customHeight="1">
      <c r="A13" s="1340"/>
      <c r="B13" s="1352" t="s">
        <v>1123</v>
      </c>
      <c r="C13" s="1347">
        <f>SUM('3c.m.'!E202)</f>
        <v>2500</v>
      </c>
      <c r="D13" s="1348"/>
      <c r="E13" s="1349"/>
      <c r="F13" s="1349"/>
      <c r="G13" s="1349"/>
      <c r="H13" s="1349"/>
      <c r="I13" s="1349"/>
      <c r="J13" s="1349"/>
      <c r="K13" s="1349"/>
      <c r="L13" s="1349"/>
      <c r="M13" s="1350"/>
      <c r="N13" s="1345"/>
    </row>
    <row r="14" spans="1:14" ht="21" customHeight="1">
      <c r="A14" s="1340"/>
      <c r="B14" s="1351" t="s">
        <v>1124</v>
      </c>
      <c r="C14" s="1347">
        <f>SUM('3c.m.'!E219)</f>
        <v>23751</v>
      </c>
      <c r="D14" s="1348"/>
      <c r="E14" s="1349"/>
      <c r="F14" s="1349"/>
      <c r="G14" s="1349"/>
      <c r="H14" s="1349"/>
      <c r="I14" s="1349"/>
      <c r="J14" s="1349"/>
      <c r="K14" s="1349"/>
      <c r="L14" s="1349"/>
      <c r="M14" s="1350"/>
      <c r="N14" s="1345"/>
    </row>
    <row r="15" spans="1:14" ht="21" customHeight="1">
      <c r="A15" s="1340"/>
      <c r="B15" s="1351" t="s">
        <v>1125</v>
      </c>
      <c r="C15" s="1347">
        <f>SUM('3c.m.'!E301)</f>
        <v>338268</v>
      </c>
      <c r="D15" s="1348"/>
      <c r="E15" s="1349"/>
      <c r="F15" s="1349"/>
      <c r="G15" s="1349"/>
      <c r="H15" s="1349"/>
      <c r="I15" s="1349"/>
      <c r="J15" s="1349"/>
      <c r="K15" s="1349"/>
      <c r="L15" s="1349"/>
      <c r="M15" s="1350"/>
      <c r="N15" s="1345"/>
    </row>
    <row r="16" spans="1:14" ht="21" customHeight="1">
      <c r="A16" s="1340"/>
      <c r="B16" s="1351" t="s">
        <v>1126</v>
      </c>
      <c r="C16" s="1347">
        <f>SUM('3c.m.'!E309)</f>
        <v>6571</v>
      </c>
      <c r="D16" s="1348"/>
      <c r="E16" s="1349"/>
      <c r="F16" s="1349"/>
      <c r="G16" s="1349"/>
      <c r="H16" s="1349"/>
      <c r="I16" s="1349"/>
      <c r="J16" s="1349"/>
      <c r="K16" s="1349"/>
      <c r="L16" s="1349"/>
      <c r="M16" s="1350"/>
      <c r="N16" s="1345"/>
    </row>
    <row r="17" spans="1:14" ht="21" customHeight="1">
      <c r="A17" s="1340"/>
      <c r="B17" s="1351" t="s">
        <v>1127</v>
      </c>
      <c r="C17" s="1347">
        <f>SUM('4.mell.'!E11)</f>
        <v>44101</v>
      </c>
      <c r="D17" s="1348"/>
      <c r="E17" s="1349"/>
      <c r="F17" s="1349"/>
      <c r="G17" s="1349"/>
      <c r="H17" s="1349"/>
      <c r="I17" s="1349"/>
      <c r="J17" s="1349"/>
      <c r="K17" s="1349"/>
      <c r="L17" s="1349"/>
      <c r="M17" s="1350"/>
      <c r="N17" s="1345"/>
    </row>
    <row r="18" spans="1:14" ht="21" customHeight="1">
      <c r="A18" s="1340" t="s">
        <v>46</v>
      </c>
      <c r="B18" s="1353" t="s">
        <v>1128</v>
      </c>
      <c r="C18" s="1343">
        <f>SUM(C19)</f>
        <v>14560</v>
      </c>
      <c r="D18" s="1343">
        <f>SUM(E18:M18)</f>
        <v>14560</v>
      </c>
      <c r="E18" s="1343"/>
      <c r="F18" s="1343">
        <v>14560</v>
      </c>
      <c r="G18" s="1343"/>
      <c r="H18" s="1343"/>
      <c r="I18" s="1343"/>
      <c r="J18" s="1343"/>
      <c r="K18" s="1343"/>
      <c r="L18" s="1343"/>
      <c r="M18" s="1343"/>
      <c r="N18" s="1345"/>
    </row>
    <row r="19" spans="1:14" ht="21" customHeight="1">
      <c r="A19" s="1340"/>
      <c r="B19" s="1354" t="s">
        <v>1129</v>
      </c>
      <c r="C19" s="1355">
        <f>SUM('3d.m.'!E9)</f>
        <v>14560</v>
      </c>
      <c r="D19" s="1355"/>
      <c r="E19" s="1356"/>
      <c r="F19" s="1356"/>
      <c r="G19" s="1356"/>
      <c r="H19" s="1356"/>
      <c r="I19" s="1356"/>
      <c r="J19" s="1356"/>
      <c r="K19" s="1356"/>
      <c r="L19" s="1356"/>
      <c r="M19" s="1357"/>
      <c r="N19" s="1345"/>
    </row>
    <row r="20" spans="1:14" ht="21" customHeight="1">
      <c r="A20" s="1340" t="s">
        <v>47</v>
      </c>
      <c r="B20" s="1353" t="s">
        <v>1130</v>
      </c>
      <c r="C20" s="1343">
        <f>SUM(C21)</f>
        <v>844760</v>
      </c>
      <c r="D20" s="1343">
        <f>SUM(E20:M20)</f>
        <v>844760</v>
      </c>
      <c r="E20" s="1356"/>
      <c r="F20" s="1437">
        <v>190739</v>
      </c>
      <c r="G20" s="1437">
        <v>654021</v>
      </c>
      <c r="H20" s="1438"/>
      <c r="I20" s="1438"/>
      <c r="J20" s="1438"/>
      <c r="K20" s="1438"/>
      <c r="L20" s="1438"/>
      <c r="M20" s="1357"/>
      <c r="N20" s="1345"/>
    </row>
    <row r="21" spans="1:14" ht="21" customHeight="1">
      <c r="A21" s="1340"/>
      <c r="B21" s="1354" t="s">
        <v>1131</v>
      </c>
      <c r="C21" s="1355">
        <f>SUM('3c.m.'!E277)</f>
        <v>844760</v>
      </c>
      <c r="D21" s="1355"/>
      <c r="E21" s="1356"/>
      <c r="F21" s="1438"/>
      <c r="G21" s="1438"/>
      <c r="H21" s="1438"/>
      <c r="I21" s="1438"/>
      <c r="J21" s="1438"/>
      <c r="K21" s="1438"/>
      <c r="L21" s="1438"/>
      <c r="M21" s="1357"/>
      <c r="N21" s="1345"/>
    </row>
    <row r="22" spans="1:14" ht="21" customHeight="1">
      <c r="A22" s="1340" t="s">
        <v>48</v>
      </c>
      <c r="B22" s="1353" t="s">
        <v>1132</v>
      </c>
      <c r="C22" s="1343">
        <f>SUM(C23)</f>
        <v>472511</v>
      </c>
      <c r="D22" s="1343">
        <f>SUM(E22:N22)</f>
        <v>472511</v>
      </c>
      <c r="E22" s="1358"/>
      <c r="F22" s="1437">
        <v>442451</v>
      </c>
      <c r="G22" s="1437"/>
      <c r="H22" s="1438"/>
      <c r="I22" s="1438"/>
      <c r="J22" s="1438"/>
      <c r="K22" s="1438"/>
      <c r="L22" s="1437">
        <v>30060</v>
      </c>
      <c r="M22" s="1357"/>
      <c r="N22" s="1359"/>
    </row>
    <row r="23" spans="1:14" ht="21" customHeight="1">
      <c r="A23" s="1340"/>
      <c r="B23" s="1354" t="s">
        <v>1133</v>
      </c>
      <c r="C23" s="1355">
        <f>SUM('3b.m.'!E48)</f>
        <v>472511</v>
      </c>
      <c r="D23" s="1355"/>
      <c r="E23" s="1356"/>
      <c r="F23" s="1438"/>
      <c r="G23" s="1438"/>
      <c r="H23" s="1438"/>
      <c r="I23" s="1438"/>
      <c r="J23" s="1438"/>
      <c r="K23" s="1438"/>
      <c r="L23" s="1438"/>
      <c r="M23" s="1357"/>
      <c r="N23" s="1345"/>
    </row>
    <row r="24" spans="1:14" ht="21" customHeight="1">
      <c r="A24" s="1340" t="s">
        <v>49</v>
      </c>
      <c r="B24" s="1353" t="s">
        <v>1134</v>
      </c>
      <c r="C24" s="1343">
        <f>SUM(C25:C34)</f>
        <v>2875191</v>
      </c>
      <c r="D24" s="1343">
        <f>SUM(E24:N24)</f>
        <v>2875191</v>
      </c>
      <c r="E24" s="1356"/>
      <c r="F24" s="1358"/>
      <c r="G24" s="1358"/>
      <c r="H24" s="1356"/>
      <c r="I24" s="1358">
        <v>1427899</v>
      </c>
      <c r="J24" s="1356"/>
      <c r="K24" s="1356"/>
      <c r="L24" s="1358">
        <v>1447292</v>
      </c>
      <c r="M24" s="1360"/>
      <c r="N24" s="1361"/>
    </row>
    <row r="25" spans="1:14" ht="21" customHeight="1">
      <c r="A25" s="1340"/>
      <c r="B25" s="1354" t="s">
        <v>1135</v>
      </c>
      <c r="C25" s="1355">
        <f>SUM('3c.m.'!E269)</f>
        <v>220656</v>
      </c>
      <c r="D25" s="1355"/>
      <c r="E25" s="1356"/>
      <c r="F25" s="1356"/>
      <c r="G25" s="1356"/>
      <c r="H25" s="1356"/>
      <c r="I25" s="1356"/>
      <c r="J25" s="1356"/>
      <c r="K25" s="1356"/>
      <c r="L25" s="1356"/>
      <c r="M25" s="1357"/>
      <c r="N25" s="1345"/>
    </row>
    <row r="26" spans="1:14" ht="21" customHeight="1">
      <c r="A26" s="1340"/>
      <c r="B26" s="1354" t="s">
        <v>1136</v>
      </c>
      <c r="C26" s="1355">
        <f>SUM('3c.m.'!E293)</f>
        <v>12088</v>
      </c>
      <c r="D26" s="1355"/>
      <c r="E26" s="1356"/>
      <c r="F26" s="1356"/>
      <c r="G26" s="1356"/>
      <c r="H26" s="1356"/>
      <c r="I26" s="1356"/>
      <c r="J26" s="1356"/>
      <c r="K26" s="1356"/>
      <c r="L26" s="1356"/>
      <c r="M26" s="1357"/>
      <c r="N26" s="1345"/>
    </row>
    <row r="27" spans="1:14" ht="21" customHeight="1">
      <c r="A27" s="1340"/>
      <c r="B27" s="1354" t="s">
        <v>1137</v>
      </c>
      <c r="C27" s="1355">
        <f>SUM('4.mell.'!E20)</f>
        <v>655626</v>
      </c>
      <c r="D27" s="1355"/>
      <c r="E27" s="1356"/>
      <c r="F27" s="1356"/>
      <c r="G27" s="1356"/>
      <c r="H27" s="1356"/>
      <c r="I27" s="1356"/>
      <c r="J27" s="1356"/>
      <c r="K27" s="1356"/>
      <c r="L27" s="1356"/>
      <c r="M27" s="1357"/>
      <c r="N27" s="1345"/>
    </row>
    <row r="28" spans="1:14" ht="21" customHeight="1">
      <c r="A28" s="1340"/>
      <c r="B28" s="1354" t="s">
        <v>1138</v>
      </c>
      <c r="C28" s="1355">
        <f>SUM('4.mell.'!E21)</f>
        <v>304548</v>
      </c>
      <c r="D28" s="1355"/>
      <c r="E28" s="1356"/>
      <c r="F28" s="1356"/>
      <c r="G28" s="1356"/>
      <c r="H28" s="1356"/>
      <c r="I28" s="1356"/>
      <c r="J28" s="1356"/>
      <c r="K28" s="1356"/>
      <c r="L28" s="1356"/>
      <c r="M28" s="1357"/>
      <c r="N28" s="1345"/>
    </row>
    <row r="29" spans="1:14" ht="21" customHeight="1">
      <c r="A29" s="1340"/>
      <c r="B29" s="1354" t="s">
        <v>1139</v>
      </c>
      <c r="C29" s="1355">
        <f>SUM('4.mell.'!E22)</f>
        <v>415394</v>
      </c>
      <c r="D29" s="1355"/>
      <c r="E29" s="1356"/>
      <c r="F29" s="1356"/>
      <c r="G29" s="1356"/>
      <c r="H29" s="1356"/>
      <c r="I29" s="1356"/>
      <c r="J29" s="1356"/>
      <c r="K29" s="1356"/>
      <c r="L29" s="1356"/>
      <c r="M29" s="1357"/>
      <c r="N29" s="1345"/>
    </row>
    <row r="30" spans="1:14" ht="21" customHeight="1">
      <c r="A30" s="1340"/>
      <c r="B30" s="1354" t="s">
        <v>1140</v>
      </c>
      <c r="C30" s="1355">
        <f>SUM('4.mell.'!E23)</f>
        <v>46413</v>
      </c>
      <c r="D30" s="1355"/>
      <c r="E30" s="1356"/>
      <c r="F30" s="1356"/>
      <c r="G30" s="1356"/>
      <c r="H30" s="1356"/>
      <c r="I30" s="1356"/>
      <c r="J30" s="1356"/>
      <c r="K30" s="1356"/>
      <c r="L30" s="1356"/>
      <c r="M30" s="1357"/>
      <c r="N30" s="1345"/>
    </row>
    <row r="31" spans="1:14" ht="21" customHeight="1">
      <c r="A31" s="1340"/>
      <c r="B31" s="1354" t="s">
        <v>1141</v>
      </c>
      <c r="C31" s="1355">
        <f>SUM('4.mell.'!E30)</f>
        <v>1101712</v>
      </c>
      <c r="D31" s="1355"/>
      <c r="E31" s="1356"/>
      <c r="F31" s="1356"/>
      <c r="G31" s="1356"/>
      <c r="H31" s="1356"/>
      <c r="I31" s="1356"/>
      <c r="J31" s="1356"/>
      <c r="K31" s="1356"/>
      <c r="L31" s="1356"/>
      <c r="M31" s="1357"/>
      <c r="N31" s="1345"/>
    </row>
    <row r="32" spans="1:14" ht="21" customHeight="1">
      <c r="A32" s="1340"/>
      <c r="B32" s="1354" t="s">
        <v>1142</v>
      </c>
      <c r="C32" s="1355">
        <f>SUM('4.mell.'!E50)</f>
        <v>101445</v>
      </c>
      <c r="D32" s="1355"/>
      <c r="E32" s="1356"/>
      <c r="F32" s="1356"/>
      <c r="G32" s="1356"/>
      <c r="H32" s="1356"/>
      <c r="I32" s="1356"/>
      <c r="J32" s="1356"/>
      <c r="K32" s="1356"/>
      <c r="L32" s="1356"/>
      <c r="M32" s="1357"/>
      <c r="N32" s="1345"/>
    </row>
    <row r="33" spans="1:14" ht="21" customHeight="1">
      <c r="A33" s="1340"/>
      <c r="B33" s="1354" t="s">
        <v>1143</v>
      </c>
      <c r="C33" s="1355">
        <f>SUM('4.mell.'!E53)</f>
        <v>13575</v>
      </c>
      <c r="D33" s="1355"/>
      <c r="E33" s="1356"/>
      <c r="F33" s="1356"/>
      <c r="G33" s="1356"/>
      <c r="H33" s="1356"/>
      <c r="I33" s="1356"/>
      <c r="J33" s="1356"/>
      <c r="K33" s="1356"/>
      <c r="L33" s="1356"/>
      <c r="M33" s="1357"/>
      <c r="N33" s="1345"/>
    </row>
    <row r="34" spans="1:14" ht="21" customHeight="1">
      <c r="A34" s="1340"/>
      <c r="B34" s="1354" t="s">
        <v>1144</v>
      </c>
      <c r="C34" s="1355">
        <f>SUM('5.mell. '!E11)</f>
        <v>3734</v>
      </c>
      <c r="D34" s="1355"/>
      <c r="E34" s="1356"/>
      <c r="F34" s="1356"/>
      <c r="G34" s="1356"/>
      <c r="H34" s="1356"/>
      <c r="I34" s="1356"/>
      <c r="J34" s="1356"/>
      <c r="K34" s="1356"/>
      <c r="L34" s="1356"/>
      <c r="M34" s="1357"/>
      <c r="N34" s="1345"/>
    </row>
    <row r="35" spans="1:14" ht="21" customHeight="1">
      <c r="A35" s="1340" t="s">
        <v>571</v>
      </c>
      <c r="B35" s="1353" t="s">
        <v>1145</v>
      </c>
      <c r="C35" s="1355"/>
      <c r="D35" s="1343">
        <f>SUM(E35:M35)</f>
        <v>0</v>
      </c>
      <c r="E35" s="1356"/>
      <c r="F35" s="1356"/>
      <c r="G35" s="1356"/>
      <c r="H35" s="1356"/>
      <c r="I35" s="1356"/>
      <c r="J35" s="1356"/>
      <c r="K35" s="1356"/>
      <c r="L35" s="1356"/>
      <c r="M35" s="1357"/>
      <c r="N35" s="1345"/>
    </row>
    <row r="36" spans="1:14" ht="21" customHeight="1">
      <c r="A36" s="1340" t="s">
        <v>320</v>
      </c>
      <c r="B36" s="1353" t="s">
        <v>1146</v>
      </c>
      <c r="C36" s="1355"/>
      <c r="D36" s="1343">
        <f>SUM(E36:M36)</f>
        <v>0</v>
      </c>
      <c r="E36" s="1356"/>
      <c r="F36" s="1356"/>
      <c r="G36" s="1356"/>
      <c r="H36" s="1356"/>
      <c r="I36" s="1356"/>
      <c r="J36" s="1356"/>
      <c r="K36" s="1356"/>
      <c r="L36" s="1356"/>
      <c r="M36" s="1357"/>
      <c r="N36" s="1345"/>
    </row>
    <row r="37" spans="1:14" ht="21" customHeight="1">
      <c r="A37" s="1340" t="s">
        <v>397</v>
      </c>
      <c r="B37" s="1353" t="s">
        <v>1147</v>
      </c>
      <c r="C37" s="1355"/>
      <c r="D37" s="1343">
        <f>SUM(E37:M37)</f>
        <v>0</v>
      </c>
      <c r="E37" s="1356"/>
      <c r="F37" s="1356"/>
      <c r="G37" s="1356"/>
      <c r="H37" s="1356"/>
      <c r="I37" s="1356"/>
      <c r="J37" s="1356"/>
      <c r="K37" s="1356"/>
      <c r="L37" s="1356"/>
      <c r="M37" s="1357"/>
      <c r="N37" s="1345"/>
    </row>
    <row r="38" spans="1:14" ht="21" customHeight="1">
      <c r="A38" s="1340" t="s">
        <v>399</v>
      </c>
      <c r="B38" s="1353" t="s">
        <v>1148</v>
      </c>
      <c r="C38" s="1343">
        <f>SUM(C39:C42)</f>
        <v>79640</v>
      </c>
      <c r="D38" s="1343">
        <f>SUM(E38:M38)</f>
        <v>79640</v>
      </c>
      <c r="E38" s="1358"/>
      <c r="F38" s="1358"/>
      <c r="G38" s="1358">
        <v>79640</v>
      </c>
      <c r="H38" s="1356"/>
      <c r="I38" s="1356"/>
      <c r="J38" s="1356"/>
      <c r="K38" s="1356"/>
      <c r="L38" s="1358"/>
      <c r="M38" s="1357"/>
      <c r="N38" s="1345"/>
    </row>
    <row r="39" spans="1:14" ht="21" customHeight="1">
      <c r="A39" s="1340"/>
      <c r="B39" s="1354" t="s">
        <v>1149</v>
      </c>
      <c r="C39" s="1355">
        <f>SUM('3c.m.'!E327)</f>
        <v>7762</v>
      </c>
      <c r="D39" s="1355"/>
      <c r="E39" s="1356"/>
      <c r="F39" s="1356"/>
      <c r="G39" s="1356"/>
      <c r="H39" s="1356"/>
      <c r="I39" s="1356"/>
      <c r="J39" s="1356"/>
      <c r="K39" s="1356"/>
      <c r="L39" s="1356"/>
      <c r="M39" s="1357"/>
      <c r="N39" s="1345"/>
    </row>
    <row r="40" spans="1:14" ht="21" customHeight="1">
      <c r="A40" s="1340"/>
      <c r="B40" s="1354" t="s">
        <v>1150</v>
      </c>
      <c r="C40" s="1355">
        <f>SUM('3c.m.'!E568)</f>
        <v>400</v>
      </c>
      <c r="D40" s="1355"/>
      <c r="E40" s="1356"/>
      <c r="F40" s="1356"/>
      <c r="G40" s="1356"/>
      <c r="H40" s="1356"/>
      <c r="I40" s="1356"/>
      <c r="J40" s="1356"/>
      <c r="K40" s="1356"/>
      <c r="L40" s="1356"/>
      <c r="M40" s="1357"/>
      <c r="N40" s="1345"/>
    </row>
    <row r="41" spans="1:14" ht="21" customHeight="1">
      <c r="A41" s="1340"/>
      <c r="B41" s="1354" t="s">
        <v>1151</v>
      </c>
      <c r="C41" s="1355">
        <f>SUM('3c.m.'!E609)</f>
        <v>9678</v>
      </c>
      <c r="D41" s="1355"/>
      <c r="E41" s="1356"/>
      <c r="F41" s="1356"/>
      <c r="G41" s="1356"/>
      <c r="H41" s="1356"/>
      <c r="I41" s="1356"/>
      <c r="J41" s="1356"/>
      <c r="K41" s="1356"/>
      <c r="L41" s="1356"/>
      <c r="M41" s="1357"/>
      <c r="N41" s="1345"/>
    </row>
    <row r="42" spans="1:14" ht="21" customHeight="1">
      <c r="A42" s="1340"/>
      <c r="B42" s="1354" t="s">
        <v>1152</v>
      </c>
      <c r="C42" s="1355">
        <v>61800</v>
      </c>
      <c r="D42" s="1355"/>
      <c r="E42" s="1356"/>
      <c r="F42" s="1356"/>
      <c r="G42" s="1356"/>
      <c r="H42" s="1356"/>
      <c r="I42" s="1356"/>
      <c r="J42" s="1356"/>
      <c r="K42" s="1356"/>
      <c r="L42" s="1356"/>
      <c r="M42" s="1357"/>
      <c r="N42" s="1345"/>
    </row>
    <row r="43" spans="1:14" ht="21" customHeight="1">
      <c r="A43" s="1340" t="s">
        <v>401</v>
      </c>
      <c r="B43" s="1353" t="s">
        <v>1153</v>
      </c>
      <c r="C43" s="1343">
        <f>SUM(C44:C52)</f>
        <v>1040906</v>
      </c>
      <c r="D43" s="1343">
        <f>SUM(E43:N43)</f>
        <v>1040906</v>
      </c>
      <c r="E43" s="1358">
        <v>491381</v>
      </c>
      <c r="F43" s="1358">
        <v>489931</v>
      </c>
      <c r="G43" s="1439">
        <v>23873</v>
      </c>
      <c r="H43" s="1437">
        <v>7007</v>
      </c>
      <c r="I43" s="1438"/>
      <c r="J43" s="1437"/>
      <c r="K43" s="1438"/>
      <c r="L43" s="1437">
        <v>28714</v>
      </c>
      <c r="M43" s="1357"/>
      <c r="N43" s="1345"/>
    </row>
    <row r="44" spans="1:14" ht="21" customHeight="1">
      <c r="A44" s="1340"/>
      <c r="B44" s="1354" t="s">
        <v>1154</v>
      </c>
      <c r="C44" s="1355">
        <f>SUM('2.mell'!E39)</f>
        <v>134889</v>
      </c>
      <c r="D44" s="1343"/>
      <c r="E44" s="1358"/>
      <c r="F44" s="1356"/>
      <c r="G44" s="1356"/>
      <c r="H44" s="1356"/>
      <c r="I44" s="1356"/>
      <c r="J44" s="1356"/>
      <c r="K44" s="1356"/>
      <c r="L44" s="1356"/>
      <c r="M44" s="1357"/>
      <c r="N44" s="1345"/>
    </row>
    <row r="45" spans="1:14" ht="21" customHeight="1">
      <c r="A45" s="1340"/>
      <c r="B45" s="1354" t="s">
        <v>1155</v>
      </c>
      <c r="C45" s="1355">
        <f>SUM('2.mell'!E71)</f>
        <v>165044</v>
      </c>
      <c r="D45" s="1343"/>
      <c r="E45" s="1358"/>
      <c r="F45" s="1356"/>
      <c r="G45" s="1356"/>
      <c r="H45" s="1356"/>
      <c r="I45" s="1356"/>
      <c r="J45" s="1356"/>
      <c r="K45" s="1356"/>
      <c r="L45" s="1356"/>
      <c r="M45" s="1357"/>
      <c r="N45" s="1345"/>
    </row>
    <row r="46" spans="1:14" ht="21" customHeight="1">
      <c r="A46" s="1340"/>
      <c r="B46" s="1354" t="s">
        <v>1156</v>
      </c>
      <c r="C46" s="1355">
        <f>SUM('2.mell'!E102)</f>
        <v>72970</v>
      </c>
      <c r="D46" s="1343"/>
      <c r="E46" s="1358"/>
      <c r="F46" s="1356"/>
      <c r="G46" s="1356"/>
      <c r="H46" s="1356"/>
      <c r="I46" s="1356"/>
      <c r="J46" s="1356"/>
      <c r="K46" s="1356"/>
      <c r="L46" s="1356"/>
      <c r="M46" s="1357"/>
      <c r="N46" s="1345"/>
    </row>
    <row r="47" spans="1:14" ht="21" customHeight="1">
      <c r="A47" s="1340"/>
      <c r="B47" s="1354" t="s">
        <v>1157</v>
      </c>
      <c r="C47" s="1355">
        <f>SUM('2.mell'!E165)</f>
        <v>113941</v>
      </c>
      <c r="D47" s="1343"/>
      <c r="E47" s="1358"/>
      <c r="F47" s="1356"/>
      <c r="G47" s="1356"/>
      <c r="H47" s="1356"/>
      <c r="I47" s="1356"/>
      <c r="J47" s="1356"/>
      <c r="K47" s="1356"/>
      <c r="L47" s="1356"/>
      <c r="M47" s="1357"/>
      <c r="N47" s="1345"/>
    </row>
    <row r="48" spans="1:14" ht="21" customHeight="1">
      <c r="A48" s="1340"/>
      <c r="B48" s="1354" t="s">
        <v>1158</v>
      </c>
      <c r="C48" s="1355">
        <f>SUM('2.mell'!E134)</f>
        <v>260531</v>
      </c>
      <c r="D48" s="1343"/>
      <c r="E48" s="1358"/>
      <c r="F48" s="1356"/>
      <c r="G48" s="1356"/>
      <c r="H48" s="1356"/>
      <c r="I48" s="1356"/>
      <c r="J48" s="1356"/>
      <c r="K48" s="1356"/>
      <c r="L48" s="1356"/>
      <c r="M48" s="1357"/>
      <c r="N48" s="1345"/>
    </row>
    <row r="49" spans="1:14" ht="21" customHeight="1">
      <c r="A49" s="1340"/>
      <c r="B49" s="1354" t="s">
        <v>1159</v>
      </c>
      <c r="C49" s="1355">
        <f>SUM('2.mell'!E196)</f>
        <v>102703</v>
      </c>
      <c r="D49" s="1343"/>
      <c r="E49" s="1358"/>
      <c r="F49" s="1356"/>
      <c r="G49" s="1356"/>
      <c r="H49" s="1356"/>
      <c r="I49" s="1356"/>
      <c r="J49" s="1356"/>
      <c r="K49" s="1356"/>
      <c r="L49" s="1356"/>
      <c r="M49" s="1357"/>
      <c r="N49" s="1345"/>
    </row>
    <row r="50" spans="1:14" ht="21" customHeight="1">
      <c r="A50" s="1340"/>
      <c r="B50" s="1354" t="s">
        <v>1160</v>
      </c>
      <c r="C50" s="1355">
        <f>SUM('2.mell'!E227)</f>
        <v>65039</v>
      </c>
      <c r="D50" s="1343"/>
      <c r="E50" s="1358"/>
      <c r="F50" s="1356"/>
      <c r="G50" s="1356"/>
      <c r="H50" s="1356"/>
      <c r="I50" s="1356"/>
      <c r="J50" s="1356"/>
      <c r="K50" s="1356"/>
      <c r="L50" s="1356"/>
      <c r="M50" s="1357"/>
      <c r="N50" s="1345"/>
    </row>
    <row r="51" spans="1:14" ht="21" customHeight="1">
      <c r="A51" s="1340"/>
      <c r="B51" s="1354" t="s">
        <v>1161</v>
      </c>
      <c r="C51" s="1355">
        <f>SUM('2.mell'!E258)</f>
        <v>62013</v>
      </c>
      <c r="D51" s="1343"/>
      <c r="E51" s="1358"/>
      <c r="F51" s="1356"/>
      <c r="G51" s="1356"/>
      <c r="H51" s="1356"/>
      <c r="I51" s="1356"/>
      <c r="J51" s="1356"/>
      <c r="K51" s="1356"/>
      <c r="L51" s="1356"/>
      <c r="M51" s="1357"/>
      <c r="N51" s="1345"/>
    </row>
    <row r="52" spans="1:14" ht="21" customHeight="1">
      <c r="A52" s="1340"/>
      <c r="B52" s="1354" t="s">
        <v>1162</v>
      </c>
      <c r="C52" s="1355">
        <f>SUM('2.mell'!E289)</f>
        <v>63776</v>
      </c>
      <c r="D52" s="1343"/>
      <c r="E52" s="1358"/>
      <c r="F52" s="1356"/>
      <c r="G52" s="1356"/>
      <c r="H52" s="1356"/>
      <c r="I52" s="1356"/>
      <c r="J52" s="1356"/>
      <c r="K52" s="1356"/>
      <c r="L52" s="1356"/>
      <c r="M52" s="1357"/>
      <c r="N52" s="1345"/>
    </row>
    <row r="53" spans="1:14" ht="21" customHeight="1">
      <c r="A53" s="1340" t="s">
        <v>402</v>
      </c>
      <c r="B53" s="1353" t="s">
        <v>1163</v>
      </c>
      <c r="C53" s="1343">
        <f>SUM(C54:C70)</f>
        <v>107249</v>
      </c>
      <c r="D53" s="1343">
        <f>SUM(E53:N53)</f>
        <v>107249</v>
      </c>
      <c r="E53" s="1358">
        <v>57636</v>
      </c>
      <c r="F53" s="1358"/>
      <c r="G53" s="1358">
        <v>44869</v>
      </c>
      <c r="H53" s="1358">
        <v>4744</v>
      </c>
      <c r="I53" s="1356"/>
      <c r="J53" s="1356"/>
      <c r="K53" s="1356"/>
      <c r="L53" s="1358"/>
      <c r="M53" s="1357"/>
      <c r="N53" s="1345"/>
    </row>
    <row r="54" spans="1:14" ht="21" customHeight="1">
      <c r="A54" s="1362"/>
      <c r="B54" s="1354" t="s">
        <v>1164</v>
      </c>
      <c r="C54" s="1355">
        <f>SUM('3c.m.'!E43)</f>
        <v>14189</v>
      </c>
      <c r="D54" s="1355"/>
      <c r="E54" s="1356"/>
      <c r="F54" s="1356"/>
      <c r="G54" s="1356"/>
      <c r="H54" s="1356"/>
      <c r="I54" s="1356"/>
      <c r="J54" s="1356"/>
      <c r="K54" s="1356"/>
      <c r="L54" s="1356"/>
      <c r="M54" s="1357"/>
      <c r="N54" s="1345"/>
    </row>
    <row r="55" spans="1:14" ht="21" customHeight="1">
      <c r="A55" s="1362"/>
      <c r="B55" s="1354" t="s">
        <v>1165</v>
      </c>
      <c r="C55" s="1355">
        <f>SUM('3c.m.'!E343)</f>
        <v>11175</v>
      </c>
      <c r="D55" s="1355"/>
      <c r="E55" s="1356"/>
      <c r="F55" s="1356"/>
      <c r="G55" s="1356"/>
      <c r="H55" s="1356"/>
      <c r="I55" s="1356"/>
      <c r="J55" s="1356"/>
      <c r="K55" s="1356"/>
      <c r="L55" s="1356"/>
      <c r="M55" s="1357"/>
      <c r="N55" s="1345"/>
    </row>
    <row r="56" spans="1:14" ht="21" customHeight="1">
      <c r="A56" s="1362"/>
      <c r="B56" s="1354" t="s">
        <v>1166</v>
      </c>
      <c r="C56" s="1355">
        <f>SUM('3c.m.'!E352)</f>
        <v>4139</v>
      </c>
      <c r="D56" s="1355"/>
      <c r="E56" s="1356"/>
      <c r="F56" s="1356"/>
      <c r="G56" s="1356"/>
      <c r="H56" s="1356"/>
      <c r="I56" s="1356"/>
      <c r="J56" s="1356"/>
      <c r="K56" s="1356"/>
      <c r="L56" s="1356"/>
      <c r="M56" s="1357"/>
      <c r="N56" s="1345"/>
    </row>
    <row r="57" spans="1:14" ht="21" customHeight="1">
      <c r="A57" s="1362"/>
      <c r="B57" s="1354" t="s">
        <v>1167</v>
      </c>
      <c r="C57" s="1355">
        <f>SUM('3c.m.'!E388)</f>
        <v>13483</v>
      </c>
      <c r="D57" s="1355"/>
      <c r="E57" s="1356"/>
      <c r="F57" s="1356"/>
      <c r="G57" s="1356"/>
      <c r="H57" s="1356"/>
      <c r="I57" s="1356"/>
      <c r="J57" s="1356"/>
      <c r="K57" s="1356"/>
      <c r="L57" s="1356"/>
      <c r="M57" s="1357"/>
      <c r="N57" s="1345"/>
    </row>
    <row r="58" spans="1:14" ht="21" customHeight="1">
      <c r="A58" s="1362"/>
      <c r="B58" s="1354" t="s">
        <v>1168</v>
      </c>
      <c r="C58" s="1355">
        <f>SUM('3c.m.'!E396)</f>
        <v>14927</v>
      </c>
      <c r="D58" s="1355"/>
      <c r="E58" s="1356"/>
      <c r="F58" s="1356"/>
      <c r="G58" s="1356"/>
      <c r="H58" s="1356"/>
      <c r="I58" s="1356"/>
      <c r="J58" s="1356"/>
      <c r="K58" s="1356"/>
      <c r="L58" s="1356"/>
      <c r="M58" s="1357"/>
      <c r="N58" s="1345"/>
    </row>
    <row r="59" spans="1:14" ht="21" customHeight="1">
      <c r="A59" s="1362"/>
      <c r="B59" s="1354" t="s">
        <v>1169</v>
      </c>
      <c r="C59" s="1355">
        <f>SUM('3c.m.'!E412)</f>
        <v>10181</v>
      </c>
      <c r="D59" s="1355"/>
      <c r="E59" s="1356"/>
      <c r="F59" s="1356"/>
      <c r="G59" s="1356"/>
      <c r="H59" s="1356"/>
      <c r="I59" s="1356"/>
      <c r="J59" s="1356"/>
      <c r="K59" s="1356"/>
      <c r="L59" s="1356"/>
      <c r="M59" s="1357"/>
      <c r="N59" s="1345"/>
    </row>
    <row r="60" spans="1:14" ht="21" customHeight="1">
      <c r="A60" s="1362"/>
      <c r="B60" s="1354" t="s">
        <v>1170</v>
      </c>
      <c r="C60" s="1355">
        <f>SUM('3c.m.'!E461)</f>
        <v>6788</v>
      </c>
      <c r="D60" s="1355"/>
      <c r="E60" s="1356"/>
      <c r="F60" s="1356"/>
      <c r="G60" s="1356"/>
      <c r="H60" s="1356"/>
      <c r="I60" s="1356"/>
      <c r="J60" s="1356"/>
      <c r="K60" s="1356"/>
      <c r="L60" s="1356"/>
      <c r="M60" s="1357"/>
      <c r="N60" s="1345"/>
    </row>
    <row r="61" spans="1:14" ht="21" customHeight="1">
      <c r="A61" s="1362"/>
      <c r="B61" s="1354" t="s">
        <v>1171</v>
      </c>
      <c r="C61" s="1355">
        <f>SUM('3c.m.'!E470)</f>
        <v>9444</v>
      </c>
      <c r="D61" s="1355"/>
      <c r="E61" s="1356"/>
      <c r="F61" s="1356"/>
      <c r="G61" s="1356"/>
      <c r="H61" s="1356"/>
      <c r="I61" s="1356"/>
      <c r="J61" s="1356"/>
      <c r="K61" s="1356"/>
      <c r="L61" s="1356"/>
      <c r="M61" s="1357"/>
      <c r="N61" s="1345"/>
    </row>
    <row r="62" spans="1:14" ht="21" customHeight="1">
      <c r="A62" s="1362"/>
      <c r="B62" s="1354" t="s">
        <v>1172</v>
      </c>
      <c r="C62" s="1355">
        <f>SUM('3c.m.'!E479)</f>
        <v>1966</v>
      </c>
      <c r="D62" s="1355"/>
      <c r="E62" s="1356"/>
      <c r="F62" s="1356"/>
      <c r="G62" s="1356"/>
      <c r="H62" s="1356"/>
      <c r="I62" s="1356"/>
      <c r="J62" s="1356"/>
      <c r="K62" s="1356"/>
      <c r="L62" s="1356"/>
      <c r="M62" s="1357"/>
      <c r="N62" s="1345"/>
    </row>
    <row r="63" spans="1:14" ht="21" customHeight="1">
      <c r="A63" s="1362"/>
      <c r="B63" s="1354" t="s">
        <v>1173</v>
      </c>
      <c r="C63" s="1355">
        <f>SUM('3c.m.'!E495)</f>
        <v>6970</v>
      </c>
      <c r="D63" s="1355"/>
      <c r="E63" s="1356"/>
      <c r="F63" s="1356"/>
      <c r="G63" s="1356"/>
      <c r="H63" s="1356"/>
      <c r="I63" s="1356"/>
      <c r="J63" s="1356"/>
      <c r="K63" s="1356"/>
      <c r="L63" s="1356"/>
      <c r="M63" s="1357"/>
      <c r="N63" s="1345"/>
    </row>
    <row r="64" spans="1:14" ht="21" customHeight="1">
      <c r="A64" s="1362"/>
      <c r="B64" s="1354" t="s">
        <v>1174</v>
      </c>
      <c r="C64" s="1355">
        <f>SUM('3c.m.'!E503)</f>
        <v>3420</v>
      </c>
      <c r="D64" s="1355"/>
      <c r="E64" s="1356"/>
      <c r="F64" s="1356"/>
      <c r="G64" s="1356"/>
      <c r="H64" s="1356"/>
      <c r="I64" s="1356"/>
      <c r="J64" s="1356"/>
      <c r="K64" s="1356"/>
      <c r="L64" s="1356"/>
      <c r="M64" s="1357"/>
      <c r="N64" s="1345"/>
    </row>
    <row r="65" spans="1:14" ht="21" customHeight="1">
      <c r="A65" s="1362"/>
      <c r="B65" s="1354" t="s">
        <v>1175</v>
      </c>
      <c r="C65" s="1355">
        <f>SUM('3c.m.'!E511)</f>
        <v>1691</v>
      </c>
      <c r="D65" s="1355"/>
      <c r="E65" s="1356"/>
      <c r="F65" s="1356"/>
      <c r="G65" s="1356"/>
      <c r="H65" s="1356"/>
      <c r="I65" s="1356"/>
      <c r="J65" s="1356"/>
      <c r="K65" s="1356"/>
      <c r="L65" s="1356"/>
      <c r="M65" s="1357"/>
      <c r="N65" s="1345"/>
    </row>
    <row r="66" spans="1:14" ht="21" customHeight="1">
      <c r="A66" s="1362"/>
      <c r="B66" s="1354" t="s">
        <v>1176</v>
      </c>
      <c r="C66" s="1355">
        <f>SUM('3c.m.'!E520)</f>
        <v>440</v>
      </c>
      <c r="D66" s="1355"/>
      <c r="E66" s="1356"/>
      <c r="F66" s="1356"/>
      <c r="G66" s="1356"/>
      <c r="H66" s="1356"/>
      <c r="I66" s="1356"/>
      <c r="J66" s="1356"/>
      <c r="K66" s="1356"/>
      <c r="L66" s="1356"/>
      <c r="M66" s="1357"/>
      <c r="N66" s="1345"/>
    </row>
    <row r="67" spans="1:14" ht="21" customHeight="1">
      <c r="A67" s="1362"/>
      <c r="B67" s="1354" t="s">
        <v>1177</v>
      </c>
      <c r="C67" s="1355">
        <f>SUM('3c.m.'!E544)</f>
        <v>300</v>
      </c>
      <c r="D67" s="1355"/>
      <c r="E67" s="1356"/>
      <c r="F67" s="1356"/>
      <c r="G67" s="1356"/>
      <c r="H67" s="1356"/>
      <c r="I67" s="1356"/>
      <c r="J67" s="1356"/>
      <c r="K67" s="1356"/>
      <c r="L67" s="1356"/>
      <c r="M67" s="1357"/>
      <c r="N67" s="1345"/>
    </row>
    <row r="68" spans="1:14" ht="21" customHeight="1">
      <c r="A68" s="1362"/>
      <c r="B68" s="1354" t="s">
        <v>1178</v>
      </c>
      <c r="C68" s="1355">
        <f>SUM('3c.m.'!E552)</f>
        <v>4216</v>
      </c>
      <c r="D68" s="1355"/>
      <c r="E68" s="1356"/>
      <c r="F68" s="1356"/>
      <c r="G68" s="1356"/>
      <c r="H68" s="1356"/>
      <c r="I68" s="1356"/>
      <c r="J68" s="1356"/>
      <c r="K68" s="1356"/>
      <c r="L68" s="1356"/>
      <c r="M68" s="1357"/>
      <c r="N68" s="1345"/>
    </row>
    <row r="69" spans="1:14" ht="21" customHeight="1">
      <c r="A69" s="1362"/>
      <c r="B69" s="1354" t="s">
        <v>1179</v>
      </c>
      <c r="C69" s="1355">
        <f>SUM('3c.m.'!E560)</f>
        <v>2000</v>
      </c>
      <c r="D69" s="1355"/>
      <c r="E69" s="1356"/>
      <c r="F69" s="1356"/>
      <c r="G69" s="1356"/>
      <c r="H69" s="1356"/>
      <c r="I69" s="1356"/>
      <c r="J69" s="1356"/>
      <c r="K69" s="1356"/>
      <c r="L69" s="1356"/>
      <c r="M69" s="1357"/>
      <c r="N69" s="1345"/>
    </row>
    <row r="70" spans="1:14" ht="21" customHeight="1">
      <c r="A70" s="1362"/>
      <c r="B70" s="1354" t="s">
        <v>1180</v>
      </c>
      <c r="C70" s="1355">
        <f>SUM('3c.m.'!E576)</f>
        <v>1920</v>
      </c>
      <c r="D70" s="1355"/>
      <c r="E70" s="1356"/>
      <c r="F70" s="1356"/>
      <c r="G70" s="1356"/>
      <c r="H70" s="1356"/>
      <c r="I70" s="1356"/>
      <c r="J70" s="1356"/>
      <c r="K70" s="1356"/>
      <c r="L70" s="1356"/>
      <c r="M70" s="1357"/>
      <c r="N70" s="1345"/>
    </row>
    <row r="71" spans="1:14" ht="21" customHeight="1">
      <c r="A71" s="1340" t="s">
        <v>403</v>
      </c>
      <c r="B71" s="1353" t="s">
        <v>1181</v>
      </c>
      <c r="C71" s="1343">
        <f>SUM(C72:C73)</f>
        <v>2027</v>
      </c>
      <c r="D71" s="1343">
        <f>SUM(E71:N72)</f>
        <v>2027</v>
      </c>
      <c r="E71" s="1356"/>
      <c r="F71" s="1356"/>
      <c r="G71" s="1358">
        <v>2027</v>
      </c>
      <c r="H71" s="1356"/>
      <c r="I71" s="1356"/>
      <c r="J71" s="1356"/>
      <c r="K71" s="1356"/>
      <c r="L71" s="1356"/>
      <c r="M71" s="1357"/>
      <c r="N71" s="1345"/>
    </row>
    <row r="72" spans="1:14" ht="21" customHeight="1">
      <c r="A72" s="1340"/>
      <c r="B72" s="1354" t="s">
        <v>1182</v>
      </c>
      <c r="C72" s="1355">
        <f>SUM('3c.m.'!E528)</f>
        <v>1000</v>
      </c>
      <c r="D72" s="1355"/>
      <c r="E72" s="1356"/>
      <c r="F72" s="1356"/>
      <c r="G72" s="1356"/>
      <c r="H72" s="1356"/>
      <c r="I72" s="1356"/>
      <c r="J72" s="1356"/>
      <c r="K72" s="1356"/>
      <c r="L72" s="1356"/>
      <c r="M72" s="1357"/>
      <c r="N72" s="1345"/>
    </row>
    <row r="73" spans="1:14" ht="21" customHeight="1">
      <c r="A73" s="1340"/>
      <c r="B73" s="1354" t="s">
        <v>1183</v>
      </c>
      <c r="C73" s="1355">
        <f>SUM('3c.m.'!E536)</f>
        <v>1027</v>
      </c>
      <c r="D73" s="1355"/>
      <c r="E73" s="1356"/>
      <c r="F73" s="1356"/>
      <c r="G73" s="1356"/>
      <c r="H73" s="1356"/>
      <c r="I73" s="1356"/>
      <c r="J73" s="1356"/>
      <c r="K73" s="1356"/>
      <c r="L73" s="1356"/>
      <c r="M73" s="1357"/>
      <c r="N73" s="1345"/>
    </row>
    <row r="74" spans="1:14" ht="21" customHeight="1">
      <c r="A74" s="1340" t="s">
        <v>404</v>
      </c>
      <c r="B74" s="1353" t="s">
        <v>1184</v>
      </c>
      <c r="C74" s="1343">
        <f>SUM(C75:C83)</f>
        <v>152810</v>
      </c>
      <c r="D74" s="1343">
        <f>SUM(E74:N74)</f>
        <v>152810</v>
      </c>
      <c r="E74" s="1358">
        <v>147078</v>
      </c>
      <c r="F74" s="1358">
        <v>97</v>
      </c>
      <c r="G74" s="1358"/>
      <c r="H74" s="1356"/>
      <c r="I74" s="1356"/>
      <c r="J74" s="1356"/>
      <c r="K74" s="1356"/>
      <c r="L74" s="1358">
        <v>5635</v>
      </c>
      <c r="M74" s="1357"/>
      <c r="N74" s="1345"/>
    </row>
    <row r="75" spans="1:14" ht="21" customHeight="1">
      <c r="A75" s="1362"/>
      <c r="B75" s="1354" t="s">
        <v>1185</v>
      </c>
      <c r="C75" s="1355">
        <f>SUM('3c.m.'!E780)</f>
        <v>2885</v>
      </c>
      <c r="D75" s="1355"/>
      <c r="E75" s="1356"/>
      <c r="F75" s="1356"/>
      <c r="G75" s="1356"/>
      <c r="H75" s="1356"/>
      <c r="I75" s="1356"/>
      <c r="J75" s="1356"/>
      <c r="K75" s="1356"/>
      <c r="L75" s="1356"/>
      <c r="M75" s="1357"/>
      <c r="N75" s="1345"/>
    </row>
    <row r="76" spans="1:14" ht="21" customHeight="1">
      <c r="A76" s="1362"/>
      <c r="B76" s="1354" t="s">
        <v>1186</v>
      </c>
      <c r="C76" s="1355">
        <f>SUM('3c.m.'!E788)</f>
        <v>2000</v>
      </c>
      <c r="D76" s="1355"/>
      <c r="E76" s="1356"/>
      <c r="F76" s="1356"/>
      <c r="G76" s="1356"/>
      <c r="H76" s="1356"/>
      <c r="I76" s="1356"/>
      <c r="J76" s="1356"/>
      <c r="K76" s="1356"/>
      <c r="L76" s="1356"/>
      <c r="M76" s="1357"/>
      <c r="N76" s="1345"/>
    </row>
    <row r="77" spans="1:14" ht="21" customHeight="1">
      <c r="A77" s="1362"/>
      <c r="B77" s="1354" t="s">
        <v>1187</v>
      </c>
      <c r="C77" s="1355">
        <f>SUM('3c.m.'!E804)</f>
        <v>7500</v>
      </c>
      <c r="D77" s="1355"/>
      <c r="E77" s="1356"/>
      <c r="F77" s="1356"/>
      <c r="G77" s="1356"/>
      <c r="H77" s="1356"/>
      <c r="I77" s="1356"/>
      <c r="J77" s="1356"/>
      <c r="K77" s="1356"/>
      <c r="L77" s="1356"/>
      <c r="M77" s="1357"/>
      <c r="N77" s="1345"/>
    </row>
    <row r="78" spans="1:14" ht="21" customHeight="1">
      <c r="A78" s="1362"/>
      <c r="B78" s="1354" t="s">
        <v>1188</v>
      </c>
      <c r="C78" s="1355">
        <f>SUM('3c.m.'!E812)</f>
        <v>5000</v>
      </c>
      <c r="D78" s="1355"/>
      <c r="E78" s="1356"/>
      <c r="F78" s="1356"/>
      <c r="G78" s="1356"/>
      <c r="H78" s="1356"/>
      <c r="I78" s="1356"/>
      <c r="J78" s="1356"/>
      <c r="K78" s="1356"/>
      <c r="L78" s="1356"/>
      <c r="M78" s="1357"/>
      <c r="N78" s="1345"/>
    </row>
    <row r="79" spans="1:14" ht="21" customHeight="1">
      <c r="A79" s="1362"/>
      <c r="B79" s="1354" t="s">
        <v>1189</v>
      </c>
      <c r="C79" s="1355">
        <f>SUM('3c.m.'!E821)</f>
        <v>3000</v>
      </c>
      <c r="D79" s="1355"/>
      <c r="E79" s="1356"/>
      <c r="F79" s="1356"/>
      <c r="G79" s="1356"/>
      <c r="H79" s="1356"/>
      <c r="I79" s="1356"/>
      <c r="J79" s="1356"/>
      <c r="K79" s="1356"/>
      <c r="L79" s="1356"/>
      <c r="M79" s="1357"/>
      <c r="N79" s="1345"/>
    </row>
    <row r="80" spans="1:14" ht="21" customHeight="1">
      <c r="A80" s="1362"/>
      <c r="B80" s="1354" t="s">
        <v>1190</v>
      </c>
      <c r="C80" s="1355">
        <f>SUM('3c.m.'!E829)</f>
        <v>3000</v>
      </c>
      <c r="D80" s="1355"/>
      <c r="E80" s="1356"/>
      <c r="F80" s="1356"/>
      <c r="G80" s="1356"/>
      <c r="H80" s="1356"/>
      <c r="I80" s="1356"/>
      <c r="J80" s="1356"/>
      <c r="K80" s="1356"/>
      <c r="L80" s="1356"/>
      <c r="M80" s="1357"/>
      <c r="N80" s="1345"/>
    </row>
    <row r="81" spans="1:14" ht="21" customHeight="1">
      <c r="A81" s="1362"/>
      <c r="B81" s="1354" t="s">
        <v>1191</v>
      </c>
      <c r="C81" s="1355">
        <f>SUM('3c.m.'!E837)</f>
        <v>1100</v>
      </c>
      <c r="D81" s="1355"/>
      <c r="E81" s="1356"/>
      <c r="F81" s="1356"/>
      <c r="G81" s="1356"/>
      <c r="H81" s="1356"/>
      <c r="I81" s="1356"/>
      <c r="J81" s="1356"/>
      <c r="K81" s="1356"/>
      <c r="L81" s="1356"/>
      <c r="M81" s="1357"/>
      <c r="N81" s="1345"/>
    </row>
    <row r="82" spans="1:14" ht="21" customHeight="1">
      <c r="A82" s="1362"/>
      <c r="B82" s="1354" t="s">
        <v>1192</v>
      </c>
      <c r="C82" s="1355">
        <f>SUM('3d.m.'!E24)</f>
        <v>3425</v>
      </c>
      <c r="D82" s="1355"/>
      <c r="E82" s="1356"/>
      <c r="F82" s="1356"/>
      <c r="G82" s="1356"/>
      <c r="H82" s="1356"/>
      <c r="I82" s="1356"/>
      <c r="J82" s="1356"/>
      <c r="K82" s="1356"/>
      <c r="L82" s="1356"/>
      <c r="M82" s="1357"/>
      <c r="N82" s="1345"/>
    </row>
    <row r="83" spans="1:14" ht="21" customHeight="1">
      <c r="A83" s="1362"/>
      <c r="B83" s="1354" t="s">
        <v>1193</v>
      </c>
      <c r="C83" s="1355">
        <f>SUM('3d.m.'!E35)</f>
        <v>124900</v>
      </c>
      <c r="D83" s="1355"/>
      <c r="E83" s="1356"/>
      <c r="F83" s="1356"/>
      <c r="G83" s="1356"/>
      <c r="H83" s="1356"/>
      <c r="I83" s="1356"/>
      <c r="J83" s="1356"/>
      <c r="K83" s="1356"/>
      <c r="L83" s="1356"/>
      <c r="M83" s="1357"/>
      <c r="N83" s="1345"/>
    </row>
    <row r="84" spans="1:14" ht="21" customHeight="1">
      <c r="A84" s="1340" t="s">
        <v>406</v>
      </c>
      <c r="B84" s="1353" t="s">
        <v>1194</v>
      </c>
      <c r="C84" s="1343">
        <f>SUM(C85:C109)</f>
        <v>1777188</v>
      </c>
      <c r="D84" s="1343">
        <f>SUM(E84:N85)</f>
        <v>1777188</v>
      </c>
      <c r="E84" s="1356"/>
      <c r="F84" s="1358"/>
      <c r="G84" s="1358"/>
      <c r="H84" s="1358"/>
      <c r="I84" s="1358"/>
      <c r="J84" s="1356"/>
      <c r="K84" s="1356"/>
      <c r="L84" s="1358">
        <v>1013573</v>
      </c>
      <c r="M84" s="1360">
        <v>763615</v>
      </c>
      <c r="N84" s="1363"/>
    </row>
    <row r="85" spans="1:14" ht="21" customHeight="1">
      <c r="A85" s="1362"/>
      <c r="B85" s="1354" t="s">
        <v>1195</v>
      </c>
      <c r="C85" s="1355">
        <f>SUM('3c.m.'!E53)</f>
        <v>401043</v>
      </c>
      <c r="D85" s="1355"/>
      <c r="E85" s="1356"/>
      <c r="F85" s="1356"/>
      <c r="G85" s="1356"/>
      <c r="H85" s="1356"/>
      <c r="I85" s="1356"/>
      <c r="J85" s="1356"/>
      <c r="K85" s="1356"/>
      <c r="L85" s="1356"/>
      <c r="M85" s="1357"/>
      <c r="N85" s="1345"/>
    </row>
    <row r="86" spans="1:14" ht="21" customHeight="1">
      <c r="A86" s="1362"/>
      <c r="B86" s="1354" t="s">
        <v>1196</v>
      </c>
      <c r="C86" s="1355">
        <f>SUM('3c.m.'!E70)</f>
        <v>74949</v>
      </c>
      <c r="D86" s="1355"/>
      <c r="E86" s="1356"/>
      <c r="F86" s="1356"/>
      <c r="G86" s="1356"/>
      <c r="H86" s="1356"/>
      <c r="I86" s="1356"/>
      <c r="J86" s="1356"/>
      <c r="K86" s="1356"/>
      <c r="L86" s="1356"/>
      <c r="M86" s="1357"/>
      <c r="N86" s="1345"/>
    </row>
    <row r="87" spans="1:14" ht="21" customHeight="1">
      <c r="A87" s="1362"/>
      <c r="B87" s="1351" t="s">
        <v>1197</v>
      </c>
      <c r="C87" s="1355">
        <f>SUM('3c.m.'!E79)</f>
        <v>1630</v>
      </c>
      <c r="D87" s="1355"/>
      <c r="E87" s="1356"/>
      <c r="F87" s="1356"/>
      <c r="G87" s="1356"/>
      <c r="H87" s="1356"/>
      <c r="I87" s="1356"/>
      <c r="J87" s="1356"/>
      <c r="K87" s="1356"/>
      <c r="L87" s="1356"/>
      <c r="M87" s="1357"/>
      <c r="N87" s="1345"/>
    </row>
    <row r="88" spans="1:14" ht="21" customHeight="1">
      <c r="A88" s="1362"/>
      <c r="B88" s="1351" t="s">
        <v>1198</v>
      </c>
      <c r="C88" s="1355">
        <f>SUM('3c.m.'!E87)</f>
        <v>16394</v>
      </c>
      <c r="D88" s="1355"/>
      <c r="E88" s="1356"/>
      <c r="F88" s="1356"/>
      <c r="G88" s="1356"/>
      <c r="H88" s="1356"/>
      <c r="I88" s="1356"/>
      <c r="J88" s="1356"/>
      <c r="K88" s="1356"/>
      <c r="L88" s="1356"/>
      <c r="M88" s="1357"/>
      <c r="N88" s="1345"/>
    </row>
    <row r="89" spans="1:14" ht="21" customHeight="1">
      <c r="A89" s="1362"/>
      <c r="B89" s="1351" t="s">
        <v>1199</v>
      </c>
      <c r="C89" s="1355">
        <f>SUM('3c.m.'!E95)</f>
        <v>8246</v>
      </c>
      <c r="D89" s="1355"/>
      <c r="E89" s="1356"/>
      <c r="F89" s="1356"/>
      <c r="G89" s="1356"/>
      <c r="H89" s="1356"/>
      <c r="I89" s="1356"/>
      <c r="J89" s="1356"/>
      <c r="K89" s="1356"/>
      <c r="L89" s="1356"/>
      <c r="M89" s="1357"/>
      <c r="N89" s="1345"/>
    </row>
    <row r="90" spans="1:14" ht="21" customHeight="1">
      <c r="A90" s="1362"/>
      <c r="B90" s="1351" t="s">
        <v>1200</v>
      </c>
      <c r="C90" s="1355">
        <f>SUM('3c.m.'!E103)</f>
        <v>4152</v>
      </c>
      <c r="D90" s="1355"/>
      <c r="E90" s="1356"/>
      <c r="F90" s="1356"/>
      <c r="G90" s="1356"/>
      <c r="H90" s="1356"/>
      <c r="I90" s="1356"/>
      <c r="J90" s="1356"/>
      <c r="K90" s="1356"/>
      <c r="L90" s="1356"/>
      <c r="M90" s="1357"/>
      <c r="N90" s="1345"/>
    </row>
    <row r="91" spans="1:14" ht="21" customHeight="1">
      <c r="A91" s="1362"/>
      <c r="B91" s="1351" t="s">
        <v>1201</v>
      </c>
      <c r="C91" s="1355">
        <f>SUM('3c.m.'!E111)</f>
        <v>23651</v>
      </c>
      <c r="D91" s="1355"/>
      <c r="E91" s="1356"/>
      <c r="F91" s="1356"/>
      <c r="G91" s="1356"/>
      <c r="H91" s="1356"/>
      <c r="I91" s="1356"/>
      <c r="J91" s="1356"/>
      <c r="K91" s="1356"/>
      <c r="L91" s="1356"/>
      <c r="M91" s="1357"/>
      <c r="N91" s="1345"/>
    </row>
    <row r="92" spans="1:14" ht="21" customHeight="1">
      <c r="A92" s="1362"/>
      <c r="B92" s="1351" t="s">
        <v>1202</v>
      </c>
      <c r="C92" s="1355">
        <f>SUM('3c.m.'!E285)</f>
        <v>570173</v>
      </c>
      <c r="D92" s="1355"/>
      <c r="E92" s="1356"/>
      <c r="F92" s="1356"/>
      <c r="G92" s="1356"/>
      <c r="H92" s="1356"/>
      <c r="I92" s="1356"/>
      <c r="J92" s="1356"/>
      <c r="K92" s="1356"/>
      <c r="L92" s="1356"/>
      <c r="M92" s="1357"/>
      <c r="N92" s="1345"/>
    </row>
    <row r="93" spans="1:14" ht="21" customHeight="1">
      <c r="A93" s="1362"/>
      <c r="B93" s="1354" t="s">
        <v>1203</v>
      </c>
      <c r="C93" s="1355">
        <f>SUM('4.mell.'!E27)</f>
        <v>150955</v>
      </c>
      <c r="D93" s="1355"/>
      <c r="E93" s="1356"/>
      <c r="F93" s="1356"/>
      <c r="G93" s="1356"/>
      <c r="H93" s="1356"/>
      <c r="I93" s="1356"/>
      <c r="J93" s="1356"/>
      <c r="K93" s="1356"/>
      <c r="L93" s="1356"/>
      <c r="M93" s="1357"/>
      <c r="N93" s="1345"/>
    </row>
    <row r="94" spans="1:14" ht="21" customHeight="1">
      <c r="A94" s="1362"/>
      <c r="B94" s="1354" t="s">
        <v>1204</v>
      </c>
      <c r="C94" s="1355">
        <f>SUM('4.mell.'!E38)</f>
        <v>17570</v>
      </c>
      <c r="D94" s="1355"/>
      <c r="E94" s="1356"/>
      <c r="F94" s="1356"/>
      <c r="G94" s="1356"/>
      <c r="H94" s="1356"/>
      <c r="I94" s="1356"/>
      <c r="J94" s="1356"/>
      <c r="K94" s="1356"/>
      <c r="L94" s="1356"/>
      <c r="M94" s="1357"/>
      <c r="N94" s="1345"/>
    </row>
    <row r="95" spans="1:14" ht="21" customHeight="1">
      <c r="A95" s="1362"/>
      <c r="B95" s="1354" t="s">
        <v>1205</v>
      </c>
      <c r="C95" s="1355">
        <f>SUM('4.mell.'!E43)</f>
        <v>45678</v>
      </c>
      <c r="D95" s="1355"/>
      <c r="E95" s="1356"/>
      <c r="F95" s="1356"/>
      <c r="G95" s="1356"/>
      <c r="H95" s="1356"/>
      <c r="I95" s="1356"/>
      <c r="J95" s="1356"/>
      <c r="K95" s="1356"/>
      <c r="L95" s="1356"/>
      <c r="M95" s="1357"/>
      <c r="N95" s="1345"/>
    </row>
    <row r="96" spans="1:14" ht="21" customHeight="1">
      <c r="A96" s="1362"/>
      <c r="B96" s="1354" t="s">
        <v>1206</v>
      </c>
      <c r="C96" s="1355">
        <f>SUM('4.mell.'!E49)</f>
        <v>167746</v>
      </c>
      <c r="D96" s="1355"/>
      <c r="E96" s="1356"/>
      <c r="F96" s="1356"/>
      <c r="G96" s="1356"/>
      <c r="H96" s="1356"/>
      <c r="I96" s="1356"/>
      <c r="J96" s="1356"/>
      <c r="K96" s="1356"/>
      <c r="L96" s="1356"/>
      <c r="M96" s="1357"/>
      <c r="N96" s="1345"/>
    </row>
    <row r="97" spans="1:14" ht="21" customHeight="1">
      <c r="A97" s="1362"/>
      <c r="B97" s="1354" t="s">
        <v>1207</v>
      </c>
      <c r="C97" s="1355">
        <f>SUM('4.mell.'!E68)</f>
        <v>66832</v>
      </c>
      <c r="D97" s="1355"/>
      <c r="E97" s="1356"/>
      <c r="F97" s="1356"/>
      <c r="G97" s="1356"/>
      <c r="H97" s="1356"/>
      <c r="I97" s="1356"/>
      <c r="J97" s="1356"/>
      <c r="K97" s="1356"/>
      <c r="L97" s="1356"/>
      <c r="M97" s="1357"/>
      <c r="N97" s="1345"/>
    </row>
    <row r="98" spans="1:14" ht="21" customHeight="1">
      <c r="A98" s="1362"/>
      <c r="B98" s="1364" t="s">
        <v>1208</v>
      </c>
      <c r="C98" s="1355">
        <f>SUM('4.mell.'!E58)</f>
        <v>8133</v>
      </c>
      <c r="D98" s="1355"/>
      <c r="E98" s="1356"/>
      <c r="F98" s="1356"/>
      <c r="G98" s="1356"/>
      <c r="H98" s="1356"/>
      <c r="I98" s="1356"/>
      <c r="J98" s="1356"/>
      <c r="K98" s="1356"/>
      <c r="L98" s="1356"/>
      <c r="M98" s="1357"/>
      <c r="N98" s="1345"/>
    </row>
    <row r="99" spans="1:14" ht="21" customHeight="1">
      <c r="A99" s="1362"/>
      <c r="B99" s="1364" t="s">
        <v>1209</v>
      </c>
      <c r="C99" s="1355">
        <f>SUM('4.mell.'!E59)</f>
        <v>39647</v>
      </c>
      <c r="D99" s="1355"/>
      <c r="E99" s="1356"/>
      <c r="F99" s="1356"/>
      <c r="G99" s="1356"/>
      <c r="H99" s="1356"/>
      <c r="I99" s="1356"/>
      <c r="J99" s="1356"/>
      <c r="K99" s="1356"/>
      <c r="L99" s="1356"/>
      <c r="M99" s="1357"/>
      <c r="N99" s="1345"/>
    </row>
    <row r="100" spans="1:14" ht="21" customHeight="1">
      <c r="A100" s="1362"/>
      <c r="B100" s="1364" t="s">
        <v>1210</v>
      </c>
      <c r="C100" s="1355">
        <f>SUM('4.mell.'!E60)</f>
        <v>5454</v>
      </c>
      <c r="D100" s="1355"/>
      <c r="E100" s="1356"/>
      <c r="F100" s="1356"/>
      <c r="G100" s="1356"/>
      <c r="H100" s="1356"/>
      <c r="I100" s="1356"/>
      <c r="J100" s="1356"/>
      <c r="K100" s="1356"/>
      <c r="L100" s="1356"/>
      <c r="M100" s="1357"/>
      <c r="N100" s="1345"/>
    </row>
    <row r="101" spans="1:14" ht="21" customHeight="1">
      <c r="A101" s="1362"/>
      <c r="B101" s="1364" t="s">
        <v>1211</v>
      </c>
      <c r="C101" s="1355">
        <f>SUM('4.mell.'!E61)</f>
        <v>25318</v>
      </c>
      <c r="D101" s="1355"/>
      <c r="E101" s="1356"/>
      <c r="F101" s="1356"/>
      <c r="G101" s="1356"/>
      <c r="H101" s="1356"/>
      <c r="I101" s="1356"/>
      <c r="J101" s="1356"/>
      <c r="K101" s="1356"/>
      <c r="L101" s="1356"/>
      <c r="M101" s="1357"/>
      <c r="N101" s="1345"/>
    </row>
    <row r="102" spans="1:14" ht="21" customHeight="1">
      <c r="A102" s="1362"/>
      <c r="B102" s="1364" t="s">
        <v>1212</v>
      </c>
      <c r="C102" s="1355">
        <f>SUM('4.mell.'!E62)</f>
        <v>2439</v>
      </c>
      <c r="D102" s="1355"/>
      <c r="E102" s="1356"/>
      <c r="F102" s="1356"/>
      <c r="G102" s="1356"/>
      <c r="H102" s="1356"/>
      <c r="I102" s="1356"/>
      <c r="J102" s="1356"/>
      <c r="K102" s="1356"/>
      <c r="L102" s="1356"/>
      <c r="M102" s="1357"/>
      <c r="N102" s="1345"/>
    </row>
    <row r="103" spans="1:14" ht="21" customHeight="1">
      <c r="A103" s="1362"/>
      <c r="B103" s="1364" t="s">
        <v>1213</v>
      </c>
      <c r="C103" s="1355">
        <f>SUM('4.mell.'!E63)</f>
        <v>2273</v>
      </c>
      <c r="D103" s="1355"/>
      <c r="E103" s="1356"/>
      <c r="F103" s="1356"/>
      <c r="G103" s="1356"/>
      <c r="H103" s="1356"/>
      <c r="I103" s="1356"/>
      <c r="J103" s="1356"/>
      <c r="K103" s="1356"/>
      <c r="L103" s="1356"/>
      <c r="M103" s="1357"/>
      <c r="N103" s="1345"/>
    </row>
    <row r="104" spans="1:14" ht="21" customHeight="1">
      <c r="A104" s="1362"/>
      <c r="B104" s="1364" t="s">
        <v>1214</v>
      </c>
      <c r="C104" s="1355">
        <f>SUM('4.mell.'!E64)</f>
        <v>17011</v>
      </c>
      <c r="D104" s="1355"/>
      <c r="E104" s="1356"/>
      <c r="F104" s="1356"/>
      <c r="G104" s="1356"/>
      <c r="H104" s="1356"/>
      <c r="I104" s="1356"/>
      <c r="J104" s="1356"/>
      <c r="K104" s="1356"/>
      <c r="L104" s="1356"/>
      <c r="M104" s="1357"/>
      <c r="N104" s="1345"/>
    </row>
    <row r="105" spans="1:14" ht="21" customHeight="1">
      <c r="A105" s="1362"/>
      <c r="B105" s="1364" t="s">
        <v>1215</v>
      </c>
      <c r="C105" s="1355">
        <f>SUM('4.mell.'!E65)</f>
        <v>10158</v>
      </c>
      <c r="D105" s="1355"/>
      <c r="E105" s="1356"/>
      <c r="F105" s="1356"/>
      <c r="G105" s="1356"/>
      <c r="H105" s="1356"/>
      <c r="I105" s="1356"/>
      <c r="J105" s="1356"/>
      <c r="K105" s="1356"/>
      <c r="L105" s="1356"/>
      <c r="M105" s="1357"/>
      <c r="N105" s="1345"/>
    </row>
    <row r="106" spans="1:14" ht="21" customHeight="1">
      <c r="A106" s="1362"/>
      <c r="B106" s="1364" t="s">
        <v>1216</v>
      </c>
      <c r="C106" s="1355">
        <f>SUM('4.mell.'!E66)</f>
        <v>1570</v>
      </c>
      <c r="D106" s="1355"/>
      <c r="E106" s="1356"/>
      <c r="F106" s="1356"/>
      <c r="G106" s="1356"/>
      <c r="H106" s="1356"/>
      <c r="I106" s="1356"/>
      <c r="J106" s="1356"/>
      <c r="K106" s="1356"/>
      <c r="L106" s="1356"/>
      <c r="M106" s="1357"/>
      <c r="N106" s="1345"/>
    </row>
    <row r="107" spans="1:14" ht="21" customHeight="1">
      <c r="A107" s="1362"/>
      <c r="B107" s="1364" t="s">
        <v>1217</v>
      </c>
      <c r="C107" s="1355">
        <f>SUM('4.mell.'!E67)</f>
        <v>68997</v>
      </c>
      <c r="D107" s="1355"/>
      <c r="E107" s="1356"/>
      <c r="F107" s="1356"/>
      <c r="G107" s="1356"/>
      <c r="H107" s="1356"/>
      <c r="I107" s="1356"/>
      <c r="J107" s="1356"/>
      <c r="K107" s="1356"/>
      <c r="L107" s="1356"/>
      <c r="M107" s="1357"/>
      <c r="N107" s="1345"/>
    </row>
    <row r="108" spans="1:14" ht="21" customHeight="1">
      <c r="A108" s="1362"/>
      <c r="B108" s="1364" t="s">
        <v>1218</v>
      </c>
      <c r="C108" s="1355">
        <f>SUM('4.mell.'!E74)</f>
        <v>36369</v>
      </c>
      <c r="D108" s="1355"/>
      <c r="E108" s="1356"/>
      <c r="F108" s="1356"/>
      <c r="G108" s="1356"/>
      <c r="H108" s="1356"/>
      <c r="I108" s="1356"/>
      <c r="J108" s="1356"/>
      <c r="K108" s="1356"/>
      <c r="L108" s="1356"/>
      <c r="M108" s="1357"/>
      <c r="N108" s="1345"/>
    </row>
    <row r="109" spans="1:14" ht="21" customHeight="1">
      <c r="A109" s="1362"/>
      <c r="B109" s="1354" t="s">
        <v>1219</v>
      </c>
      <c r="C109" s="1355">
        <f>SUM('4.mell.'!E73)</f>
        <v>10800</v>
      </c>
      <c r="D109" s="1355"/>
      <c r="E109" s="1356"/>
      <c r="F109" s="1356"/>
      <c r="G109" s="1356"/>
      <c r="H109" s="1356"/>
      <c r="I109" s="1356"/>
      <c r="J109" s="1356"/>
      <c r="K109" s="1356"/>
      <c r="L109" s="1356"/>
      <c r="M109" s="1357"/>
      <c r="N109" s="1345"/>
    </row>
    <row r="110" spans="1:14" ht="21" customHeight="1">
      <c r="A110" s="1340" t="s">
        <v>408</v>
      </c>
      <c r="B110" s="1353" t="s">
        <v>1220</v>
      </c>
      <c r="C110" s="1355"/>
      <c r="D110" s="1343">
        <f>SUM(E110:M110)</f>
        <v>0</v>
      </c>
      <c r="E110" s="1356"/>
      <c r="F110" s="1356"/>
      <c r="G110" s="1356"/>
      <c r="H110" s="1356"/>
      <c r="I110" s="1356"/>
      <c r="J110" s="1356"/>
      <c r="K110" s="1356"/>
      <c r="L110" s="1356"/>
      <c r="M110" s="1357"/>
      <c r="N110" s="1345"/>
    </row>
    <row r="111" spans="1:14" ht="21" customHeight="1">
      <c r="A111" s="1340" t="s">
        <v>410</v>
      </c>
      <c r="B111" s="1353" t="s">
        <v>1221</v>
      </c>
      <c r="C111" s="1355"/>
      <c r="D111" s="1343">
        <f>SUM(E111:M111)</f>
        <v>0</v>
      </c>
      <c r="E111" s="1356"/>
      <c r="F111" s="1356"/>
      <c r="G111" s="1356"/>
      <c r="H111" s="1356"/>
      <c r="I111" s="1356"/>
      <c r="J111" s="1356"/>
      <c r="K111" s="1356"/>
      <c r="L111" s="1356"/>
      <c r="M111" s="1357"/>
      <c r="N111" s="1345"/>
    </row>
    <row r="112" spans="1:14" ht="21" customHeight="1">
      <c r="A112" s="1340" t="s">
        <v>412</v>
      </c>
      <c r="B112" s="1353" t="s">
        <v>1222</v>
      </c>
      <c r="C112" s="1343">
        <f>SUM(C113:C122)</f>
        <v>48221</v>
      </c>
      <c r="D112" s="1343">
        <f>SUM(E112:M112)</f>
        <v>48221</v>
      </c>
      <c r="E112" s="1356"/>
      <c r="F112" s="1358">
        <v>33639</v>
      </c>
      <c r="G112" s="1356"/>
      <c r="H112" s="1358">
        <v>700</v>
      </c>
      <c r="I112" s="1356"/>
      <c r="J112" s="1356"/>
      <c r="K112" s="1356"/>
      <c r="L112" s="1358">
        <v>13882</v>
      </c>
      <c r="M112" s="1357"/>
      <c r="N112" s="1345"/>
    </row>
    <row r="113" spans="1:14" ht="21" customHeight="1">
      <c r="A113" s="1340"/>
      <c r="B113" s="1354" t="s">
        <v>1223</v>
      </c>
      <c r="C113" s="1355">
        <f>SUM('3c.m.'!E136)</f>
        <v>3953</v>
      </c>
      <c r="D113" s="1343"/>
      <c r="E113" s="1356"/>
      <c r="F113" s="1356"/>
      <c r="G113" s="1356"/>
      <c r="H113" s="1358"/>
      <c r="I113" s="1356"/>
      <c r="J113" s="1356"/>
      <c r="K113" s="1356"/>
      <c r="L113" s="1358"/>
      <c r="M113" s="1357"/>
      <c r="N113" s="1345"/>
    </row>
    <row r="114" spans="1:14" ht="21" customHeight="1">
      <c r="A114" s="1340"/>
      <c r="B114" s="1354" t="s">
        <v>1224</v>
      </c>
      <c r="C114" s="1355">
        <f>SUM('3c.m.'!E144)</f>
        <v>8858</v>
      </c>
      <c r="D114" s="1343"/>
      <c r="E114" s="1356"/>
      <c r="F114" s="1356"/>
      <c r="G114" s="1356"/>
      <c r="H114" s="1358"/>
      <c r="I114" s="1356"/>
      <c r="J114" s="1356"/>
      <c r="K114" s="1356"/>
      <c r="L114" s="1358"/>
      <c r="M114" s="1357"/>
      <c r="N114" s="1345"/>
    </row>
    <row r="115" spans="1:14" ht="21" customHeight="1">
      <c r="A115" s="1340"/>
      <c r="B115" s="1354" t="s">
        <v>1225</v>
      </c>
      <c r="C115" s="1355">
        <f>SUM('3c.m.'!E168)</f>
        <v>5722</v>
      </c>
      <c r="D115" s="1343"/>
      <c r="E115" s="1356"/>
      <c r="F115" s="1356"/>
      <c r="G115" s="1356"/>
      <c r="H115" s="1358"/>
      <c r="I115" s="1356"/>
      <c r="J115" s="1356"/>
      <c r="K115" s="1356"/>
      <c r="L115" s="1358"/>
      <c r="M115" s="1357"/>
      <c r="N115" s="1345"/>
    </row>
    <row r="116" spans="1:14" ht="21" customHeight="1">
      <c r="A116" s="1340"/>
      <c r="B116" s="1354" t="s">
        <v>1226</v>
      </c>
      <c r="C116" s="1355">
        <f>SUM('3c.m.'!E160)</f>
        <v>4309</v>
      </c>
      <c r="D116" s="1355"/>
      <c r="E116" s="1356"/>
      <c r="F116" s="1356"/>
      <c r="G116" s="1356"/>
      <c r="H116" s="1356"/>
      <c r="I116" s="1356"/>
      <c r="J116" s="1356"/>
      <c r="K116" s="1356"/>
      <c r="L116" s="1356"/>
      <c r="M116" s="1357"/>
      <c r="N116" s="1345"/>
    </row>
    <row r="117" spans="1:14" ht="21" customHeight="1">
      <c r="A117" s="1340"/>
      <c r="B117" s="1354" t="s">
        <v>1227</v>
      </c>
      <c r="C117" s="1355">
        <f>SUM('3c.m.'!E633)</f>
        <v>4299</v>
      </c>
      <c r="D117" s="1355"/>
      <c r="E117" s="1356"/>
      <c r="F117" s="1356"/>
      <c r="G117" s="1356"/>
      <c r="H117" s="1356"/>
      <c r="I117" s="1356"/>
      <c r="J117" s="1356"/>
      <c r="K117" s="1356"/>
      <c r="L117" s="1356"/>
      <c r="M117" s="1357"/>
      <c r="N117" s="1345"/>
    </row>
    <row r="118" spans="1:14" ht="21" customHeight="1">
      <c r="A118" s="1340"/>
      <c r="B118" s="1354" t="s">
        <v>1228</v>
      </c>
      <c r="C118" s="1355">
        <f>SUM('3c.m.'!E675)</f>
        <v>186</v>
      </c>
      <c r="D118" s="1355"/>
      <c r="E118" s="1356"/>
      <c r="F118" s="1356"/>
      <c r="G118" s="1356"/>
      <c r="H118" s="1356"/>
      <c r="I118" s="1356"/>
      <c r="J118" s="1356"/>
      <c r="K118" s="1356"/>
      <c r="L118" s="1356"/>
      <c r="M118" s="1357"/>
      <c r="N118" s="1345"/>
    </row>
    <row r="119" spans="1:14" ht="21" customHeight="1">
      <c r="A119" s="1340"/>
      <c r="B119" s="1354" t="s">
        <v>1229</v>
      </c>
      <c r="C119" s="1355">
        <f>SUM('3c.m.'!E683)</f>
        <v>3702</v>
      </c>
      <c r="D119" s="1355"/>
      <c r="E119" s="1356"/>
      <c r="F119" s="1356"/>
      <c r="G119" s="1356"/>
      <c r="H119" s="1356"/>
      <c r="I119" s="1356"/>
      <c r="J119" s="1356"/>
      <c r="K119" s="1356"/>
      <c r="L119" s="1356"/>
      <c r="M119" s="1357"/>
      <c r="N119" s="1345"/>
    </row>
    <row r="120" spans="1:14" ht="21" customHeight="1">
      <c r="A120" s="1340"/>
      <c r="B120" s="1354" t="s">
        <v>1230</v>
      </c>
      <c r="C120" s="1355">
        <f>SUM('3c.m.'!E691)</f>
        <v>11512</v>
      </c>
      <c r="D120" s="1355"/>
      <c r="E120" s="1356"/>
      <c r="F120" s="1356"/>
      <c r="G120" s="1356"/>
      <c r="H120" s="1356"/>
      <c r="I120" s="1356"/>
      <c r="J120" s="1356"/>
      <c r="K120" s="1356"/>
      <c r="L120" s="1356"/>
      <c r="M120" s="1357"/>
      <c r="N120" s="1345"/>
    </row>
    <row r="121" spans="1:14" ht="21" customHeight="1">
      <c r="A121" s="1340"/>
      <c r="B121" s="1354" t="s">
        <v>1231</v>
      </c>
      <c r="C121" s="1355">
        <f>SUM('3c.m.'!E699)</f>
        <v>2680</v>
      </c>
      <c r="D121" s="1355"/>
      <c r="E121" s="1356"/>
      <c r="F121" s="1356"/>
      <c r="G121" s="1356"/>
      <c r="H121" s="1356"/>
      <c r="I121" s="1356"/>
      <c r="J121" s="1356"/>
      <c r="K121" s="1356"/>
      <c r="L121" s="1356"/>
      <c r="M121" s="1357"/>
      <c r="N121" s="1345"/>
    </row>
    <row r="122" spans="1:14" ht="21" customHeight="1">
      <c r="A122" s="1340"/>
      <c r="B122" s="1354" t="s">
        <v>1232</v>
      </c>
      <c r="C122" s="1355">
        <f>SUM('3c.m.'!E707)</f>
        <v>3000</v>
      </c>
      <c r="D122" s="1355"/>
      <c r="E122" s="1356"/>
      <c r="F122" s="1356"/>
      <c r="G122" s="1356"/>
      <c r="H122" s="1356"/>
      <c r="I122" s="1356"/>
      <c r="J122" s="1356"/>
      <c r="K122" s="1356"/>
      <c r="L122" s="1356"/>
      <c r="M122" s="1357"/>
      <c r="N122" s="1345"/>
    </row>
    <row r="123" spans="1:14" ht="21" customHeight="1">
      <c r="A123" s="1340" t="s">
        <v>414</v>
      </c>
      <c r="B123" s="1353" t="s">
        <v>1233</v>
      </c>
      <c r="C123" s="1343">
        <f>SUM(C124:C127)</f>
        <v>89209</v>
      </c>
      <c r="D123" s="1343">
        <f>SUM(E123:M123)</f>
        <v>89209</v>
      </c>
      <c r="E123" s="1356"/>
      <c r="F123" s="1358">
        <v>11042</v>
      </c>
      <c r="G123" s="1358"/>
      <c r="H123" s="1356"/>
      <c r="I123" s="1356"/>
      <c r="J123" s="1356"/>
      <c r="K123" s="1356"/>
      <c r="L123" s="1358">
        <v>78167</v>
      </c>
      <c r="M123" s="1357"/>
      <c r="N123" s="1345"/>
    </row>
    <row r="124" spans="1:14" ht="21" customHeight="1">
      <c r="A124" s="1340"/>
      <c r="B124" s="1354" t="s">
        <v>1234</v>
      </c>
      <c r="C124" s="1355">
        <f>SUM('3c.m.'!E210)</f>
        <v>2105</v>
      </c>
      <c r="D124" s="1355"/>
      <c r="E124" s="1356"/>
      <c r="F124" s="1356"/>
      <c r="G124" s="1356"/>
      <c r="H124" s="1356"/>
      <c r="I124" s="1356"/>
      <c r="J124" s="1356"/>
      <c r="K124" s="1356"/>
      <c r="L124" s="1356"/>
      <c r="M124" s="1357"/>
      <c r="N124" s="1345"/>
    </row>
    <row r="125" spans="1:14" ht="21" customHeight="1">
      <c r="A125" s="1340"/>
      <c r="B125" s="1354" t="s">
        <v>1235</v>
      </c>
      <c r="C125" s="1355">
        <f>SUM('3c.m.'!E260)</f>
        <v>0</v>
      </c>
      <c r="D125" s="1355"/>
      <c r="E125" s="1356"/>
      <c r="F125" s="1356"/>
      <c r="G125" s="1356"/>
      <c r="H125" s="1356"/>
      <c r="I125" s="1356"/>
      <c r="J125" s="1356"/>
      <c r="K125" s="1356"/>
      <c r="L125" s="1356"/>
      <c r="M125" s="1357"/>
      <c r="N125" s="1345"/>
    </row>
    <row r="126" spans="1:14" ht="21" customHeight="1">
      <c r="A126" s="1340"/>
      <c r="B126" s="1354" t="s">
        <v>1236</v>
      </c>
      <c r="C126" s="1355">
        <f>SUM('3c.m.'!E853)</f>
        <v>306</v>
      </c>
      <c r="D126" s="1355"/>
      <c r="E126" s="1356"/>
      <c r="F126" s="1356"/>
      <c r="G126" s="1356"/>
      <c r="H126" s="1356"/>
      <c r="I126" s="1356"/>
      <c r="J126" s="1356"/>
      <c r="K126" s="1356"/>
      <c r="L126" s="1356"/>
      <c r="M126" s="1357"/>
      <c r="N126" s="1345"/>
    </row>
    <row r="127" spans="1:14" ht="21" customHeight="1">
      <c r="A127" s="1340"/>
      <c r="B127" s="1354" t="s">
        <v>1237</v>
      </c>
      <c r="C127" s="1355">
        <f>SUM('5.mell. '!E24)</f>
        <v>86798</v>
      </c>
      <c r="D127" s="1355"/>
      <c r="E127" s="1356"/>
      <c r="F127" s="1356"/>
      <c r="G127" s="1356"/>
      <c r="H127" s="1356"/>
      <c r="I127" s="1356"/>
      <c r="J127" s="1356"/>
      <c r="K127" s="1356"/>
      <c r="L127" s="1356"/>
      <c r="M127" s="1357"/>
      <c r="N127" s="1345"/>
    </row>
    <row r="128" spans="1:14" ht="21" customHeight="1">
      <c r="A128" s="1340" t="s">
        <v>416</v>
      </c>
      <c r="B128" s="1353" t="s">
        <v>1238</v>
      </c>
      <c r="C128" s="1343">
        <f>SUM(C129:C131)</f>
        <v>9643</v>
      </c>
      <c r="D128" s="1343">
        <f>SUM(E128:M128)</f>
        <v>9643</v>
      </c>
      <c r="E128" s="1356"/>
      <c r="F128" s="1358">
        <v>9643</v>
      </c>
      <c r="G128" s="1358"/>
      <c r="H128" s="1356"/>
      <c r="I128" s="1356"/>
      <c r="J128" s="1356"/>
      <c r="K128" s="1356"/>
      <c r="L128" s="1356"/>
      <c r="M128" s="1357"/>
      <c r="N128" s="1345"/>
    </row>
    <row r="129" spans="1:14" ht="21" customHeight="1">
      <c r="A129" s="1340"/>
      <c r="B129" s="1354" t="s">
        <v>1239</v>
      </c>
      <c r="C129" s="1355">
        <f>SUM('3c.m.'!E193)</f>
        <v>8347</v>
      </c>
      <c r="D129" s="1355"/>
      <c r="E129" s="1356"/>
      <c r="F129" s="1356"/>
      <c r="G129" s="1356"/>
      <c r="H129" s="1356"/>
      <c r="I129" s="1356"/>
      <c r="J129" s="1356"/>
      <c r="K129" s="1356"/>
      <c r="L129" s="1356"/>
      <c r="M129" s="1357"/>
      <c r="N129" s="1345"/>
    </row>
    <row r="130" spans="1:14" ht="21" customHeight="1">
      <c r="A130" s="1340"/>
      <c r="B130" s="1354" t="s">
        <v>1240</v>
      </c>
      <c r="C130" s="1355">
        <f>SUM('3c.m.'!E665)</f>
        <v>964</v>
      </c>
      <c r="D130" s="1355"/>
      <c r="E130" s="1356"/>
      <c r="F130" s="1356"/>
      <c r="G130" s="1356"/>
      <c r="H130" s="1356"/>
      <c r="I130" s="1356"/>
      <c r="J130" s="1356"/>
      <c r="K130" s="1356"/>
      <c r="L130" s="1356"/>
      <c r="M130" s="1357"/>
      <c r="N130" s="1345"/>
    </row>
    <row r="131" spans="1:14" ht="21" customHeight="1">
      <c r="A131" s="1340"/>
      <c r="B131" s="1354" t="s">
        <v>1241</v>
      </c>
      <c r="C131" s="1355">
        <f>SUM('3c.m.'!E845)</f>
        <v>332</v>
      </c>
      <c r="D131" s="1355"/>
      <c r="E131" s="1356"/>
      <c r="F131" s="1356"/>
      <c r="G131" s="1356"/>
      <c r="H131" s="1356"/>
      <c r="I131" s="1356"/>
      <c r="J131" s="1356"/>
      <c r="K131" s="1356"/>
      <c r="L131" s="1356"/>
      <c r="M131" s="1357"/>
      <c r="N131" s="1345"/>
    </row>
    <row r="132" spans="1:14" ht="21" customHeight="1">
      <c r="A132" s="1365"/>
      <c r="B132" s="1353"/>
      <c r="C132" s="1355"/>
      <c r="D132" s="1355"/>
      <c r="E132" s="1356"/>
      <c r="F132" s="1356"/>
      <c r="G132" s="1356"/>
      <c r="H132" s="1356"/>
      <c r="I132" s="1356"/>
      <c r="J132" s="1356"/>
      <c r="K132" s="1356"/>
      <c r="L132" s="1356"/>
      <c r="M132" s="1357"/>
      <c r="N132" s="1345"/>
    </row>
    <row r="133" spans="1:14" ht="21" customHeight="1">
      <c r="A133" s="1365"/>
      <c r="B133" s="1353" t="s">
        <v>1242</v>
      </c>
      <c r="C133" s="1343">
        <f>SUM('3c.m.'!E177)</f>
        <v>88107</v>
      </c>
      <c r="D133" s="1343">
        <f>SUM(E133:N133)</f>
        <v>88107</v>
      </c>
      <c r="E133" s="1356"/>
      <c r="F133" s="1358">
        <v>88107</v>
      </c>
      <c r="G133" s="1356"/>
      <c r="H133" s="1356"/>
      <c r="I133" s="1356"/>
      <c r="J133" s="1356"/>
      <c r="K133" s="1356"/>
      <c r="L133" s="1356"/>
      <c r="M133" s="1357"/>
      <c r="N133" s="1345"/>
    </row>
    <row r="134" spans="1:14" ht="21" customHeight="1">
      <c r="A134" s="1365"/>
      <c r="B134" s="1353"/>
      <c r="C134" s="1343"/>
      <c r="D134" s="1355"/>
      <c r="E134" s="1356"/>
      <c r="F134" s="1356"/>
      <c r="G134" s="1356"/>
      <c r="H134" s="1356"/>
      <c r="I134" s="1356"/>
      <c r="J134" s="1356"/>
      <c r="K134" s="1356"/>
      <c r="L134" s="1356"/>
      <c r="M134" s="1357"/>
      <c r="N134" s="1345"/>
    </row>
    <row r="135" spans="1:14" ht="21" customHeight="1">
      <c r="A135" s="1365"/>
      <c r="B135" s="1353" t="s">
        <v>1243</v>
      </c>
      <c r="C135" s="1343">
        <f>SUM('3c.m.'!E185)</f>
        <v>90894</v>
      </c>
      <c r="D135" s="1343">
        <f aca="true" t="shared" si="0" ref="D135:D151">SUM(E135:N135)</f>
        <v>90894</v>
      </c>
      <c r="E135" s="1356"/>
      <c r="F135" s="1358">
        <v>82585</v>
      </c>
      <c r="G135" s="1358"/>
      <c r="H135" s="1356"/>
      <c r="I135" s="1356"/>
      <c r="J135" s="1356">
        <v>8309</v>
      </c>
      <c r="K135" s="1356"/>
      <c r="L135" s="1358"/>
      <c r="M135" s="1357"/>
      <c r="N135" s="1345"/>
    </row>
    <row r="136" spans="1:14" ht="21" customHeight="1">
      <c r="A136" s="1365"/>
      <c r="B136" s="1353" t="s">
        <v>1244</v>
      </c>
      <c r="C136" s="1343">
        <v>1441035</v>
      </c>
      <c r="D136" s="1343">
        <f t="shared" si="0"/>
        <v>1441035</v>
      </c>
      <c r="E136" s="1358"/>
      <c r="F136" s="1358">
        <v>1303767</v>
      </c>
      <c r="G136" s="1358">
        <v>17340</v>
      </c>
      <c r="H136" s="1356"/>
      <c r="I136" s="1356"/>
      <c r="J136" s="1356"/>
      <c r="K136" s="1356"/>
      <c r="L136" s="1437">
        <v>119928</v>
      </c>
      <c r="M136" s="1357"/>
      <c r="N136" s="1366"/>
    </row>
    <row r="137" spans="1:14" ht="21" customHeight="1">
      <c r="A137" s="1365"/>
      <c r="B137" s="1353" t="s">
        <v>1245</v>
      </c>
      <c r="C137" s="1343">
        <f>SUM('3c.m.'!E243)</f>
        <v>38608</v>
      </c>
      <c r="D137" s="1343">
        <f t="shared" si="0"/>
        <v>38608</v>
      </c>
      <c r="E137" s="1356"/>
      <c r="F137" s="1358">
        <v>38163</v>
      </c>
      <c r="G137" s="1358"/>
      <c r="H137" s="1356"/>
      <c r="I137" s="1356"/>
      <c r="J137" s="1356"/>
      <c r="K137" s="1356"/>
      <c r="L137" s="1358">
        <v>445</v>
      </c>
      <c r="M137" s="1357"/>
      <c r="N137" s="1366"/>
    </row>
    <row r="138" spans="1:14" ht="21" customHeight="1">
      <c r="A138" s="1365"/>
      <c r="B138" s="1353" t="s">
        <v>1246</v>
      </c>
      <c r="C138" s="1343">
        <f>SUM('3c.m.'!E318)</f>
        <v>577</v>
      </c>
      <c r="D138" s="1343">
        <f t="shared" si="0"/>
        <v>577</v>
      </c>
      <c r="E138" s="1356"/>
      <c r="F138" s="1358">
        <v>577</v>
      </c>
      <c r="G138" s="1358"/>
      <c r="H138" s="1356"/>
      <c r="I138" s="1356"/>
      <c r="J138" s="1356"/>
      <c r="K138" s="1356"/>
      <c r="L138" s="1358"/>
      <c r="M138" s="1357"/>
      <c r="N138" s="1366"/>
    </row>
    <row r="139" spans="1:14" ht="21" customHeight="1">
      <c r="A139" s="1365"/>
      <c r="B139" s="1353" t="s">
        <v>1247</v>
      </c>
      <c r="C139" s="1343">
        <f>SUM('3c.m.'!E772)</f>
        <v>14239</v>
      </c>
      <c r="D139" s="1343">
        <f t="shared" si="0"/>
        <v>14239</v>
      </c>
      <c r="E139" s="1356"/>
      <c r="F139" s="1358">
        <v>13072</v>
      </c>
      <c r="G139" s="1358"/>
      <c r="H139" s="1356"/>
      <c r="I139" s="1356"/>
      <c r="J139" s="1356"/>
      <c r="K139" s="1356"/>
      <c r="L139" s="1358">
        <v>1167</v>
      </c>
      <c r="M139" s="1357"/>
      <c r="N139" s="1366"/>
    </row>
    <row r="140" spans="1:14" ht="21" customHeight="1">
      <c r="A140" s="1365"/>
      <c r="B140" s="1353" t="s">
        <v>1248</v>
      </c>
      <c r="C140" s="1343">
        <f>SUM('3d.m.'!E15)</f>
        <v>290000</v>
      </c>
      <c r="D140" s="1343">
        <f t="shared" si="0"/>
        <v>290000</v>
      </c>
      <c r="E140" s="1356"/>
      <c r="F140" s="1358">
        <v>290000</v>
      </c>
      <c r="G140" s="1358"/>
      <c r="H140" s="1356"/>
      <c r="I140" s="1356"/>
      <c r="J140" s="1356"/>
      <c r="K140" s="1356"/>
      <c r="L140" s="1358"/>
      <c r="M140" s="1357"/>
      <c r="N140" s="1366"/>
    </row>
    <row r="141" spans="1:14" ht="21" customHeight="1">
      <c r="A141" s="1365"/>
      <c r="B141" s="1353" t="s">
        <v>1249</v>
      </c>
      <c r="C141" s="1343">
        <f>SUM('1c.mell '!E80)</f>
        <v>52643</v>
      </c>
      <c r="D141" s="1343">
        <f t="shared" si="0"/>
        <v>52643</v>
      </c>
      <c r="E141" s="1356"/>
      <c r="F141" s="1358">
        <v>52643</v>
      </c>
      <c r="G141" s="1358"/>
      <c r="H141" s="1356"/>
      <c r="I141" s="1356"/>
      <c r="J141" s="1356"/>
      <c r="K141" s="1356"/>
      <c r="L141" s="1358"/>
      <c r="M141" s="1357"/>
      <c r="N141" s="1366"/>
    </row>
    <row r="142" spans="1:14" ht="21" customHeight="1">
      <c r="A142" s="1365"/>
      <c r="B142" s="1353" t="s">
        <v>1250</v>
      </c>
      <c r="C142" s="1343">
        <f>SUM('1c.mell '!E86)</f>
        <v>214726</v>
      </c>
      <c r="D142" s="1343">
        <f t="shared" si="0"/>
        <v>214726</v>
      </c>
      <c r="E142" s="1356"/>
      <c r="F142" s="1358">
        <v>206626</v>
      </c>
      <c r="G142" s="1358">
        <v>8100</v>
      </c>
      <c r="H142" s="1356"/>
      <c r="I142" s="1356"/>
      <c r="J142" s="1356"/>
      <c r="K142" s="1356"/>
      <c r="L142" s="1356"/>
      <c r="M142" s="1357"/>
      <c r="N142" s="1366"/>
    </row>
    <row r="143" spans="1:14" ht="21" customHeight="1">
      <c r="A143" s="1365"/>
      <c r="B143" s="1353" t="s">
        <v>1251</v>
      </c>
      <c r="C143" s="1343">
        <f>SUM('1c.mell '!E88)</f>
        <v>8015</v>
      </c>
      <c r="D143" s="1343">
        <f t="shared" si="0"/>
        <v>8015</v>
      </c>
      <c r="E143" s="1356"/>
      <c r="F143" s="1358">
        <v>8015</v>
      </c>
      <c r="G143" s="1358"/>
      <c r="H143" s="1356"/>
      <c r="I143" s="1356"/>
      <c r="J143" s="1356"/>
      <c r="K143" s="1356"/>
      <c r="L143" s="1356"/>
      <c r="M143" s="1357"/>
      <c r="N143" s="1366"/>
    </row>
    <row r="144" spans="1:14" ht="21" customHeight="1">
      <c r="A144" s="1365"/>
      <c r="B144" s="1353" t="s">
        <v>1252</v>
      </c>
      <c r="C144" s="1343">
        <f>SUM('1c.mell '!E82)</f>
        <v>8507</v>
      </c>
      <c r="D144" s="1343">
        <f t="shared" si="0"/>
        <v>8507</v>
      </c>
      <c r="E144" s="1356"/>
      <c r="F144" s="1358">
        <v>8507</v>
      </c>
      <c r="G144" s="1358"/>
      <c r="H144" s="1356"/>
      <c r="I144" s="1356"/>
      <c r="J144" s="1356"/>
      <c r="K144" s="1356"/>
      <c r="L144" s="1356"/>
      <c r="M144" s="1357"/>
      <c r="N144" s="1366"/>
    </row>
    <row r="145" spans="1:14" ht="21" customHeight="1">
      <c r="A145" s="1365"/>
      <c r="B145" s="1353" t="s">
        <v>1253</v>
      </c>
      <c r="C145" s="1343">
        <f>SUM('1c.mell '!E123)</f>
        <v>24000</v>
      </c>
      <c r="D145" s="1343">
        <f t="shared" si="0"/>
        <v>24000</v>
      </c>
      <c r="E145" s="1356"/>
      <c r="F145" s="1358">
        <v>24000</v>
      </c>
      <c r="G145" s="1358"/>
      <c r="H145" s="1356"/>
      <c r="I145" s="1358"/>
      <c r="J145" s="1356"/>
      <c r="K145" s="1356"/>
      <c r="L145" s="1358"/>
      <c r="M145" s="1357"/>
      <c r="N145" s="1366"/>
    </row>
    <row r="146" spans="1:14" ht="21" customHeight="1">
      <c r="A146" s="1365"/>
      <c r="B146" s="1353" t="s">
        <v>1261</v>
      </c>
      <c r="C146" s="1343">
        <f>SUM('1c.mell '!E73)</f>
        <v>63525</v>
      </c>
      <c r="D146" s="1343">
        <f t="shared" si="0"/>
        <v>63525</v>
      </c>
      <c r="E146" s="1356"/>
      <c r="F146" s="1358">
        <v>63525</v>
      </c>
      <c r="G146" s="1358"/>
      <c r="H146" s="1356"/>
      <c r="I146" s="1356"/>
      <c r="J146" s="1356"/>
      <c r="K146" s="1356"/>
      <c r="L146" s="1358"/>
      <c r="M146" s="1357"/>
      <c r="N146" s="1366"/>
    </row>
    <row r="147" spans="1:14" ht="21" customHeight="1">
      <c r="A147" s="1365"/>
      <c r="B147" s="1353" t="s">
        <v>1254</v>
      </c>
      <c r="C147" s="1343">
        <f>SUM('1c.mell '!E172)</f>
        <v>38195</v>
      </c>
      <c r="D147" s="1343">
        <f t="shared" si="0"/>
        <v>38195</v>
      </c>
      <c r="E147" s="1356"/>
      <c r="F147" s="1358">
        <v>38195</v>
      </c>
      <c r="G147" s="1358"/>
      <c r="H147" s="1356"/>
      <c r="I147" s="1356"/>
      <c r="J147" s="1356"/>
      <c r="K147" s="1356"/>
      <c r="L147" s="1358"/>
      <c r="M147" s="1357"/>
      <c r="N147" s="1366"/>
    </row>
    <row r="148" spans="1:14" ht="21" customHeight="1">
      <c r="A148" s="1365"/>
      <c r="B148" s="1353" t="s">
        <v>1255</v>
      </c>
      <c r="C148" s="1343">
        <f>SUM('2.mell'!E353)</f>
        <v>1732996</v>
      </c>
      <c r="D148" s="1343">
        <f t="shared" si="0"/>
        <v>1732996</v>
      </c>
      <c r="E148" s="1358">
        <v>574672</v>
      </c>
      <c r="F148" s="1358">
        <v>841253</v>
      </c>
      <c r="G148" s="1437">
        <v>300064</v>
      </c>
      <c r="H148" s="1437">
        <v>13624</v>
      </c>
      <c r="I148" s="1356"/>
      <c r="J148" s="1356"/>
      <c r="K148" s="1356"/>
      <c r="L148" s="1437">
        <v>3383</v>
      </c>
      <c r="M148" s="1357"/>
      <c r="N148" s="1345"/>
    </row>
    <row r="149" spans="1:14" ht="21" customHeight="1">
      <c r="A149" s="1340"/>
      <c r="B149" s="1353" t="s">
        <v>1256</v>
      </c>
      <c r="C149" s="1343">
        <f>SUM('2.mell'!E416)</f>
        <v>443392</v>
      </c>
      <c r="D149" s="1343">
        <f t="shared" si="0"/>
        <v>443392</v>
      </c>
      <c r="E149" s="1358">
        <v>115220</v>
      </c>
      <c r="F149" s="1358">
        <v>289009</v>
      </c>
      <c r="G149" s="1437">
        <v>38170</v>
      </c>
      <c r="H149" s="1437">
        <v>993</v>
      </c>
      <c r="I149" s="1356"/>
      <c r="J149" s="1356"/>
      <c r="K149" s="1356"/>
      <c r="L149" s="1437"/>
      <c r="M149" s="1357"/>
      <c r="N149" s="1345"/>
    </row>
    <row r="150" spans="1:14" ht="21" customHeight="1">
      <c r="A150" s="1340"/>
      <c r="B150" s="1353" t="s">
        <v>1257</v>
      </c>
      <c r="C150" s="1343">
        <f>SUM('2.mell'!E448)</f>
        <v>579896</v>
      </c>
      <c r="D150" s="1343">
        <f t="shared" si="0"/>
        <v>579896</v>
      </c>
      <c r="E150" s="1358">
        <v>134539</v>
      </c>
      <c r="F150" s="1358">
        <v>364563</v>
      </c>
      <c r="G150" s="1437">
        <v>45853</v>
      </c>
      <c r="H150" s="1437">
        <v>18584</v>
      </c>
      <c r="I150" s="1356"/>
      <c r="J150" s="1356"/>
      <c r="K150" s="1356"/>
      <c r="L150" s="1437">
        <v>16357</v>
      </c>
      <c r="M150" s="1357"/>
      <c r="N150" s="1345"/>
    </row>
    <row r="151" spans="1:14" ht="21" customHeight="1">
      <c r="A151" s="1340"/>
      <c r="B151" s="1353" t="s">
        <v>1258</v>
      </c>
      <c r="C151" s="1343">
        <v>222480</v>
      </c>
      <c r="D151" s="1343">
        <f t="shared" si="0"/>
        <v>222480</v>
      </c>
      <c r="E151" s="1358">
        <v>22178</v>
      </c>
      <c r="F151" s="1358">
        <v>127951</v>
      </c>
      <c r="G151" s="1437">
        <v>68383</v>
      </c>
      <c r="H151" s="1437">
        <v>1711</v>
      </c>
      <c r="I151" s="1356"/>
      <c r="J151" s="1356"/>
      <c r="K151" s="1356"/>
      <c r="L151" s="1437">
        <v>2257</v>
      </c>
      <c r="M151" s="1357"/>
      <c r="N151" s="1345"/>
    </row>
    <row r="152" spans="1:14" ht="21" customHeight="1">
      <c r="A152" s="1340"/>
      <c r="B152" s="1353"/>
      <c r="C152" s="1355"/>
      <c r="D152" s="1355"/>
      <c r="E152" s="1356"/>
      <c r="F152" s="1356"/>
      <c r="G152" s="1356"/>
      <c r="H152" s="1356"/>
      <c r="I152" s="1356"/>
      <c r="J152" s="1356"/>
      <c r="K152" s="1356"/>
      <c r="L152" s="1438"/>
      <c r="M152" s="1357"/>
      <c r="N152" s="1345"/>
    </row>
    <row r="153" spans="1:14" ht="21" customHeight="1">
      <c r="A153" s="1340"/>
      <c r="B153" s="1353"/>
      <c r="C153" s="1355"/>
      <c r="D153" s="1355"/>
      <c r="E153" s="1356"/>
      <c r="F153" s="1356"/>
      <c r="G153" s="1356"/>
      <c r="H153" s="1356"/>
      <c r="I153" s="1356"/>
      <c r="J153" s="1356"/>
      <c r="K153" s="1356"/>
      <c r="L153" s="1438"/>
      <c r="M153" s="1357"/>
      <c r="N153" s="1345"/>
    </row>
    <row r="154" spans="1:14" ht="21" customHeight="1">
      <c r="A154" s="1340"/>
      <c r="B154" s="1367" t="s">
        <v>1259</v>
      </c>
      <c r="C154" s="1358">
        <f aca="true" t="shared" si="1" ref="C154:N154">SUM(C151+C150+C149+C148+C146+C145+C142+C141+C140+C139+C138+C137+C136+C135+C133+C128+C123+C112+C84+C74+C71+C53+C43+C38+C24+C22+C20+C18+C10+C147+C143+C144)</f>
        <v>13283196</v>
      </c>
      <c r="D154" s="1358">
        <f t="shared" si="1"/>
        <v>13283196</v>
      </c>
      <c r="E154" s="1437">
        <f t="shared" si="1"/>
        <v>1542704</v>
      </c>
      <c r="F154" s="1358">
        <f t="shared" si="1"/>
        <v>5450106</v>
      </c>
      <c r="G154" s="1358">
        <f t="shared" si="1"/>
        <v>1282340</v>
      </c>
      <c r="H154" s="1358">
        <f t="shared" si="1"/>
        <v>47363</v>
      </c>
      <c r="I154" s="1358">
        <f t="shared" si="1"/>
        <v>1427899</v>
      </c>
      <c r="J154" s="1358">
        <f t="shared" si="1"/>
        <v>8309</v>
      </c>
      <c r="K154" s="1358">
        <f t="shared" si="1"/>
        <v>0</v>
      </c>
      <c r="L154" s="1437">
        <f t="shared" si="1"/>
        <v>2760860</v>
      </c>
      <c r="M154" s="1358">
        <f t="shared" si="1"/>
        <v>763615</v>
      </c>
      <c r="N154" s="1358">
        <f t="shared" si="1"/>
        <v>0</v>
      </c>
    </row>
    <row r="155" spans="1:14" ht="21" customHeight="1">
      <c r="A155" s="1340"/>
      <c r="B155" s="1353"/>
      <c r="C155" s="1355"/>
      <c r="D155" s="1355"/>
      <c r="E155" s="1356"/>
      <c r="F155" s="1356"/>
      <c r="G155" s="1356"/>
      <c r="H155" s="1356"/>
      <c r="I155" s="1356"/>
      <c r="J155" s="1356"/>
      <c r="K155" s="1356"/>
      <c r="L155" s="1356"/>
      <c r="M155" s="1357"/>
      <c r="N155" s="1345"/>
    </row>
  </sheetData>
  <sheetProtection/>
  <mergeCells count="13"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  <mergeCell ref="L8:L9"/>
    <mergeCell ref="M8:M9"/>
    <mergeCell ref="N8:N9"/>
  </mergeCells>
  <printOptions/>
  <pageMargins left="0.3937007874015748" right="0.3937007874015748" top="0.3937007874015748" bottom="0.3937007874015748" header="0.5118110236220472" footer="0"/>
  <pageSetup firstPageNumber="67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pane ySplit="6" topLeftCell="A61" activePane="bottomLeft" state="frozen"/>
      <selection pane="topLeft" activeCell="A1" sqref="A1"/>
      <selection pane="bottomLeft" activeCell="A2" sqref="A2"/>
    </sheetView>
  </sheetViews>
  <sheetFormatPr defaultColWidth="9.125" defaultRowHeight="12.75"/>
  <cols>
    <col min="1" max="1" width="9.125" style="1332" customWidth="1"/>
    <col min="2" max="2" width="49.50390625" style="1332" customWidth="1"/>
    <col min="3" max="3" width="13.875" style="1332" customWidth="1"/>
    <col min="4" max="5" width="11.125" style="1332" customWidth="1"/>
    <col min="6" max="6" width="11.875" style="1332" customWidth="1"/>
    <col min="7" max="7" width="12.125" style="1332" customWidth="1"/>
    <col min="8" max="8" width="11.50390625" style="1332" customWidth="1"/>
    <col min="9" max="9" width="10.50390625" style="1332" bestFit="1" customWidth="1"/>
    <col min="10" max="10" width="11.125" style="1332" customWidth="1"/>
    <col min="11" max="11" width="11.50390625" style="1332" customWidth="1"/>
    <col min="12" max="12" width="10.875" style="1332" customWidth="1"/>
    <col min="13" max="16384" width="9.125" style="1332" customWidth="1"/>
  </cols>
  <sheetData>
    <row r="1" spans="1:13" ht="12.75">
      <c r="A1" s="1700" t="s">
        <v>1503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</row>
    <row r="2" spans="2:12" ht="17.25">
      <c r="B2" s="1701" t="s">
        <v>1262</v>
      </c>
      <c r="C2" s="1701"/>
      <c r="D2" s="1701"/>
      <c r="E2" s="1701"/>
      <c r="F2" s="1701"/>
      <c r="G2" s="1701"/>
      <c r="H2" s="1701"/>
      <c r="I2" s="1701"/>
      <c r="J2" s="1701"/>
      <c r="K2" s="1701"/>
      <c r="L2" s="1701"/>
    </row>
    <row r="3" spans="2:12" ht="17.25">
      <c r="B3" s="1702" t="s">
        <v>478</v>
      </c>
      <c r="C3" s="1702"/>
      <c r="D3" s="1702"/>
      <c r="E3" s="1702"/>
      <c r="F3" s="1702"/>
      <c r="G3" s="1702"/>
      <c r="H3" s="1702"/>
      <c r="I3" s="1702"/>
      <c r="J3" s="1702"/>
      <c r="K3" s="1702"/>
      <c r="L3" s="1702"/>
    </row>
    <row r="4" spans="3:13" ht="9.75" customHeight="1">
      <c r="C4" s="1368"/>
      <c r="F4" s="1369"/>
      <c r="G4" s="1369"/>
      <c r="H4" s="1369"/>
      <c r="I4" s="1369"/>
      <c r="J4" s="1369"/>
      <c r="K4" s="1369"/>
      <c r="L4" s="1369"/>
      <c r="M4" s="1335" t="s">
        <v>319</v>
      </c>
    </row>
    <row r="5" spans="1:13" ht="27" customHeight="1">
      <c r="A5" s="1370"/>
      <c r="B5" s="1703" t="s">
        <v>1263</v>
      </c>
      <c r="C5" s="1704" t="s">
        <v>1293</v>
      </c>
      <c r="D5" s="1703" t="s">
        <v>1264</v>
      </c>
      <c r="E5" s="1688" t="s">
        <v>1109</v>
      </c>
      <c r="F5" s="1688" t="s">
        <v>1116</v>
      </c>
      <c r="G5" s="1703" t="s">
        <v>1111</v>
      </c>
      <c r="H5" s="1703"/>
      <c r="I5" s="1703" t="s">
        <v>1112</v>
      </c>
      <c r="J5" s="1703"/>
      <c r="K5" s="1703" t="s">
        <v>1265</v>
      </c>
      <c r="L5" s="1688" t="s">
        <v>1266</v>
      </c>
      <c r="M5" s="1703" t="s">
        <v>1267</v>
      </c>
    </row>
    <row r="6" spans="1:13" ht="41.25" customHeight="1">
      <c r="A6" s="1372"/>
      <c r="B6" s="1703"/>
      <c r="C6" s="1705"/>
      <c r="D6" s="1703"/>
      <c r="E6" s="1706"/>
      <c r="F6" s="1463"/>
      <c r="G6" s="1371" t="s">
        <v>1268</v>
      </c>
      <c r="H6" s="1371" t="s">
        <v>1269</v>
      </c>
      <c r="I6" s="1371" t="s">
        <v>1270</v>
      </c>
      <c r="J6" s="1371" t="s">
        <v>1269</v>
      </c>
      <c r="K6" s="1703"/>
      <c r="L6" s="1707"/>
      <c r="M6" s="1703"/>
    </row>
    <row r="7" spans="1:13" ht="18" customHeight="1">
      <c r="A7" s="1373">
        <v>1803</v>
      </c>
      <c r="B7" s="1374" t="s">
        <v>1271</v>
      </c>
      <c r="C7" s="1375">
        <f>SUM('1c.mell '!E84)</f>
        <v>5000</v>
      </c>
      <c r="D7" s="1376">
        <f>SUM(E7:M7)</f>
        <v>5000</v>
      </c>
      <c r="E7" s="1376"/>
      <c r="F7" s="1377"/>
      <c r="G7" s="1374"/>
      <c r="H7" s="1374"/>
      <c r="I7" s="1374"/>
      <c r="J7" s="1374"/>
      <c r="K7" s="1374"/>
      <c r="L7" s="1374"/>
      <c r="M7" s="1378">
        <v>5000</v>
      </c>
    </row>
    <row r="8" spans="1:13" ht="18" customHeight="1">
      <c r="A8" s="1373">
        <v>2985</v>
      </c>
      <c r="B8" s="1374" t="s">
        <v>1272</v>
      </c>
      <c r="C8" s="1375">
        <v>137207</v>
      </c>
      <c r="D8" s="1376">
        <f aca="true" t="shared" si="0" ref="D8:D69">SUM(E8:M8)</f>
        <v>137207</v>
      </c>
      <c r="E8" s="1376">
        <v>137207</v>
      </c>
      <c r="F8" s="1377"/>
      <c r="G8" s="1374"/>
      <c r="H8" s="1374"/>
      <c r="I8" s="1374"/>
      <c r="J8" s="1374"/>
      <c r="K8" s="1374"/>
      <c r="L8" s="1374"/>
      <c r="M8" s="1379"/>
    </row>
    <row r="9" spans="1:13" ht="18" customHeight="1">
      <c r="A9" s="1373">
        <v>2309</v>
      </c>
      <c r="B9" s="1374" t="s">
        <v>1273</v>
      </c>
      <c r="C9" s="1375"/>
      <c r="D9" s="1376"/>
      <c r="E9" s="1376"/>
      <c r="F9" s="1377"/>
      <c r="G9" s="1374"/>
      <c r="H9" s="1374"/>
      <c r="I9" s="1374"/>
      <c r="J9" s="1374"/>
      <c r="K9" s="1374"/>
      <c r="L9" s="1374"/>
      <c r="M9" s="1379"/>
    </row>
    <row r="10" spans="1:13" ht="18" customHeight="1">
      <c r="A10" s="1380">
        <v>3011</v>
      </c>
      <c r="B10" s="1381" t="s">
        <v>666</v>
      </c>
      <c r="C10" s="1376">
        <f>SUM('3a.m.'!E19)</f>
        <v>7878</v>
      </c>
      <c r="D10" s="1376">
        <f t="shared" si="0"/>
        <v>7878</v>
      </c>
      <c r="E10" s="1376">
        <v>7878</v>
      </c>
      <c r="F10" s="1382"/>
      <c r="G10" s="1371"/>
      <c r="H10" s="1371"/>
      <c r="I10" s="1371"/>
      <c r="J10" s="1371"/>
      <c r="K10" s="1383"/>
      <c r="L10" s="1371"/>
      <c r="M10" s="1384"/>
    </row>
    <row r="11" spans="1:13" ht="18" customHeight="1">
      <c r="A11" s="1385">
        <v>1808</v>
      </c>
      <c r="B11" s="1386" t="s">
        <v>697</v>
      </c>
      <c r="C11" s="1387">
        <f>SUM('1c.mell '!E92)</f>
        <v>0</v>
      </c>
      <c r="D11" s="1376">
        <f t="shared" si="0"/>
        <v>0</v>
      </c>
      <c r="E11" s="1376"/>
      <c r="F11" s="1376"/>
      <c r="G11" s="1388"/>
      <c r="H11" s="1388"/>
      <c r="I11" s="1388"/>
      <c r="J11" s="1388"/>
      <c r="K11" s="1388"/>
      <c r="L11" s="1388"/>
      <c r="M11" s="1379"/>
    </row>
    <row r="12" spans="1:13" ht="18" customHeight="1">
      <c r="A12" s="1385">
        <v>3052</v>
      </c>
      <c r="B12" s="1386" t="s">
        <v>541</v>
      </c>
      <c r="C12" s="1387">
        <f>SUM('3c.m.'!E17)</f>
        <v>4636</v>
      </c>
      <c r="D12" s="1376">
        <f t="shared" si="0"/>
        <v>4636</v>
      </c>
      <c r="E12" s="1376">
        <v>4636</v>
      </c>
      <c r="F12" s="1376"/>
      <c r="G12" s="1388"/>
      <c r="H12" s="1388"/>
      <c r="I12" s="1388"/>
      <c r="J12" s="1388"/>
      <c r="K12" s="1388"/>
      <c r="L12" s="1388"/>
      <c r="M12" s="1379"/>
    </row>
    <row r="13" spans="1:13" ht="18" customHeight="1">
      <c r="A13" s="1385">
        <v>3126</v>
      </c>
      <c r="B13" s="1386" t="s">
        <v>344</v>
      </c>
      <c r="C13" s="1387"/>
      <c r="D13" s="1376">
        <f t="shared" si="0"/>
        <v>0</v>
      </c>
      <c r="E13" s="1376"/>
      <c r="F13" s="1376"/>
      <c r="G13" s="1388"/>
      <c r="H13" s="1388"/>
      <c r="I13" s="1388"/>
      <c r="J13" s="1388"/>
      <c r="K13" s="1388"/>
      <c r="L13" s="1388"/>
      <c r="M13" s="1379"/>
    </row>
    <row r="14" spans="1:13" ht="18" customHeight="1">
      <c r="A14" s="1385">
        <v>3141</v>
      </c>
      <c r="B14" s="1386" t="s">
        <v>448</v>
      </c>
      <c r="C14" s="1387">
        <f>SUM('3c.m.'!E128)</f>
        <v>6495</v>
      </c>
      <c r="D14" s="1376">
        <f t="shared" si="0"/>
        <v>6495</v>
      </c>
      <c r="E14" s="1376">
        <v>6495</v>
      </c>
      <c r="F14" s="1389"/>
      <c r="G14" s="1390"/>
      <c r="H14" s="1390"/>
      <c r="I14" s="1390"/>
      <c r="J14" s="1390"/>
      <c r="K14" s="1390"/>
      <c r="L14" s="1390"/>
      <c r="M14" s="1379"/>
    </row>
    <row r="15" spans="1:13" ht="18" customHeight="1">
      <c r="A15" s="1373">
        <v>3144</v>
      </c>
      <c r="B15" s="1391" t="s">
        <v>1274</v>
      </c>
      <c r="C15" s="1387">
        <f>SUM('3c.m.'!E152)</f>
        <v>1197</v>
      </c>
      <c r="D15" s="1376">
        <f t="shared" si="0"/>
        <v>1197</v>
      </c>
      <c r="E15" s="1376">
        <v>1197</v>
      </c>
      <c r="F15" s="1389"/>
      <c r="G15" s="1390"/>
      <c r="H15" s="1390"/>
      <c r="I15" s="1390"/>
      <c r="J15" s="1390"/>
      <c r="K15" s="1390"/>
      <c r="L15" s="1390"/>
      <c r="M15" s="1379"/>
    </row>
    <row r="16" spans="1:13" ht="18" customHeight="1">
      <c r="A16" s="1385">
        <v>3207</v>
      </c>
      <c r="B16" s="1386" t="s">
        <v>1275</v>
      </c>
      <c r="C16" s="1387">
        <f>SUM('3c.m.'!E235)</f>
        <v>24980</v>
      </c>
      <c r="D16" s="1376">
        <f t="shared" si="0"/>
        <v>24980</v>
      </c>
      <c r="E16" s="1376">
        <v>24980</v>
      </c>
      <c r="F16" s="1389"/>
      <c r="G16" s="1390"/>
      <c r="H16" s="1390"/>
      <c r="I16" s="1390"/>
      <c r="J16" s="1390"/>
      <c r="K16" s="1390"/>
      <c r="L16" s="1390"/>
      <c r="M16" s="1379"/>
    </row>
    <row r="17" spans="1:13" ht="18" customHeight="1">
      <c r="A17" s="1385">
        <v>3209</v>
      </c>
      <c r="B17" s="1386" t="s">
        <v>1276</v>
      </c>
      <c r="C17" s="1387">
        <f>SUM('3c.m.'!E252)</f>
        <v>5884</v>
      </c>
      <c r="D17" s="1376">
        <f t="shared" si="0"/>
        <v>5884</v>
      </c>
      <c r="E17" s="1376">
        <v>5884</v>
      </c>
      <c r="F17" s="1389"/>
      <c r="G17" s="1390"/>
      <c r="H17" s="1390"/>
      <c r="I17" s="1390"/>
      <c r="J17" s="1390"/>
      <c r="K17" s="1390"/>
      <c r="L17" s="1390"/>
      <c r="M17" s="1379"/>
    </row>
    <row r="18" spans="1:13" ht="18" customHeight="1">
      <c r="A18" s="1385">
        <v>3305</v>
      </c>
      <c r="B18" s="1386" t="s">
        <v>94</v>
      </c>
      <c r="C18" s="1387">
        <f>SUM('3c.m.'!E361)</f>
        <v>13844</v>
      </c>
      <c r="D18" s="1376">
        <f t="shared" si="0"/>
        <v>13844</v>
      </c>
      <c r="E18" s="1376">
        <v>13844</v>
      </c>
      <c r="F18" s="1389"/>
      <c r="G18" s="1390"/>
      <c r="H18" s="1390"/>
      <c r="I18" s="1390"/>
      <c r="J18" s="1390"/>
      <c r="K18" s="1390"/>
      <c r="L18" s="1390"/>
      <c r="M18" s="1379"/>
    </row>
    <row r="19" spans="1:13" ht="18" customHeight="1">
      <c r="A19" s="1385">
        <v>3306</v>
      </c>
      <c r="B19" s="1386" t="s">
        <v>95</v>
      </c>
      <c r="C19" s="1387">
        <f>SUM('3c.m.'!E370)</f>
        <v>1217</v>
      </c>
      <c r="D19" s="1376">
        <f t="shared" si="0"/>
        <v>1217</v>
      </c>
      <c r="E19" s="1376">
        <v>1217</v>
      </c>
      <c r="F19" s="1389"/>
      <c r="G19" s="1390"/>
      <c r="H19" s="1390"/>
      <c r="I19" s="1390"/>
      <c r="J19" s="1390"/>
      <c r="K19" s="1390"/>
      <c r="L19" s="1390"/>
      <c r="M19" s="1379"/>
    </row>
    <row r="20" spans="1:13" ht="18" customHeight="1">
      <c r="A20" s="1385">
        <v>3307</v>
      </c>
      <c r="B20" s="1386" t="s">
        <v>1277</v>
      </c>
      <c r="C20" s="1387">
        <f>SUM('3c.m.'!E379)</f>
        <v>8000</v>
      </c>
      <c r="D20" s="1376">
        <f t="shared" si="0"/>
        <v>8000</v>
      </c>
      <c r="E20" s="1376">
        <v>8000</v>
      </c>
      <c r="F20" s="1389"/>
      <c r="G20" s="1390"/>
      <c r="H20" s="1390"/>
      <c r="I20" s="1390"/>
      <c r="J20" s="1390"/>
      <c r="K20" s="1390"/>
      <c r="L20" s="1390"/>
      <c r="M20" s="1379"/>
    </row>
    <row r="21" spans="1:13" ht="18" customHeight="1">
      <c r="A21" s="1385">
        <v>3310</v>
      </c>
      <c r="B21" s="1386" t="s">
        <v>250</v>
      </c>
      <c r="C21" s="1387">
        <f>SUM('3c.m.'!E404)</f>
        <v>3837</v>
      </c>
      <c r="D21" s="1376">
        <f t="shared" si="0"/>
        <v>3837</v>
      </c>
      <c r="E21" s="1376">
        <v>3837</v>
      </c>
      <c r="F21" s="1389"/>
      <c r="G21" s="1390"/>
      <c r="H21" s="1390"/>
      <c r="I21" s="1390"/>
      <c r="J21" s="1390"/>
      <c r="K21" s="1390"/>
      <c r="L21" s="1390"/>
      <c r="M21" s="1379"/>
    </row>
    <row r="22" spans="1:13" ht="18" customHeight="1">
      <c r="A22" s="1385">
        <v>3312</v>
      </c>
      <c r="B22" s="1386" t="s">
        <v>1278</v>
      </c>
      <c r="C22" s="1387">
        <f>SUM('3c.m.'!E420)</f>
        <v>20971</v>
      </c>
      <c r="D22" s="1376">
        <f t="shared" si="0"/>
        <v>20971</v>
      </c>
      <c r="E22" s="1376">
        <v>20971</v>
      </c>
      <c r="F22" s="1389"/>
      <c r="G22" s="1390"/>
      <c r="H22" s="1390"/>
      <c r="I22" s="1390"/>
      <c r="J22" s="1390"/>
      <c r="K22" s="1390"/>
      <c r="L22" s="1390"/>
      <c r="M22" s="1379"/>
    </row>
    <row r="23" spans="1:13" ht="18" customHeight="1">
      <c r="A23" s="1385">
        <v>3313</v>
      </c>
      <c r="B23" s="1392" t="s">
        <v>500</v>
      </c>
      <c r="C23" s="1387">
        <f>SUM('3c.m.'!E428)</f>
        <v>4914</v>
      </c>
      <c r="D23" s="1376">
        <f t="shared" si="0"/>
        <v>4914</v>
      </c>
      <c r="E23" s="1376">
        <v>4914</v>
      </c>
      <c r="F23" s="1389"/>
      <c r="G23" s="1390"/>
      <c r="H23" s="1390"/>
      <c r="I23" s="1390"/>
      <c r="J23" s="1390"/>
      <c r="K23" s="1390"/>
      <c r="L23" s="1390"/>
      <c r="M23" s="1379"/>
    </row>
    <row r="24" spans="1:13" ht="18" customHeight="1">
      <c r="A24" s="1385">
        <v>3315</v>
      </c>
      <c r="B24" s="1392" t="s">
        <v>501</v>
      </c>
      <c r="C24" s="1387">
        <f>SUM('3c.m.'!E436)</f>
        <v>5160</v>
      </c>
      <c r="D24" s="1376">
        <f t="shared" si="0"/>
        <v>5160</v>
      </c>
      <c r="E24" s="1376">
        <v>5160</v>
      </c>
      <c r="F24" s="1389"/>
      <c r="G24" s="1390"/>
      <c r="H24" s="1390"/>
      <c r="I24" s="1390"/>
      <c r="J24" s="1390"/>
      <c r="K24" s="1390"/>
      <c r="L24" s="1390"/>
      <c r="M24" s="1379"/>
    </row>
    <row r="25" spans="1:13" ht="18" customHeight="1">
      <c r="A25" s="1385">
        <v>3316</v>
      </c>
      <c r="B25" s="1392" t="s">
        <v>502</v>
      </c>
      <c r="C25" s="1387">
        <f>SUM('3c.m.'!E444)</f>
        <v>1281</v>
      </c>
      <c r="D25" s="1376">
        <f t="shared" si="0"/>
        <v>1281</v>
      </c>
      <c r="E25" s="1376">
        <v>1281</v>
      </c>
      <c r="F25" s="1389"/>
      <c r="G25" s="1390"/>
      <c r="H25" s="1390"/>
      <c r="I25" s="1390"/>
      <c r="J25" s="1390"/>
      <c r="K25" s="1390"/>
      <c r="L25" s="1390"/>
      <c r="M25" s="1379"/>
    </row>
    <row r="26" spans="1:13" ht="18" customHeight="1">
      <c r="A26" s="1385">
        <v>3317</v>
      </c>
      <c r="B26" s="1393" t="s">
        <v>503</v>
      </c>
      <c r="C26" s="1387">
        <f>SUM('3c.m.'!E452)</f>
        <v>33717</v>
      </c>
      <c r="D26" s="1376">
        <f t="shared" si="0"/>
        <v>33717</v>
      </c>
      <c r="E26" s="1376">
        <v>33717</v>
      </c>
      <c r="F26" s="1389"/>
      <c r="G26" s="1390"/>
      <c r="H26" s="1390"/>
      <c r="I26" s="1390"/>
      <c r="J26" s="1390"/>
      <c r="K26" s="1390"/>
      <c r="L26" s="1390"/>
      <c r="M26" s="1379"/>
    </row>
    <row r="27" spans="1:13" ht="18" customHeight="1">
      <c r="A27" s="1385">
        <v>3322</v>
      </c>
      <c r="B27" s="1386" t="s">
        <v>15</v>
      </c>
      <c r="C27" s="1387">
        <f>SUM('3c.m.'!E487)</f>
        <v>8058</v>
      </c>
      <c r="D27" s="1376">
        <f t="shared" si="0"/>
        <v>8058</v>
      </c>
      <c r="E27" s="1376">
        <v>8058</v>
      </c>
      <c r="F27" s="1389"/>
      <c r="G27" s="1390"/>
      <c r="H27" s="1390"/>
      <c r="I27" s="1390"/>
      <c r="J27" s="1390"/>
      <c r="K27" s="1390"/>
      <c r="L27" s="1390"/>
      <c r="M27" s="1379"/>
    </row>
    <row r="28" spans="1:13" ht="18" customHeight="1">
      <c r="A28" s="1385">
        <v>3351</v>
      </c>
      <c r="B28" s="1386" t="s">
        <v>542</v>
      </c>
      <c r="C28" s="1387">
        <f>SUM('3c.m.'!E592)</f>
        <v>19466</v>
      </c>
      <c r="D28" s="1376">
        <f t="shared" si="0"/>
        <v>19466</v>
      </c>
      <c r="E28" s="1376">
        <v>19466</v>
      </c>
      <c r="F28" s="1389"/>
      <c r="G28" s="1390"/>
      <c r="H28" s="1390"/>
      <c r="I28" s="1390"/>
      <c r="J28" s="1390"/>
      <c r="K28" s="1390"/>
      <c r="L28" s="1390"/>
      <c r="M28" s="1379"/>
    </row>
    <row r="29" spans="1:13" ht="18" customHeight="1">
      <c r="A29" s="1385">
        <v>3352</v>
      </c>
      <c r="B29" s="1386" t="s">
        <v>637</v>
      </c>
      <c r="C29" s="1387">
        <f>SUM('3c.m.'!E601)</f>
        <v>4713</v>
      </c>
      <c r="D29" s="1376">
        <f t="shared" si="0"/>
        <v>4713</v>
      </c>
      <c r="E29" s="1376">
        <v>4713</v>
      </c>
      <c r="F29" s="1389"/>
      <c r="G29" s="1390"/>
      <c r="H29" s="1390"/>
      <c r="I29" s="1390"/>
      <c r="J29" s="1390"/>
      <c r="K29" s="1390"/>
      <c r="L29" s="1390"/>
      <c r="M29" s="1379"/>
    </row>
    <row r="30" spans="1:13" ht="18" customHeight="1">
      <c r="A30" s="1385">
        <v>3355</v>
      </c>
      <c r="B30" s="1386" t="s">
        <v>449</v>
      </c>
      <c r="C30" s="1387">
        <f>SUM('3c.m.'!E617)</f>
        <v>8852</v>
      </c>
      <c r="D30" s="1376">
        <f t="shared" si="0"/>
        <v>8852</v>
      </c>
      <c r="E30" s="1376">
        <v>8852</v>
      </c>
      <c r="F30" s="1389"/>
      <c r="G30" s="1390"/>
      <c r="H30" s="1390"/>
      <c r="I30" s="1390"/>
      <c r="J30" s="1390"/>
      <c r="K30" s="1390"/>
      <c r="L30" s="1390"/>
      <c r="M30" s="1379"/>
    </row>
    <row r="31" spans="1:13" ht="18" customHeight="1">
      <c r="A31" s="1385">
        <v>3356</v>
      </c>
      <c r="B31" s="1386" t="s">
        <v>1279</v>
      </c>
      <c r="C31" s="1387">
        <f>SUM('3c.m.'!E625)</f>
        <v>9541</v>
      </c>
      <c r="D31" s="1376">
        <f t="shared" si="0"/>
        <v>9541</v>
      </c>
      <c r="E31" s="1376">
        <v>9541</v>
      </c>
      <c r="F31" s="1389"/>
      <c r="G31" s="1390"/>
      <c r="H31" s="1390"/>
      <c r="I31" s="1390"/>
      <c r="J31" s="1390"/>
      <c r="K31" s="1390"/>
      <c r="L31" s="1390"/>
      <c r="M31" s="1379"/>
    </row>
    <row r="32" spans="1:13" ht="18" customHeight="1">
      <c r="A32" s="1385">
        <v>3361</v>
      </c>
      <c r="B32" s="1386" t="s">
        <v>341</v>
      </c>
      <c r="C32" s="1387">
        <f>SUM('3c.m.'!E657)</f>
        <v>83</v>
      </c>
      <c r="D32" s="1376">
        <f t="shared" si="0"/>
        <v>83</v>
      </c>
      <c r="E32" s="1376">
        <v>83</v>
      </c>
      <c r="F32" s="1389"/>
      <c r="G32" s="1390"/>
      <c r="H32" s="1390"/>
      <c r="I32" s="1390"/>
      <c r="J32" s="1390"/>
      <c r="K32" s="1390"/>
      <c r="L32" s="1390"/>
      <c r="M32" s="1379"/>
    </row>
    <row r="33" spans="1:13" ht="18" customHeight="1">
      <c r="A33" s="1385">
        <v>3416</v>
      </c>
      <c r="B33" s="1386" t="s">
        <v>58</v>
      </c>
      <c r="C33" s="1387">
        <f>SUM('3c.m.'!E715)</f>
        <v>20000</v>
      </c>
      <c r="D33" s="1376">
        <f t="shared" si="0"/>
        <v>20000</v>
      </c>
      <c r="E33" s="1376">
        <v>20000</v>
      </c>
      <c r="F33" s="1389"/>
      <c r="G33" s="1390"/>
      <c r="H33" s="1390"/>
      <c r="I33" s="1390"/>
      <c r="J33" s="1390"/>
      <c r="K33" s="1390"/>
      <c r="L33" s="1390"/>
      <c r="M33" s="1379"/>
    </row>
    <row r="34" spans="1:13" ht="18" customHeight="1">
      <c r="A34" s="1385">
        <v>3422</v>
      </c>
      <c r="B34" s="1386" t="s">
        <v>20</v>
      </c>
      <c r="C34" s="1387">
        <f>SUM('3c.m.'!E732)</f>
        <v>27129</v>
      </c>
      <c r="D34" s="1376">
        <f t="shared" si="0"/>
        <v>27129</v>
      </c>
      <c r="E34" s="1376">
        <v>27129</v>
      </c>
      <c r="F34" s="1389"/>
      <c r="G34" s="1390"/>
      <c r="H34" s="1390"/>
      <c r="I34" s="1390"/>
      <c r="J34" s="1390"/>
      <c r="K34" s="1390"/>
      <c r="L34" s="1390"/>
      <c r="M34" s="1379"/>
    </row>
    <row r="35" spans="1:13" ht="18" customHeight="1">
      <c r="A35" s="1385">
        <v>3423</v>
      </c>
      <c r="B35" s="1386" t="s">
        <v>19</v>
      </c>
      <c r="C35" s="1387">
        <f>SUM('3c.m.'!E740)</f>
        <v>6905</v>
      </c>
      <c r="D35" s="1376">
        <f t="shared" si="0"/>
        <v>6905</v>
      </c>
      <c r="E35" s="1376">
        <v>6905</v>
      </c>
      <c r="F35" s="1389"/>
      <c r="G35" s="1390"/>
      <c r="H35" s="1390"/>
      <c r="I35" s="1390"/>
      <c r="J35" s="1390"/>
      <c r="K35" s="1390"/>
      <c r="L35" s="1390"/>
      <c r="M35" s="1379"/>
    </row>
    <row r="36" spans="1:13" ht="18" customHeight="1">
      <c r="A36" s="1385">
        <v>3424</v>
      </c>
      <c r="B36" s="1394" t="s">
        <v>213</v>
      </c>
      <c r="C36" s="1375">
        <f>SUM('3c.m.'!E748)</f>
        <v>6059</v>
      </c>
      <c r="D36" s="1376">
        <f t="shared" si="0"/>
        <v>6059</v>
      </c>
      <c r="E36" s="1376">
        <v>6059</v>
      </c>
      <c r="F36" s="1389"/>
      <c r="G36" s="1390"/>
      <c r="H36" s="1390"/>
      <c r="I36" s="1390"/>
      <c r="J36" s="1390"/>
      <c r="K36" s="1390"/>
      <c r="L36" s="1390"/>
      <c r="M36" s="1379"/>
    </row>
    <row r="37" spans="1:13" ht="18" customHeight="1">
      <c r="A37" s="1385">
        <v>3425</v>
      </c>
      <c r="B37" s="1394" t="s">
        <v>568</v>
      </c>
      <c r="C37" s="1375">
        <f>SUM('3c.m.'!E756)</f>
        <v>4617</v>
      </c>
      <c r="D37" s="1376">
        <f t="shared" si="0"/>
        <v>4617</v>
      </c>
      <c r="E37" s="1376">
        <v>4617</v>
      </c>
      <c r="F37" s="1377"/>
      <c r="G37" s="1374"/>
      <c r="H37" s="1374"/>
      <c r="I37" s="1374"/>
      <c r="J37" s="1374"/>
      <c r="K37" s="1374"/>
      <c r="L37" s="1374"/>
      <c r="M37" s="1379"/>
    </row>
    <row r="38" spans="1:13" ht="18" customHeight="1">
      <c r="A38" s="1385">
        <v>3426</v>
      </c>
      <c r="B38" s="1386" t="s">
        <v>298</v>
      </c>
      <c r="C38" s="1387">
        <f>SUM('3c.m.'!E764)</f>
        <v>50739</v>
      </c>
      <c r="D38" s="1376">
        <f t="shared" si="0"/>
        <v>50739</v>
      </c>
      <c r="E38" s="1376">
        <v>50739</v>
      </c>
      <c r="F38" s="1377"/>
      <c r="G38" s="1374"/>
      <c r="H38" s="1374"/>
      <c r="I38" s="1374"/>
      <c r="J38" s="1374"/>
      <c r="K38" s="1374"/>
      <c r="L38" s="1374"/>
      <c r="M38" s="1379"/>
    </row>
    <row r="39" spans="1:13" ht="18" customHeight="1">
      <c r="A39" s="1385">
        <v>3921</v>
      </c>
      <c r="B39" s="1394" t="s">
        <v>1280</v>
      </c>
      <c r="C39" s="1375">
        <f>SUM('3d.m.'!E12)</f>
        <v>6000</v>
      </c>
      <c r="D39" s="1376">
        <f t="shared" si="0"/>
        <v>6000</v>
      </c>
      <c r="E39" s="1376">
        <v>6000</v>
      </c>
      <c r="F39" s="1377"/>
      <c r="G39" s="1374"/>
      <c r="H39" s="1374"/>
      <c r="I39" s="1374"/>
      <c r="J39" s="1374"/>
      <c r="K39" s="1374"/>
      <c r="L39" s="1374"/>
      <c r="M39" s="1379"/>
    </row>
    <row r="40" spans="1:13" ht="18" customHeight="1">
      <c r="A40" s="1385">
        <v>3922</v>
      </c>
      <c r="B40" s="1394" t="s">
        <v>1281</v>
      </c>
      <c r="C40" s="1375">
        <f>SUM('3d.m.'!E13)</f>
        <v>5000</v>
      </c>
      <c r="D40" s="1376">
        <f t="shared" si="0"/>
        <v>5000</v>
      </c>
      <c r="E40" s="1376">
        <v>5000</v>
      </c>
      <c r="F40" s="1377"/>
      <c r="G40" s="1374"/>
      <c r="H40" s="1374"/>
      <c r="I40" s="1374"/>
      <c r="J40" s="1374"/>
      <c r="K40" s="1374"/>
      <c r="L40" s="1374"/>
      <c r="M40" s="1379"/>
    </row>
    <row r="41" spans="1:13" ht="18" customHeight="1">
      <c r="A41" s="1385">
        <v>3924</v>
      </c>
      <c r="B41" s="1394" t="s">
        <v>1282</v>
      </c>
      <c r="C41" s="1375">
        <f>SUM('3d.m.'!E14)</f>
        <v>3000</v>
      </c>
      <c r="D41" s="1376">
        <f t="shared" si="0"/>
        <v>3000</v>
      </c>
      <c r="E41" s="1376">
        <v>3000</v>
      </c>
      <c r="F41" s="1377"/>
      <c r="G41" s="1374"/>
      <c r="H41" s="1374"/>
      <c r="I41" s="1374"/>
      <c r="J41" s="1374"/>
      <c r="K41" s="1374"/>
      <c r="L41" s="1374"/>
      <c r="M41" s="1379"/>
    </row>
    <row r="42" spans="1:13" ht="18" customHeight="1">
      <c r="A42" s="1385">
        <v>3932</v>
      </c>
      <c r="B42" s="1394" t="s">
        <v>76</v>
      </c>
      <c r="C42" s="1375">
        <f>SUM('3d.m.'!E25)</f>
        <v>12500</v>
      </c>
      <c r="D42" s="1376">
        <f t="shared" si="0"/>
        <v>12500</v>
      </c>
      <c r="E42" s="1376">
        <v>12500</v>
      </c>
      <c r="F42" s="1377"/>
      <c r="G42" s="1374"/>
      <c r="H42" s="1374"/>
      <c r="I42" s="1374"/>
      <c r="J42" s="1374"/>
      <c r="K42" s="1374"/>
      <c r="L42" s="1374"/>
      <c r="M42" s="1379"/>
    </row>
    <row r="43" spans="1:13" ht="18" customHeight="1">
      <c r="A43" s="1385">
        <v>3941</v>
      </c>
      <c r="B43" s="1394" t="s">
        <v>1283</v>
      </c>
      <c r="C43" s="1375">
        <f>SUM('3d.m.'!E28)</f>
        <v>220707</v>
      </c>
      <c r="D43" s="1376">
        <f t="shared" si="0"/>
        <v>220707</v>
      </c>
      <c r="E43" s="1376">
        <v>220707</v>
      </c>
      <c r="F43" s="1377"/>
      <c r="G43" s="1374"/>
      <c r="H43" s="1374"/>
      <c r="I43" s="1374"/>
      <c r="J43" s="1374"/>
      <c r="K43" s="1374"/>
      <c r="L43" s="1374"/>
      <c r="M43" s="1379"/>
    </row>
    <row r="44" spans="1:13" ht="18" customHeight="1">
      <c r="A44" s="1385">
        <v>3942</v>
      </c>
      <c r="B44" s="1394" t="s">
        <v>1284</v>
      </c>
      <c r="C44" s="1375">
        <v>137000</v>
      </c>
      <c r="D44" s="1376">
        <f t="shared" si="0"/>
        <v>137000</v>
      </c>
      <c r="E44" s="1376">
        <v>137000</v>
      </c>
      <c r="F44" s="1377"/>
      <c r="G44" s="1374"/>
      <c r="H44" s="1374"/>
      <c r="I44" s="1374"/>
      <c r="J44" s="1374"/>
      <c r="K44" s="1374"/>
      <c r="L44" s="1374"/>
      <c r="M44" s="1379"/>
    </row>
    <row r="45" spans="1:13" ht="18" customHeight="1">
      <c r="A45" s="1373">
        <v>3929</v>
      </c>
      <c r="B45" s="1374" t="s">
        <v>200</v>
      </c>
      <c r="C45" s="1375">
        <f>SUM('3d.m.'!E21)</f>
        <v>11953</v>
      </c>
      <c r="D45" s="1376">
        <f t="shared" si="0"/>
        <v>11953</v>
      </c>
      <c r="E45" s="1376">
        <v>11953</v>
      </c>
      <c r="F45" s="1377"/>
      <c r="G45" s="1374"/>
      <c r="H45" s="1374"/>
      <c r="I45" s="1374"/>
      <c r="J45" s="1374"/>
      <c r="K45" s="1374"/>
      <c r="L45" s="1374"/>
      <c r="M45" s="1379"/>
    </row>
    <row r="46" spans="1:13" ht="18" customHeight="1">
      <c r="A46" s="1373">
        <v>3943</v>
      </c>
      <c r="B46" s="1374" t="s">
        <v>488</v>
      </c>
      <c r="C46" s="1375">
        <f>SUM('3d.m.'!E29)</f>
        <v>635</v>
      </c>
      <c r="D46" s="1376">
        <f t="shared" si="0"/>
        <v>635</v>
      </c>
      <c r="E46" s="1376">
        <v>635</v>
      </c>
      <c r="F46" s="1377"/>
      <c r="G46" s="1374"/>
      <c r="H46" s="1374"/>
      <c r="I46" s="1374"/>
      <c r="J46" s="1374"/>
      <c r="K46" s="1374"/>
      <c r="L46" s="1374"/>
      <c r="M46" s="1379"/>
    </row>
    <row r="47" spans="1:13" ht="18" customHeight="1">
      <c r="A47" s="1373">
        <v>3962</v>
      </c>
      <c r="B47" s="1374" t="s">
        <v>1285</v>
      </c>
      <c r="C47" s="1375">
        <f>SUM('3d.m.'!E36)</f>
        <v>50000</v>
      </c>
      <c r="D47" s="1376">
        <f t="shared" si="0"/>
        <v>50000</v>
      </c>
      <c r="E47" s="1376">
        <v>50000</v>
      </c>
      <c r="F47" s="1377"/>
      <c r="G47" s="1374"/>
      <c r="H47" s="1374"/>
      <c r="I47" s="1374"/>
      <c r="J47" s="1374"/>
      <c r="K47" s="1374"/>
      <c r="L47" s="1374"/>
      <c r="M47" s="1379"/>
    </row>
    <row r="48" spans="1:13" ht="18" customHeight="1">
      <c r="A48" s="1373">
        <v>4034</v>
      </c>
      <c r="B48" s="1374" t="s">
        <v>1286</v>
      </c>
      <c r="C48" s="1375">
        <f>SUM('4.mell.'!E16)</f>
        <v>538</v>
      </c>
      <c r="D48" s="1376">
        <f t="shared" si="0"/>
        <v>538</v>
      </c>
      <c r="E48" s="1376">
        <v>538</v>
      </c>
      <c r="F48" s="1377"/>
      <c r="G48" s="1374"/>
      <c r="H48" s="1374"/>
      <c r="I48" s="1374"/>
      <c r="J48" s="1374"/>
      <c r="K48" s="1374"/>
      <c r="L48" s="1374"/>
      <c r="M48" s="1379"/>
    </row>
    <row r="49" spans="1:13" ht="18" customHeight="1">
      <c r="A49" s="1373">
        <v>4132</v>
      </c>
      <c r="B49" s="1374" t="s">
        <v>450</v>
      </c>
      <c r="C49" s="1375">
        <f>SUM('4.mell.'!E48)</f>
        <v>20220</v>
      </c>
      <c r="D49" s="1376">
        <f t="shared" si="0"/>
        <v>20220</v>
      </c>
      <c r="E49" s="1376">
        <v>20220</v>
      </c>
      <c r="F49" s="1377"/>
      <c r="G49" s="1374"/>
      <c r="H49" s="1374"/>
      <c r="I49" s="1374"/>
      <c r="J49" s="1374"/>
      <c r="K49" s="1374"/>
      <c r="L49" s="1374"/>
      <c r="M49" s="1379"/>
    </row>
    <row r="50" spans="1:13" ht="18" customHeight="1">
      <c r="A50" s="1373">
        <v>3928</v>
      </c>
      <c r="B50" s="1374" t="s">
        <v>32</v>
      </c>
      <c r="C50" s="1375">
        <f>SUM('3d.m.'!E16)</f>
        <v>172303</v>
      </c>
      <c r="D50" s="1376">
        <f t="shared" si="0"/>
        <v>172303</v>
      </c>
      <c r="E50" s="1376">
        <v>172303</v>
      </c>
      <c r="F50" s="1377"/>
      <c r="G50" s="1374"/>
      <c r="H50" s="1374"/>
      <c r="I50" s="1374"/>
      <c r="J50" s="1374"/>
      <c r="K50" s="1374"/>
      <c r="L50" s="1374"/>
      <c r="M50" s="1378"/>
    </row>
    <row r="51" spans="1:13" ht="18" customHeight="1">
      <c r="A51" s="1373">
        <v>3972</v>
      </c>
      <c r="B51" s="1374" t="s">
        <v>1287</v>
      </c>
      <c r="C51" s="1375">
        <f>SUM('3d.m.'!E37)</f>
        <v>18500</v>
      </c>
      <c r="D51" s="1376">
        <f t="shared" si="0"/>
        <v>18500</v>
      </c>
      <c r="E51" s="1376">
        <v>18500</v>
      </c>
      <c r="F51" s="1377"/>
      <c r="G51" s="1374"/>
      <c r="H51" s="1374"/>
      <c r="I51" s="1374"/>
      <c r="J51" s="1374"/>
      <c r="K51" s="1374"/>
      <c r="L51" s="1374"/>
      <c r="M51" s="1378"/>
    </row>
    <row r="52" spans="1:13" ht="18" customHeight="1">
      <c r="A52" s="1373">
        <v>3988</v>
      </c>
      <c r="B52" s="1395" t="s">
        <v>1288</v>
      </c>
      <c r="C52" s="1375">
        <f>SUM('3d.m.'!E40)</f>
        <v>800</v>
      </c>
      <c r="D52" s="1376">
        <f t="shared" si="0"/>
        <v>800</v>
      </c>
      <c r="E52" s="1376">
        <v>800</v>
      </c>
      <c r="F52" s="1377"/>
      <c r="G52" s="1374"/>
      <c r="H52" s="1374"/>
      <c r="I52" s="1374"/>
      <c r="J52" s="1374"/>
      <c r="K52" s="1374"/>
      <c r="L52" s="1374"/>
      <c r="M52" s="1378"/>
    </row>
    <row r="53" spans="1:13" ht="18" customHeight="1">
      <c r="A53" s="1373">
        <v>3989</v>
      </c>
      <c r="B53" s="1395" t="s">
        <v>294</v>
      </c>
      <c r="C53" s="1375">
        <f>SUM('3d.m.'!E41)</f>
        <v>6000</v>
      </c>
      <c r="D53" s="1376">
        <f t="shared" si="0"/>
        <v>6000</v>
      </c>
      <c r="E53" s="1376">
        <v>6000</v>
      </c>
      <c r="F53" s="1377"/>
      <c r="G53" s="1374"/>
      <c r="H53" s="1374"/>
      <c r="I53" s="1374"/>
      <c r="J53" s="1374"/>
      <c r="K53" s="1374"/>
      <c r="L53" s="1374"/>
      <c r="M53" s="1378"/>
    </row>
    <row r="54" spans="1:13" ht="18" customHeight="1">
      <c r="A54" s="1373">
        <v>3990</v>
      </c>
      <c r="B54" s="1396" t="s">
        <v>228</v>
      </c>
      <c r="C54" s="1375">
        <f>SUM('3d.m.'!E42)</f>
        <v>1000</v>
      </c>
      <c r="D54" s="1376">
        <f t="shared" si="0"/>
        <v>1000</v>
      </c>
      <c r="E54" s="1376">
        <v>1000</v>
      </c>
      <c r="F54" s="1377"/>
      <c r="G54" s="1374"/>
      <c r="H54" s="1374"/>
      <c r="I54" s="1374"/>
      <c r="J54" s="1374"/>
      <c r="K54" s="1374"/>
      <c r="L54" s="1374"/>
      <c r="M54" s="1378"/>
    </row>
    <row r="55" spans="1:13" ht="18" customHeight="1">
      <c r="A55" s="1373">
        <v>3991</v>
      </c>
      <c r="B55" s="1396" t="s">
        <v>285</v>
      </c>
      <c r="C55" s="1375">
        <f>SUM('3d.m.'!E43)</f>
        <v>4820</v>
      </c>
      <c r="D55" s="1376">
        <f t="shared" si="0"/>
        <v>4820</v>
      </c>
      <c r="E55" s="1376">
        <v>4820</v>
      </c>
      <c r="F55" s="1377"/>
      <c r="G55" s="1374"/>
      <c r="H55" s="1374"/>
      <c r="I55" s="1374"/>
      <c r="J55" s="1374"/>
      <c r="K55" s="1374"/>
      <c r="L55" s="1374"/>
      <c r="M55" s="1378"/>
    </row>
    <row r="56" spans="1:13" ht="18" customHeight="1">
      <c r="A56" s="1397">
        <v>3992</v>
      </c>
      <c r="B56" s="1396" t="s">
        <v>229</v>
      </c>
      <c r="C56" s="1375">
        <f>SUM('3d.m.'!E44)</f>
        <v>1400</v>
      </c>
      <c r="D56" s="1376">
        <f t="shared" si="0"/>
        <v>1400</v>
      </c>
      <c r="E56" s="1376">
        <v>1400</v>
      </c>
      <c r="F56" s="1377"/>
      <c r="G56" s="1374"/>
      <c r="H56" s="1374"/>
      <c r="I56" s="1374"/>
      <c r="J56" s="1374"/>
      <c r="K56" s="1374"/>
      <c r="L56" s="1374"/>
      <c r="M56" s="1378"/>
    </row>
    <row r="57" spans="1:13" ht="18" customHeight="1">
      <c r="A57" s="1373">
        <v>3993</v>
      </c>
      <c r="B57" s="1396" t="s">
        <v>230</v>
      </c>
      <c r="C57" s="1375">
        <f>SUM('3d.m.'!E45)</f>
        <v>900</v>
      </c>
      <c r="D57" s="1376">
        <f t="shared" si="0"/>
        <v>900</v>
      </c>
      <c r="E57" s="1376">
        <v>900</v>
      </c>
      <c r="F57" s="1377"/>
      <c r="G57" s="1374"/>
      <c r="H57" s="1374"/>
      <c r="I57" s="1374"/>
      <c r="J57" s="1374"/>
      <c r="K57" s="1374"/>
      <c r="L57" s="1374"/>
      <c r="M57" s="1378"/>
    </row>
    <row r="58" spans="1:13" ht="18" customHeight="1">
      <c r="A58" s="1373">
        <v>3994</v>
      </c>
      <c r="B58" s="1396" t="s">
        <v>650</v>
      </c>
      <c r="C58" s="1375">
        <f>SUM('3d.m.'!E46)</f>
        <v>900</v>
      </c>
      <c r="D58" s="1376">
        <f t="shared" si="0"/>
        <v>900</v>
      </c>
      <c r="E58" s="1376">
        <v>900</v>
      </c>
      <c r="F58" s="1377"/>
      <c r="G58" s="1374"/>
      <c r="H58" s="1374"/>
      <c r="I58" s="1374"/>
      <c r="J58" s="1374"/>
      <c r="K58" s="1374"/>
      <c r="L58" s="1374"/>
      <c r="M58" s="1378"/>
    </row>
    <row r="59" spans="1:13" ht="18" customHeight="1">
      <c r="A59" s="1373">
        <v>3995</v>
      </c>
      <c r="B59" s="1396" t="s">
        <v>651</v>
      </c>
      <c r="C59" s="1375">
        <f>SUM('3d.m.'!E47)</f>
        <v>900</v>
      </c>
      <c r="D59" s="1376">
        <f t="shared" si="0"/>
        <v>900</v>
      </c>
      <c r="E59" s="1376">
        <v>900</v>
      </c>
      <c r="F59" s="1377"/>
      <c r="G59" s="1374"/>
      <c r="H59" s="1374"/>
      <c r="I59" s="1374"/>
      <c r="J59" s="1374"/>
      <c r="K59" s="1374"/>
      <c r="L59" s="1374"/>
      <c r="M59" s="1378"/>
    </row>
    <row r="60" spans="1:13" ht="18" customHeight="1">
      <c r="A60" s="1373">
        <v>3997</v>
      </c>
      <c r="B60" s="1396" t="s">
        <v>652</v>
      </c>
      <c r="C60" s="1375">
        <f>SUM('3d.m.'!E48)</f>
        <v>900</v>
      </c>
      <c r="D60" s="1376">
        <f t="shared" si="0"/>
        <v>900</v>
      </c>
      <c r="E60" s="1376">
        <v>900</v>
      </c>
      <c r="F60" s="1377"/>
      <c r="G60" s="1374"/>
      <c r="H60" s="1374"/>
      <c r="I60" s="1374"/>
      <c r="J60" s="1374"/>
      <c r="K60" s="1374"/>
      <c r="L60" s="1374"/>
      <c r="M60" s="1378"/>
    </row>
    <row r="61" spans="1:13" ht="18" customHeight="1">
      <c r="A61" s="1373">
        <v>3998</v>
      </c>
      <c r="B61" s="1396" t="s">
        <v>653</v>
      </c>
      <c r="C61" s="1375">
        <f>SUM('3d.m.'!E49)</f>
        <v>900</v>
      </c>
      <c r="D61" s="1376">
        <f t="shared" si="0"/>
        <v>900</v>
      </c>
      <c r="E61" s="1376">
        <v>900</v>
      </c>
      <c r="F61" s="1377"/>
      <c r="G61" s="1374"/>
      <c r="H61" s="1374"/>
      <c r="I61" s="1374"/>
      <c r="J61" s="1374"/>
      <c r="K61" s="1374"/>
      <c r="L61" s="1374"/>
      <c r="M61" s="1378"/>
    </row>
    <row r="62" spans="1:13" ht="18" customHeight="1">
      <c r="A62" s="1373">
        <v>3999</v>
      </c>
      <c r="B62" s="1396" t="s">
        <v>654</v>
      </c>
      <c r="C62" s="1375">
        <f>SUM('3d.m.'!E50)</f>
        <v>1000</v>
      </c>
      <c r="D62" s="1376">
        <f t="shared" si="0"/>
        <v>1000</v>
      </c>
      <c r="E62" s="1376">
        <v>1000</v>
      </c>
      <c r="F62" s="1377"/>
      <c r="G62" s="1374"/>
      <c r="H62" s="1374"/>
      <c r="I62" s="1374"/>
      <c r="J62" s="1374"/>
      <c r="K62" s="1374"/>
      <c r="L62" s="1374"/>
      <c r="M62" s="1378"/>
    </row>
    <row r="63" spans="1:13" ht="18" customHeight="1">
      <c r="A63" s="1373">
        <v>5022</v>
      </c>
      <c r="B63" s="1398" t="s">
        <v>537</v>
      </c>
      <c r="C63" s="1375">
        <f>SUM('5.mell. '!E16)</f>
        <v>323738</v>
      </c>
      <c r="D63" s="1376">
        <f t="shared" si="0"/>
        <v>323738</v>
      </c>
      <c r="E63" s="1376">
        <v>86763</v>
      </c>
      <c r="F63" s="1377"/>
      <c r="G63" s="1374"/>
      <c r="H63" s="1374">
        <v>236975</v>
      </c>
      <c r="I63" s="1374"/>
      <c r="J63" s="1374"/>
      <c r="K63" s="1374"/>
      <c r="L63" s="1374"/>
      <c r="M63" s="1378"/>
    </row>
    <row r="64" spans="1:13" ht="18" customHeight="1">
      <c r="A64" s="1373">
        <v>5031</v>
      </c>
      <c r="B64" s="1374" t="s">
        <v>1289</v>
      </c>
      <c r="C64" s="1375">
        <f>SUM('5.mell. '!E23)</f>
        <v>1530</v>
      </c>
      <c r="D64" s="1376">
        <f t="shared" si="0"/>
        <v>1530</v>
      </c>
      <c r="E64" s="1376">
        <v>1530</v>
      </c>
      <c r="F64" s="1377"/>
      <c r="G64" s="1374"/>
      <c r="H64" s="1374"/>
      <c r="I64" s="1374"/>
      <c r="J64" s="1374"/>
      <c r="K64" s="1374"/>
      <c r="L64" s="1374"/>
      <c r="M64" s="1378"/>
    </row>
    <row r="65" spans="1:13" ht="18" customHeight="1">
      <c r="A65" s="1399">
        <v>5034</v>
      </c>
      <c r="B65" s="1374" t="s">
        <v>260</v>
      </c>
      <c r="C65" s="1375">
        <f>SUM('5.mell. '!E25)</f>
        <v>41474</v>
      </c>
      <c r="D65" s="1376">
        <f t="shared" si="0"/>
        <v>41474</v>
      </c>
      <c r="E65" s="1376"/>
      <c r="F65" s="1377"/>
      <c r="G65" s="1374"/>
      <c r="H65" s="1374"/>
      <c r="I65" s="1374"/>
      <c r="J65" s="1374"/>
      <c r="K65" s="1374">
        <v>41474</v>
      </c>
      <c r="L65" s="1374"/>
      <c r="M65" s="1378"/>
    </row>
    <row r="66" spans="1:13" ht="18" customHeight="1">
      <c r="A66" s="1399">
        <v>5036</v>
      </c>
      <c r="B66" s="1374" t="s">
        <v>1290</v>
      </c>
      <c r="C66" s="1375">
        <f>SUM('5.mell. '!E27)</f>
        <v>830</v>
      </c>
      <c r="D66" s="1376">
        <f t="shared" si="0"/>
        <v>830</v>
      </c>
      <c r="E66" s="1376"/>
      <c r="F66" s="1377"/>
      <c r="G66" s="1374"/>
      <c r="H66" s="1374"/>
      <c r="I66" s="1374"/>
      <c r="J66" s="1374"/>
      <c r="K66" s="1374">
        <v>830</v>
      </c>
      <c r="L66" s="1374"/>
      <c r="M66" s="1378"/>
    </row>
    <row r="67" spans="1:13" ht="18" customHeight="1">
      <c r="A67" s="1399">
        <v>5037</v>
      </c>
      <c r="B67" s="1400" t="s">
        <v>55</v>
      </c>
      <c r="C67" s="1375">
        <f>SUM('5.mell. '!E28)</f>
        <v>11417</v>
      </c>
      <c r="D67" s="1376">
        <f t="shared" si="0"/>
        <v>11417</v>
      </c>
      <c r="E67" s="1376"/>
      <c r="F67" s="1377"/>
      <c r="G67" s="1374"/>
      <c r="H67" s="1374"/>
      <c r="I67" s="1374"/>
      <c r="J67" s="1374"/>
      <c r="K67" s="1374">
        <v>11417</v>
      </c>
      <c r="L67" s="1374"/>
      <c r="M67" s="1378"/>
    </row>
    <row r="68" spans="1:13" ht="18" customHeight="1">
      <c r="A68" s="1399">
        <v>5035</v>
      </c>
      <c r="B68" s="1400" t="s">
        <v>1291</v>
      </c>
      <c r="C68" s="1375">
        <f>SUM('5.mell. '!E26)</f>
        <v>6642</v>
      </c>
      <c r="D68" s="1376">
        <f t="shared" si="0"/>
        <v>6642</v>
      </c>
      <c r="E68" s="1376">
        <v>6642</v>
      </c>
      <c r="F68" s="1377"/>
      <c r="G68" s="1374"/>
      <c r="H68" s="1374"/>
      <c r="I68" s="1374"/>
      <c r="J68" s="1374"/>
      <c r="K68" s="1374"/>
      <c r="L68" s="1374"/>
      <c r="M68" s="1378"/>
    </row>
    <row r="69" spans="1:13" ht="18" customHeight="1">
      <c r="A69" s="1399">
        <v>5039</v>
      </c>
      <c r="B69" s="1400" t="s">
        <v>1292</v>
      </c>
      <c r="C69" s="1375">
        <f>SUM('5.mell. '!E33)</f>
        <v>19239</v>
      </c>
      <c r="D69" s="1376">
        <f t="shared" si="0"/>
        <v>19239</v>
      </c>
      <c r="E69" s="1376"/>
      <c r="F69" s="1377"/>
      <c r="G69" s="1374"/>
      <c r="H69" s="1374"/>
      <c r="I69" s="1374"/>
      <c r="J69" s="1374"/>
      <c r="K69" s="1374">
        <v>19239</v>
      </c>
      <c r="L69" s="1374"/>
      <c r="M69" s="1378"/>
    </row>
    <row r="70" spans="1:13" ht="21" customHeight="1">
      <c r="A70" s="1345"/>
      <c r="B70" s="1401" t="s">
        <v>30</v>
      </c>
      <c r="C70" s="1363">
        <f aca="true" t="shared" si="1" ref="C70:M70">SUM(C7:C69)</f>
        <v>1535126</v>
      </c>
      <c r="D70" s="1363">
        <f t="shared" si="1"/>
        <v>1535126</v>
      </c>
      <c r="E70" s="1363">
        <f t="shared" si="1"/>
        <v>1220191</v>
      </c>
      <c r="F70" s="1363">
        <f t="shared" si="1"/>
        <v>0</v>
      </c>
      <c r="G70" s="1363">
        <f t="shared" si="1"/>
        <v>0</v>
      </c>
      <c r="H70" s="1363">
        <f t="shared" si="1"/>
        <v>236975</v>
      </c>
      <c r="I70" s="1363">
        <f t="shared" si="1"/>
        <v>0</v>
      </c>
      <c r="J70" s="1363">
        <f t="shared" si="1"/>
        <v>0</v>
      </c>
      <c r="K70" s="1363">
        <f t="shared" si="1"/>
        <v>72960</v>
      </c>
      <c r="L70" s="1363">
        <f t="shared" si="1"/>
        <v>0</v>
      </c>
      <c r="M70" s="1363">
        <f t="shared" si="1"/>
        <v>5000</v>
      </c>
    </row>
  </sheetData>
  <sheetProtection/>
  <mergeCells count="13"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</mergeCells>
  <printOptions/>
  <pageMargins left="1.1811023622047245" right="0.7874015748031497" top="0.1968503937007874" bottom="0.1968503937007874" header="0.5118110236220472" footer="0"/>
  <pageSetup firstPageNumber="71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1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B4" sqref="B4:F4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708" t="s">
        <v>1504</v>
      </c>
      <c r="C3" s="1708"/>
      <c r="D3" s="1708"/>
      <c r="E3" s="1708"/>
      <c r="F3" s="1708"/>
      <c r="G3" s="1708"/>
    </row>
    <row r="4" spans="2:7" ht="17.25">
      <c r="B4" s="1709" t="s">
        <v>1490</v>
      </c>
      <c r="C4" s="1709"/>
      <c r="D4" s="1709"/>
      <c r="E4" s="1709"/>
      <c r="F4" s="1709"/>
      <c r="G4" s="1413"/>
    </row>
    <row r="5" spans="2:6" ht="17.25">
      <c r="B5" s="1710" t="s">
        <v>478</v>
      </c>
      <c r="C5" s="1710"/>
      <c r="D5" s="1710"/>
      <c r="E5" s="1710"/>
      <c r="F5" s="1710"/>
    </row>
    <row r="6" spans="2:6" ht="17.25">
      <c r="B6" s="1414"/>
      <c r="C6" s="1414"/>
      <c r="D6" s="1414"/>
      <c r="E6" s="1414"/>
      <c r="F6" s="1414"/>
    </row>
    <row r="7" ht="12.75">
      <c r="G7" s="782" t="s">
        <v>319</v>
      </c>
    </row>
    <row r="8" spans="2:7" ht="132.75" customHeight="1">
      <c r="B8" s="1415" t="s">
        <v>1491</v>
      </c>
      <c r="C8" s="1371" t="s">
        <v>1496</v>
      </c>
      <c r="D8" s="1416" t="s">
        <v>1264</v>
      </c>
      <c r="E8" s="1415" t="s">
        <v>1492</v>
      </c>
      <c r="F8" s="1415" t="s">
        <v>1493</v>
      </c>
      <c r="G8" s="1371" t="s">
        <v>1494</v>
      </c>
    </row>
    <row r="9" spans="2:7" ht="13.5">
      <c r="B9" s="1415" t="s">
        <v>192</v>
      </c>
      <c r="C9" s="1408"/>
      <c r="D9" s="1417"/>
      <c r="E9" s="1415"/>
      <c r="F9" s="1415"/>
      <c r="G9" s="1371"/>
    </row>
    <row r="10" spans="2:7" ht="23.25" customHeight="1">
      <c r="B10" s="1418" t="s">
        <v>1495</v>
      </c>
      <c r="C10" s="783">
        <v>156220</v>
      </c>
      <c r="D10" s="783">
        <f>SUM(E10:G10)</f>
        <v>156220</v>
      </c>
      <c r="E10" s="1418"/>
      <c r="F10" s="1418"/>
      <c r="G10" s="1382">
        <v>156220</v>
      </c>
    </row>
    <row r="11" spans="2:7" ht="18" customHeight="1">
      <c r="B11" s="1418"/>
      <c r="C11" s="1418"/>
      <c r="D11" s="1418"/>
      <c r="E11" s="1418"/>
      <c r="F11" s="1418"/>
      <c r="G11" s="1418"/>
    </row>
    <row r="12" spans="2:7" ht="23.25" customHeight="1">
      <c r="B12" s="1419" t="s">
        <v>30</v>
      </c>
      <c r="C12" s="1420">
        <f>SUM(C10:C11)</f>
        <v>156220</v>
      </c>
      <c r="D12" s="1420">
        <f>SUM(D10:D11)</f>
        <v>156220</v>
      </c>
      <c r="E12" s="1419"/>
      <c r="F12" s="1419"/>
      <c r="G12" s="1420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73" useFirstPageNumber="1" horizontalDpi="600" verticalDpi="600" orientation="landscape" paperSize="9" r:id="rId1"/>
  <headerFooter alignWithMargins="0">
    <oddFooter>&amp;C&amp;P. 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C24" sqref="C24:C26"/>
    </sheetView>
  </sheetViews>
  <sheetFormatPr defaultColWidth="9.125" defaultRowHeight="12.75"/>
  <cols>
    <col min="1" max="1" width="4.625" style="1269" customWidth="1"/>
    <col min="2" max="2" width="29.50390625" style="1269" customWidth="1"/>
    <col min="3" max="3" width="13.875" style="1269" customWidth="1"/>
    <col min="4" max="4" width="13.00390625" style="1269" customWidth="1"/>
    <col min="5" max="5" width="12.50390625" style="1269" customWidth="1"/>
    <col min="6" max="6" width="12.25390625" style="1269" customWidth="1"/>
    <col min="7" max="7" width="13.50390625" style="1269" customWidth="1"/>
    <col min="8" max="16384" width="9.125" style="1269" customWidth="1"/>
  </cols>
  <sheetData>
    <row r="2" spans="2:7" ht="12.75">
      <c r="B2" s="1711" t="s">
        <v>1026</v>
      </c>
      <c r="C2" s="1711"/>
      <c r="D2" s="1509"/>
      <c r="E2" s="1509"/>
      <c r="F2" s="1509"/>
      <c r="G2" s="1509"/>
    </row>
    <row r="3" spans="2:7" ht="12">
      <c r="B3" s="1712" t="s">
        <v>452</v>
      </c>
      <c r="C3" s="1712"/>
      <c r="D3" s="1713"/>
      <c r="E3" s="1713"/>
      <c r="F3" s="1713"/>
      <c r="G3" s="1713"/>
    </row>
    <row r="4" spans="2:7" ht="12">
      <c r="B4" s="1713"/>
      <c r="C4" s="1713"/>
      <c r="D4" s="1713"/>
      <c r="E4" s="1713"/>
      <c r="F4" s="1713"/>
      <c r="G4" s="1713"/>
    </row>
    <row r="5" spans="2:7" ht="12">
      <c r="B5" s="1270"/>
      <c r="C5" s="1270"/>
      <c r="D5" s="1270"/>
      <c r="E5" s="1270"/>
      <c r="F5" s="1270"/>
      <c r="G5" s="1270"/>
    </row>
    <row r="6" ht="12.75">
      <c r="G6" s="1271" t="s">
        <v>319</v>
      </c>
    </row>
    <row r="7" spans="2:7" ht="12.75" customHeight="1">
      <c r="B7" s="1714" t="s">
        <v>453</v>
      </c>
      <c r="C7" s="1715" t="s">
        <v>1089</v>
      </c>
      <c r="D7" s="1715" t="s">
        <v>485</v>
      </c>
      <c r="E7" s="1715" t="s">
        <v>454</v>
      </c>
      <c r="F7" s="1715" t="s">
        <v>455</v>
      </c>
      <c r="G7" s="1715" t="s">
        <v>486</v>
      </c>
    </row>
    <row r="8" spans="2:7" ht="30.75" customHeight="1">
      <c r="B8" s="1714"/>
      <c r="C8" s="1715"/>
      <c r="D8" s="1715"/>
      <c r="E8" s="1715"/>
      <c r="F8" s="1715"/>
      <c r="G8" s="1715"/>
    </row>
    <row r="9" spans="2:7" ht="12.75" customHeight="1">
      <c r="B9" s="1716" t="s">
        <v>456</v>
      </c>
      <c r="C9" s="1717">
        <v>7458621</v>
      </c>
      <c r="D9" s="1717">
        <v>7023023</v>
      </c>
      <c r="E9" s="1717">
        <v>7023023</v>
      </c>
      <c r="F9" s="1717">
        <v>7023023</v>
      </c>
      <c r="G9" s="1717">
        <v>7023023</v>
      </c>
    </row>
    <row r="10" spans="2:7" ht="12.75" customHeight="1">
      <c r="B10" s="1716"/>
      <c r="C10" s="1717"/>
      <c r="D10" s="1717"/>
      <c r="E10" s="1717"/>
      <c r="F10" s="1717"/>
      <c r="G10" s="1717"/>
    </row>
    <row r="11" spans="2:7" ht="27" customHeight="1">
      <c r="B11" s="1716"/>
      <c r="C11" s="1717"/>
      <c r="D11" s="1717"/>
      <c r="E11" s="1717"/>
      <c r="F11" s="1717"/>
      <c r="G11" s="1717"/>
    </row>
    <row r="12" spans="2:7" ht="12" customHeight="1">
      <c r="B12" s="1716" t="s">
        <v>457</v>
      </c>
      <c r="C12" s="1717">
        <v>623494</v>
      </c>
      <c r="D12" s="1717">
        <v>671000</v>
      </c>
      <c r="E12" s="1717">
        <v>671000</v>
      </c>
      <c r="F12" s="1717">
        <v>671000</v>
      </c>
      <c r="G12" s="1717">
        <v>671000</v>
      </c>
    </row>
    <row r="13" spans="2:7" ht="12" customHeight="1">
      <c r="B13" s="1716"/>
      <c r="C13" s="1717"/>
      <c r="D13" s="1717"/>
      <c r="E13" s="1717"/>
      <c r="F13" s="1717"/>
      <c r="G13" s="1717"/>
    </row>
    <row r="14" spans="2:7" ht="60" customHeight="1">
      <c r="B14" s="1716"/>
      <c r="C14" s="1717"/>
      <c r="D14" s="1717"/>
      <c r="E14" s="1717"/>
      <c r="F14" s="1717"/>
      <c r="G14" s="1717"/>
    </row>
    <row r="15" spans="2:7" ht="12.75" customHeight="1">
      <c r="B15" s="1716" t="s">
        <v>458</v>
      </c>
      <c r="C15" s="1718">
        <v>20000</v>
      </c>
      <c r="D15" s="1721" t="s">
        <v>459</v>
      </c>
      <c r="E15" s="1721" t="s">
        <v>459</v>
      </c>
      <c r="F15" s="1721" t="s">
        <v>459</v>
      </c>
      <c r="G15" s="1721" t="s">
        <v>459</v>
      </c>
    </row>
    <row r="16" spans="2:7" ht="12.75" customHeight="1">
      <c r="B16" s="1716"/>
      <c r="C16" s="1719"/>
      <c r="D16" s="1722"/>
      <c r="E16" s="1722"/>
      <c r="F16" s="1722"/>
      <c r="G16" s="1722"/>
    </row>
    <row r="17" spans="2:7" ht="27" customHeight="1">
      <c r="B17" s="1716"/>
      <c r="C17" s="1720"/>
      <c r="D17" s="1723"/>
      <c r="E17" s="1723"/>
      <c r="F17" s="1723"/>
      <c r="G17" s="1723"/>
    </row>
    <row r="18" spans="2:7" ht="12.75" customHeight="1">
      <c r="B18" s="1716" t="s">
        <v>460</v>
      </c>
      <c r="C18" s="1717">
        <v>1169462</v>
      </c>
      <c r="D18" s="1717">
        <v>997050</v>
      </c>
      <c r="E18" s="1717">
        <v>997050</v>
      </c>
      <c r="F18" s="1717">
        <v>997050</v>
      </c>
      <c r="G18" s="1717">
        <v>997050</v>
      </c>
    </row>
    <row r="19" spans="2:7" ht="15.75" customHeight="1">
      <c r="B19" s="1716"/>
      <c r="C19" s="1717"/>
      <c r="D19" s="1717"/>
      <c r="E19" s="1717"/>
      <c r="F19" s="1717"/>
      <c r="G19" s="1717"/>
    </row>
    <row r="20" spans="2:7" ht="43.5" customHeight="1">
      <c r="B20" s="1716"/>
      <c r="C20" s="1717"/>
      <c r="D20" s="1717"/>
      <c r="E20" s="1717"/>
      <c r="F20" s="1717"/>
      <c r="G20" s="1717"/>
    </row>
    <row r="21" spans="2:7" ht="12.75" customHeight="1">
      <c r="B21" s="1716" t="s">
        <v>461</v>
      </c>
      <c r="C21" s="1717">
        <v>401174</v>
      </c>
      <c r="D21" s="1717">
        <v>455236</v>
      </c>
      <c r="E21" s="1717">
        <v>455236</v>
      </c>
      <c r="F21" s="1717">
        <v>455236</v>
      </c>
      <c r="G21" s="1717">
        <v>455236</v>
      </c>
    </row>
    <row r="22" spans="2:7" ht="12.75" customHeight="1">
      <c r="B22" s="1716"/>
      <c r="C22" s="1717"/>
      <c r="D22" s="1717"/>
      <c r="E22" s="1717"/>
      <c r="F22" s="1717"/>
      <c r="G22" s="1717"/>
    </row>
    <row r="23" spans="2:7" ht="27" customHeight="1">
      <c r="B23" s="1716"/>
      <c r="C23" s="1717"/>
      <c r="D23" s="1717"/>
      <c r="E23" s="1717"/>
      <c r="F23" s="1717"/>
      <c r="G23" s="1717"/>
    </row>
    <row r="24" spans="2:7" ht="12.75" customHeight="1">
      <c r="B24" s="1716" t="s">
        <v>462</v>
      </c>
      <c r="C24" s="1721" t="s">
        <v>459</v>
      </c>
      <c r="D24" s="1721" t="s">
        <v>459</v>
      </c>
      <c r="E24" s="1721" t="s">
        <v>459</v>
      </c>
      <c r="F24" s="1721" t="s">
        <v>459</v>
      </c>
      <c r="G24" s="1721" t="s">
        <v>459</v>
      </c>
    </row>
    <row r="25" spans="2:7" ht="12.75" customHeight="1">
      <c r="B25" s="1716"/>
      <c r="C25" s="1722"/>
      <c r="D25" s="1722"/>
      <c r="E25" s="1722"/>
      <c r="F25" s="1722"/>
      <c r="G25" s="1722"/>
    </row>
    <row r="26" spans="2:7" ht="27" customHeight="1">
      <c r="B26" s="1716"/>
      <c r="C26" s="1723"/>
      <c r="D26" s="1723"/>
      <c r="E26" s="1723"/>
      <c r="F26" s="1723"/>
      <c r="G26" s="1723"/>
    </row>
    <row r="27" spans="2:7" ht="12.75" customHeight="1">
      <c r="B27" s="1724" t="s">
        <v>63</v>
      </c>
      <c r="C27" s="1726">
        <f>SUM(C9:C26)</f>
        <v>9672751</v>
      </c>
      <c r="D27" s="1726">
        <f>SUM(D9:D26)</f>
        <v>9146309</v>
      </c>
      <c r="E27" s="1726">
        <f>SUM(E9:E26)</f>
        <v>9146309</v>
      </c>
      <c r="F27" s="1726">
        <f>SUM(F9:F26)</f>
        <v>9146309</v>
      </c>
      <c r="G27" s="1726">
        <f>SUM(G9:G26)</f>
        <v>9146309</v>
      </c>
    </row>
    <row r="28" spans="2:7" ht="12.75" customHeight="1">
      <c r="B28" s="1724"/>
      <c r="C28" s="1726"/>
      <c r="D28" s="1726"/>
      <c r="E28" s="1726"/>
      <c r="F28" s="1726"/>
      <c r="G28" s="1726"/>
    </row>
    <row r="29" spans="2:7" ht="27.75" customHeight="1" thickBot="1">
      <c r="B29" s="1725"/>
      <c r="C29" s="1727"/>
      <c r="D29" s="1727"/>
      <c r="E29" s="1727"/>
      <c r="F29" s="1727"/>
      <c r="G29" s="1727"/>
    </row>
    <row r="30" spans="2:7" ht="21" customHeight="1" thickTop="1">
      <c r="B30" s="1728" t="s">
        <v>463</v>
      </c>
      <c r="C30" s="1729">
        <v>28446</v>
      </c>
      <c r="D30" s="1729">
        <v>28221</v>
      </c>
      <c r="E30" s="1729">
        <v>51154</v>
      </c>
      <c r="F30" s="1729">
        <v>50638</v>
      </c>
      <c r="G30" s="1729">
        <v>50134</v>
      </c>
    </row>
    <row r="31" spans="1:7" ht="18.75" customHeight="1">
      <c r="A31" s="1272"/>
      <c r="B31" s="1724"/>
      <c r="C31" s="1726"/>
      <c r="D31" s="1726"/>
      <c r="E31" s="1726"/>
      <c r="F31" s="1726"/>
      <c r="G31" s="1726"/>
    </row>
    <row r="32" spans="2:7" ht="18.75" customHeight="1" thickBot="1">
      <c r="B32" s="1725"/>
      <c r="C32" s="1727"/>
      <c r="D32" s="1727"/>
      <c r="E32" s="1727"/>
      <c r="F32" s="1727"/>
      <c r="G32" s="1727"/>
    </row>
    <row r="33" ht="12.75" thickTop="1"/>
  </sheetData>
  <sheetProtection/>
  <mergeCells count="56">
    <mergeCell ref="B30:B32"/>
    <mergeCell ref="C30:C32"/>
    <mergeCell ref="D30:D32"/>
    <mergeCell ref="E30:E32"/>
    <mergeCell ref="F30:F32"/>
    <mergeCell ref="G30:G32"/>
    <mergeCell ref="B27:B29"/>
    <mergeCell ref="C27:C29"/>
    <mergeCell ref="D27:D29"/>
    <mergeCell ref="E27:E29"/>
    <mergeCell ref="F27:F29"/>
    <mergeCell ref="G27:G29"/>
    <mergeCell ref="B24:B26"/>
    <mergeCell ref="C24:C26"/>
    <mergeCell ref="D24:D26"/>
    <mergeCell ref="E24:E26"/>
    <mergeCell ref="F24:F26"/>
    <mergeCell ref="G24:G26"/>
    <mergeCell ref="B21:B23"/>
    <mergeCell ref="C21:C23"/>
    <mergeCell ref="D21:D23"/>
    <mergeCell ref="E21:E23"/>
    <mergeCell ref="F21:F23"/>
    <mergeCell ref="G21:G23"/>
    <mergeCell ref="B18:B20"/>
    <mergeCell ref="C18:C20"/>
    <mergeCell ref="D18:D20"/>
    <mergeCell ref="E18:E20"/>
    <mergeCell ref="F18:F20"/>
    <mergeCell ref="G18:G20"/>
    <mergeCell ref="B15:B17"/>
    <mergeCell ref="C15:C17"/>
    <mergeCell ref="D15:D17"/>
    <mergeCell ref="E15:E17"/>
    <mergeCell ref="F15:F17"/>
    <mergeCell ref="G15:G17"/>
    <mergeCell ref="B12:B14"/>
    <mergeCell ref="C12:C14"/>
    <mergeCell ref="D12:D14"/>
    <mergeCell ref="E12:E14"/>
    <mergeCell ref="F12:F14"/>
    <mergeCell ref="G12:G14"/>
    <mergeCell ref="B9:B11"/>
    <mergeCell ref="C9:C11"/>
    <mergeCell ref="D9:D11"/>
    <mergeCell ref="E9:E11"/>
    <mergeCell ref="F9:F11"/>
    <mergeCell ref="G9:G11"/>
    <mergeCell ref="B2:G2"/>
    <mergeCell ref="B3:G4"/>
    <mergeCell ref="B7:B8"/>
    <mergeCell ref="C7:C8"/>
    <mergeCell ref="D7:D8"/>
    <mergeCell ref="E7:E8"/>
    <mergeCell ref="F7:F8"/>
    <mergeCell ref="G7:G8"/>
  </mergeCells>
  <printOptions/>
  <pageMargins left="0.5905511811023623" right="0.7874015748031497" top="0.984251968503937" bottom="0.984251968503937" header="0.5118110236220472" footer="0.5118110236220472"/>
  <pageSetup firstPageNumber="74" useFirstPageNumber="1" horizontalDpi="600" verticalDpi="600" orientation="portrait" paperSize="9" scale="82" r:id="rId1"/>
  <headerFooter alignWithMargins="0">
    <oddFooter>&amp;C&amp;P.oldal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2:E87"/>
  <sheetViews>
    <sheetView zoomScalePageLayoutView="0" workbookViewId="0" topLeftCell="A74">
      <selection activeCell="D86" sqref="D86"/>
    </sheetView>
  </sheetViews>
  <sheetFormatPr defaultColWidth="9.00390625" defaultRowHeight="12.75"/>
  <cols>
    <col min="2" max="2" width="15.50390625" style="0" customWidth="1"/>
    <col min="3" max="3" width="29.125" style="0" customWidth="1"/>
    <col min="4" max="4" width="13.125" style="0" customWidth="1"/>
    <col min="5" max="5" width="13.875" style="0" customWidth="1"/>
  </cols>
  <sheetData>
    <row r="2" spans="2:5" ht="12.75">
      <c r="B2" s="1510" t="s">
        <v>1454</v>
      </c>
      <c r="C2" s="1510"/>
      <c r="D2" s="1510"/>
      <c r="E2" s="1510"/>
    </row>
    <row r="3" spans="2:5" ht="12.75">
      <c r="B3" s="1510" t="s">
        <v>1455</v>
      </c>
      <c r="C3" s="1510"/>
      <c r="D3" s="1510"/>
      <c r="E3" s="1510"/>
    </row>
    <row r="5" spans="2:5" ht="12">
      <c r="B5" s="1732" t="s">
        <v>1453</v>
      </c>
      <c r="C5" s="1732" t="s">
        <v>44</v>
      </c>
      <c r="D5" s="1730" t="s">
        <v>1297</v>
      </c>
      <c r="E5" s="1730" t="s">
        <v>1296</v>
      </c>
    </row>
    <row r="6" spans="2:5" ht="12">
      <c r="B6" s="1732"/>
      <c r="C6" s="1732"/>
      <c r="D6" s="1730"/>
      <c r="E6" s="1730"/>
    </row>
    <row r="7" spans="2:5" ht="37.5" customHeight="1">
      <c r="B7" s="1402" t="s">
        <v>1294</v>
      </c>
      <c r="C7" s="1403" t="s">
        <v>1295</v>
      </c>
      <c r="D7" s="783">
        <v>626634</v>
      </c>
      <c r="E7" s="783">
        <v>2167182</v>
      </c>
    </row>
    <row r="8" spans="2:5" ht="37.5">
      <c r="B8" s="1402" t="s">
        <v>1298</v>
      </c>
      <c r="C8" s="1403" t="s">
        <v>1299</v>
      </c>
      <c r="D8" s="783">
        <v>4323623</v>
      </c>
      <c r="E8" s="783">
        <v>5336012</v>
      </c>
    </row>
    <row r="9" spans="2:5" ht="37.5">
      <c r="B9" s="1402" t="s">
        <v>1300</v>
      </c>
      <c r="C9" s="1403" t="s">
        <v>1301</v>
      </c>
      <c r="D9" s="783">
        <v>20661</v>
      </c>
      <c r="E9" s="783">
        <v>617753</v>
      </c>
    </row>
    <row r="10" spans="2:5" ht="24.75">
      <c r="B10" s="1402" t="s">
        <v>1302</v>
      </c>
      <c r="C10" s="1403" t="s">
        <v>1303</v>
      </c>
      <c r="D10" s="783">
        <v>2601</v>
      </c>
      <c r="E10" s="783">
        <v>1700</v>
      </c>
    </row>
    <row r="11" spans="2:5" ht="24.75">
      <c r="B11" s="1402" t="s">
        <v>1304</v>
      </c>
      <c r="C11" s="1403" t="s">
        <v>1305</v>
      </c>
      <c r="D11" s="783">
        <v>1551541</v>
      </c>
      <c r="E11" s="783">
        <v>47969</v>
      </c>
    </row>
    <row r="12" spans="2:5" ht="12">
      <c r="B12" s="1402" t="s">
        <v>1447</v>
      </c>
      <c r="C12" s="1403" t="s">
        <v>1448</v>
      </c>
      <c r="D12" s="783">
        <v>46251</v>
      </c>
      <c r="E12" s="783"/>
    </row>
    <row r="13" spans="2:5" ht="24.75">
      <c r="B13" s="1402" t="s">
        <v>1306</v>
      </c>
      <c r="C13" s="1403" t="s">
        <v>1307</v>
      </c>
      <c r="D13" s="783">
        <v>8556333</v>
      </c>
      <c r="E13" s="783">
        <v>5712620</v>
      </c>
    </row>
    <row r="14" spans="2:5" ht="12">
      <c r="B14" s="1402" t="s">
        <v>1309</v>
      </c>
      <c r="C14" s="1403" t="s">
        <v>1308</v>
      </c>
      <c r="D14" s="783">
        <v>9068</v>
      </c>
      <c r="E14" s="783">
        <v>475511</v>
      </c>
    </row>
    <row r="15" spans="2:5" ht="12">
      <c r="B15" s="1402" t="s">
        <v>1310</v>
      </c>
      <c r="C15" s="1403" t="s">
        <v>567</v>
      </c>
      <c r="D15" s="783"/>
      <c r="E15" s="783">
        <v>88896</v>
      </c>
    </row>
    <row r="16" spans="2:5" ht="24.75">
      <c r="B16" s="1402" t="s">
        <v>1311</v>
      </c>
      <c r="C16" s="1403" t="s">
        <v>1312</v>
      </c>
      <c r="D16" s="783"/>
      <c r="E16" s="783">
        <v>306</v>
      </c>
    </row>
    <row r="17" spans="2:5" ht="37.5">
      <c r="B17" s="1402" t="s">
        <v>1313</v>
      </c>
      <c r="C17" s="1403" t="s">
        <v>1314</v>
      </c>
      <c r="D17" s="783"/>
      <c r="E17" s="783">
        <v>228</v>
      </c>
    </row>
    <row r="18" spans="2:5" ht="12">
      <c r="B18" s="1402" t="s">
        <v>1315</v>
      </c>
      <c r="C18" s="1403" t="s">
        <v>1316</v>
      </c>
      <c r="D18" s="783"/>
      <c r="E18" s="783">
        <v>9541</v>
      </c>
    </row>
    <row r="19" spans="2:5" ht="24.75">
      <c r="B19" s="1402" t="s">
        <v>1317</v>
      </c>
      <c r="C19" s="1403" t="s">
        <v>1318</v>
      </c>
      <c r="D19" s="783"/>
      <c r="E19" s="783">
        <v>220707</v>
      </c>
    </row>
    <row r="20" spans="2:5" ht="24.75">
      <c r="B20" s="1402" t="s">
        <v>1319</v>
      </c>
      <c r="C20" s="1403" t="s">
        <v>1320</v>
      </c>
      <c r="D20" s="783"/>
      <c r="E20" s="783">
        <v>24980</v>
      </c>
    </row>
    <row r="21" spans="2:5" ht="12">
      <c r="B21" s="1402" t="s">
        <v>1322</v>
      </c>
      <c r="C21" s="1403" t="s">
        <v>1321</v>
      </c>
      <c r="D21" s="783"/>
      <c r="E21" s="783">
        <v>5443</v>
      </c>
    </row>
    <row r="22" spans="2:5" ht="24.75">
      <c r="B22" s="1402" t="s">
        <v>1323</v>
      </c>
      <c r="C22" s="1403" t="s">
        <v>1324</v>
      </c>
      <c r="D22" s="783"/>
      <c r="E22" s="783">
        <v>844759</v>
      </c>
    </row>
    <row r="23" spans="2:5" ht="24.75">
      <c r="B23" s="1402" t="s">
        <v>1325</v>
      </c>
      <c r="C23" s="1403" t="s">
        <v>1326</v>
      </c>
      <c r="D23" s="783"/>
      <c r="E23" s="783">
        <v>23758</v>
      </c>
    </row>
    <row r="24" spans="2:5" ht="12">
      <c r="B24" s="1402" t="s">
        <v>1327</v>
      </c>
      <c r="C24" s="1403" t="s">
        <v>1328</v>
      </c>
      <c r="D24" s="783"/>
      <c r="E24" s="783">
        <v>344044</v>
      </c>
    </row>
    <row r="25" spans="2:5" ht="24.75">
      <c r="B25" s="1402" t="s">
        <v>1329</v>
      </c>
      <c r="C25" s="1403" t="s">
        <v>1330</v>
      </c>
      <c r="D25" s="783">
        <v>949964</v>
      </c>
      <c r="E25" s="783">
        <v>313980</v>
      </c>
    </row>
    <row r="26" spans="2:5" ht="12">
      <c r="B26" s="1402" t="s">
        <v>1331</v>
      </c>
      <c r="C26" s="1095" t="s">
        <v>1332</v>
      </c>
      <c r="D26" s="783"/>
      <c r="E26" s="783">
        <v>198800</v>
      </c>
    </row>
    <row r="27" spans="2:5" ht="24.75">
      <c r="B27" s="1402" t="s">
        <v>1333</v>
      </c>
      <c r="C27" s="1095" t="s">
        <v>1334</v>
      </c>
      <c r="D27" s="783"/>
      <c r="E27" s="783">
        <v>4299</v>
      </c>
    </row>
    <row r="28" spans="2:5" ht="24.75">
      <c r="B28" s="1402" t="s">
        <v>1335</v>
      </c>
      <c r="C28" s="1095" t="s">
        <v>1336</v>
      </c>
      <c r="D28" s="783"/>
      <c r="E28" s="783">
        <v>7844</v>
      </c>
    </row>
    <row r="29" spans="2:5" ht="24.75">
      <c r="B29" s="1402" t="s">
        <v>1337</v>
      </c>
      <c r="C29" s="1095" t="s">
        <v>1338</v>
      </c>
      <c r="D29" s="783">
        <v>2620</v>
      </c>
      <c r="E29" s="783">
        <v>30978</v>
      </c>
    </row>
    <row r="30" spans="2:5" ht="37.5">
      <c r="B30" s="1402" t="s">
        <v>1339</v>
      </c>
      <c r="C30" s="1095" t="s">
        <v>1340</v>
      </c>
      <c r="D30" s="783"/>
      <c r="E30" s="783">
        <v>20000</v>
      </c>
    </row>
    <row r="31" spans="2:5" ht="24.75">
      <c r="B31" s="1402" t="s">
        <v>1341</v>
      </c>
      <c r="C31" s="1095" t="s">
        <v>1342</v>
      </c>
      <c r="D31" s="783"/>
      <c r="E31" s="783">
        <v>14192</v>
      </c>
    </row>
    <row r="32" spans="2:5" ht="24.75">
      <c r="B32" s="1402" t="s">
        <v>1343</v>
      </c>
      <c r="C32" s="1095" t="s">
        <v>1344</v>
      </c>
      <c r="D32" s="783"/>
      <c r="E32" s="783">
        <v>6889</v>
      </c>
    </row>
    <row r="33" spans="2:5" ht="24.75">
      <c r="B33" s="1402" t="s">
        <v>1345</v>
      </c>
      <c r="C33" s="1095" t="s">
        <v>1346</v>
      </c>
      <c r="D33" s="783">
        <v>14670</v>
      </c>
      <c r="E33" s="783">
        <v>51398</v>
      </c>
    </row>
    <row r="34" spans="2:5" ht="12">
      <c r="B34" s="1402" t="s">
        <v>1347</v>
      </c>
      <c r="C34" s="1095" t="s">
        <v>1348</v>
      </c>
      <c r="D34" s="783"/>
      <c r="E34" s="783">
        <v>21600</v>
      </c>
    </row>
    <row r="35" spans="2:5" ht="12">
      <c r="B35" s="1402" t="s">
        <v>1349</v>
      </c>
      <c r="C35" s="1095" t="s">
        <v>1350</v>
      </c>
      <c r="D35" s="783">
        <v>29870</v>
      </c>
      <c r="E35" s="783">
        <v>100613</v>
      </c>
    </row>
    <row r="36" spans="2:5" ht="24.75">
      <c r="B36" s="1402" t="s">
        <v>1351</v>
      </c>
      <c r="C36" s="1095" t="s">
        <v>1352</v>
      </c>
      <c r="D36" s="783">
        <v>85523</v>
      </c>
      <c r="E36" s="783">
        <v>226693</v>
      </c>
    </row>
    <row r="37" spans="2:5" ht="12">
      <c r="B37" s="1402" t="s">
        <v>1354</v>
      </c>
      <c r="C37" s="1095" t="s">
        <v>1353</v>
      </c>
      <c r="D37" s="783"/>
      <c r="E37" s="783">
        <v>14154</v>
      </c>
    </row>
    <row r="38" spans="2:5" ht="12">
      <c r="B38" s="1402" t="s">
        <v>1355</v>
      </c>
      <c r="C38" s="1095" t="s">
        <v>1356</v>
      </c>
      <c r="D38" s="783">
        <v>5107</v>
      </c>
      <c r="E38" s="783">
        <v>16527</v>
      </c>
    </row>
    <row r="39" spans="2:5" ht="37.5">
      <c r="B39" s="1402" t="s">
        <v>1357</v>
      </c>
      <c r="C39" s="1095" t="s">
        <v>1358</v>
      </c>
      <c r="D39" s="783"/>
      <c r="E39" s="783">
        <v>2884</v>
      </c>
    </row>
    <row r="40" spans="2:5" ht="24.75">
      <c r="B40" s="1402" t="s">
        <v>1359</v>
      </c>
      <c r="C40" s="1095" t="s">
        <v>1360</v>
      </c>
      <c r="D40" s="783">
        <v>9196</v>
      </c>
      <c r="E40" s="783">
        <v>83758</v>
      </c>
    </row>
    <row r="41" spans="2:5" ht="12">
      <c r="B41" s="1402" t="s">
        <v>1362</v>
      </c>
      <c r="C41" s="1095" t="s">
        <v>1361</v>
      </c>
      <c r="D41" s="783"/>
      <c r="E41" s="783">
        <v>50769</v>
      </c>
    </row>
    <row r="42" spans="2:5" ht="57" customHeight="1">
      <c r="B42" s="1402" t="s">
        <v>1363</v>
      </c>
      <c r="C42" s="1095" t="s">
        <v>1364</v>
      </c>
      <c r="D42" s="783"/>
      <c r="E42" s="783">
        <v>964</v>
      </c>
    </row>
    <row r="43" spans="2:5" ht="24.75">
      <c r="B43" s="1402" t="s">
        <v>1365</v>
      </c>
      <c r="C43" s="1095" t="s">
        <v>170</v>
      </c>
      <c r="D43" s="783"/>
      <c r="E43" s="783">
        <v>19852</v>
      </c>
    </row>
    <row r="44" spans="2:5" ht="24.75">
      <c r="B44" s="1402" t="s">
        <v>1366</v>
      </c>
      <c r="C44" s="1095" t="s">
        <v>1369</v>
      </c>
      <c r="D44" s="783"/>
      <c r="E44" s="783">
        <v>174900</v>
      </c>
    </row>
    <row r="45" spans="2:5" ht="24.75">
      <c r="B45" s="1402" t="s">
        <v>1367</v>
      </c>
      <c r="C45" s="1095" t="s">
        <v>1368</v>
      </c>
      <c r="D45" s="783"/>
      <c r="E45" s="783">
        <v>39425</v>
      </c>
    </row>
    <row r="46" spans="2:5" ht="24.75">
      <c r="B46" s="1402" t="s">
        <v>1370</v>
      </c>
      <c r="C46" s="1095" t="s">
        <v>1372</v>
      </c>
      <c r="D46" s="783"/>
      <c r="E46" s="783">
        <v>23676</v>
      </c>
    </row>
    <row r="47" spans="2:5" ht="49.5">
      <c r="B47" s="1402" t="s">
        <v>1371</v>
      </c>
      <c r="C47" s="1095" t="s">
        <v>1373</v>
      </c>
      <c r="D47" s="783"/>
      <c r="E47" s="783">
        <v>4310</v>
      </c>
    </row>
    <row r="48" spans="2:5" ht="24.75">
      <c r="B48" s="1402" t="s">
        <v>1374</v>
      </c>
      <c r="C48" s="1403" t="s">
        <v>1375</v>
      </c>
      <c r="D48" s="783"/>
      <c r="E48" s="783">
        <v>6875</v>
      </c>
    </row>
    <row r="49" spans="2:5" ht="24.75">
      <c r="B49" s="1402" t="s">
        <v>1449</v>
      </c>
      <c r="C49" s="1403" t="s">
        <v>1450</v>
      </c>
      <c r="D49" s="783">
        <v>4377</v>
      </c>
      <c r="E49" s="783">
        <v>874292</v>
      </c>
    </row>
    <row r="50" spans="2:5" ht="24.75">
      <c r="B50" s="1402" t="s">
        <v>1376</v>
      </c>
      <c r="C50" s="1403" t="s">
        <v>1377</v>
      </c>
      <c r="D50" s="783">
        <v>12839</v>
      </c>
      <c r="E50" s="783">
        <v>219824</v>
      </c>
    </row>
    <row r="51" spans="2:5" ht="49.5">
      <c r="B51" s="1402" t="s">
        <v>1378</v>
      </c>
      <c r="C51" s="1403" t="s">
        <v>1383</v>
      </c>
      <c r="D51" s="783">
        <v>805</v>
      </c>
      <c r="E51" s="783">
        <v>169832</v>
      </c>
    </row>
    <row r="52" spans="2:5" ht="24.75">
      <c r="B52" s="1402" t="s">
        <v>1380</v>
      </c>
      <c r="C52" s="1403" t="s">
        <v>1379</v>
      </c>
      <c r="D52" s="783">
        <v>748</v>
      </c>
      <c r="E52" s="783">
        <v>12177</v>
      </c>
    </row>
    <row r="53" spans="2:5" ht="49.5">
      <c r="B53" s="1402" t="s">
        <v>1381</v>
      </c>
      <c r="C53" s="1403" t="s">
        <v>1382</v>
      </c>
      <c r="D53" s="783"/>
      <c r="E53" s="783">
        <v>132136</v>
      </c>
    </row>
    <row r="54" spans="2:5" ht="49.5">
      <c r="B54" s="1402" t="s">
        <v>1384</v>
      </c>
      <c r="C54" s="1403" t="s">
        <v>1385</v>
      </c>
      <c r="D54" s="783">
        <v>96</v>
      </c>
      <c r="E54" s="783">
        <v>133263</v>
      </c>
    </row>
    <row r="55" spans="2:5" ht="12">
      <c r="B55" s="1402" t="s">
        <v>1386</v>
      </c>
      <c r="C55" s="1403" t="s">
        <v>1387</v>
      </c>
      <c r="D55" s="783"/>
      <c r="E55" s="783">
        <v>866</v>
      </c>
    </row>
    <row r="56" spans="2:5" ht="24.75">
      <c r="B56" s="1402" t="s">
        <v>1388</v>
      </c>
      <c r="C56" s="1403" t="s">
        <v>1389</v>
      </c>
      <c r="D56" s="783">
        <v>170165</v>
      </c>
      <c r="E56" s="783">
        <v>444140</v>
      </c>
    </row>
    <row r="57" spans="2:5" ht="24.75">
      <c r="B57" s="1402" t="s">
        <v>1390</v>
      </c>
      <c r="C57" s="1403" t="s">
        <v>1391</v>
      </c>
      <c r="D57" s="783">
        <v>11902</v>
      </c>
      <c r="E57" s="783">
        <v>12220</v>
      </c>
    </row>
    <row r="58" spans="2:5" ht="12">
      <c r="B58" s="1402" t="s">
        <v>1392</v>
      </c>
      <c r="C58" s="1403" t="s">
        <v>1393</v>
      </c>
      <c r="D58" s="783"/>
      <c r="E58" s="783">
        <v>12810</v>
      </c>
    </row>
    <row r="59" spans="2:5" ht="24.75">
      <c r="B59" s="1402" t="s">
        <v>1394</v>
      </c>
      <c r="C59" s="1403" t="s">
        <v>1395</v>
      </c>
      <c r="D59" s="783"/>
      <c r="E59" s="783">
        <v>2331</v>
      </c>
    </row>
    <row r="60" spans="2:5" ht="24.75">
      <c r="B60" s="1402" t="s">
        <v>1396</v>
      </c>
      <c r="C60" s="1403" t="s">
        <v>1397</v>
      </c>
      <c r="D60" s="783"/>
      <c r="E60" s="783">
        <v>1920</v>
      </c>
    </row>
    <row r="61" spans="2:5" ht="24.75">
      <c r="B61" s="1402" t="s">
        <v>1398</v>
      </c>
      <c r="C61" s="1095" t="s">
        <v>1399</v>
      </c>
      <c r="D61" s="783">
        <v>1000</v>
      </c>
      <c r="E61" s="783">
        <v>19896</v>
      </c>
    </row>
    <row r="62" spans="2:5" ht="24.75">
      <c r="B62" s="1402" t="s">
        <v>1400</v>
      </c>
      <c r="C62" s="1403" t="s">
        <v>1401</v>
      </c>
      <c r="D62" s="783"/>
      <c r="E62" s="783">
        <v>28230</v>
      </c>
    </row>
    <row r="63" spans="2:5" ht="24.75">
      <c r="B63" s="1402" t="s">
        <v>1402</v>
      </c>
      <c r="C63" s="1403" t="s">
        <v>1406</v>
      </c>
      <c r="D63" s="783"/>
      <c r="E63" s="783">
        <v>4131</v>
      </c>
    </row>
    <row r="64" spans="2:5" ht="24.75">
      <c r="B64" s="1402" t="s">
        <v>1403</v>
      </c>
      <c r="C64" s="1403" t="s">
        <v>1407</v>
      </c>
      <c r="D64" s="783"/>
      <c r="E64" s="783">
        <v>300</v>
      </c>
    </row>
    <row r="65" spans="2:5" ht="24.75">
      <c r="B65" s="1402" t="s">
        <v>1404</v>
      </c>
      <c r="C65" s="1403" t="s">
        <v>1408</v>
      </c>
      <c r="D65" s="783">
        <v>7148</v>
      </c>
      <c r="E65" s="783">
        <v>34073</v>
      </c>
    </row>
    <row r="66" spans="2:5" ht="24.75">
      <c r="B66" s="1402" t="s">
        <v>1405</v>
      </c>
      <c r="C66" s="1403" t="s">
        <v>1409</v>
      </c>
      <c r="D66" s="783">
        <v>460</v>
      </c>
      <c r="E66" s="783">
        <v>68321</v>
      </c>
    </row>
    <row r="67" spans="2:5" ht="24.75">
      <c r="B67" s="1402" t="s">
        <v>1410</v>
      </c>
      <c r="C67" s="1404" t="s">
        <v>1411</v>
      </c>
      <c r="D67" s="783"/>
      <c r="E67" s="1405">
        <v>8851</v>
      </c>
    </row>
    <row r="68" spans="2:5" ht="12">
      <c r="B68" s="1402" t="s">
        <v>1412</v>
      </c>
      <c r="C68" s="1404" t="s">
        <v>1420</v>
      </c>
      <c r="D68" s="783">
        <v>1640</v>
      </c>
      <c r="E68" s="1405">
        <v>59473</v>
      </c>
    </row>
    <row r="69" spans="2:5" ht="12">
      <c r="B69" s="1402" t="s">
        <v>1413</v>
      </c>
      <c r="C69" s="1404" t="s">
        <v>1421</v>
      </c>
      <c r="D69" s="783">
        <v>11964</v>
      </c>
      <c r="E69" s="1405">
        <v>411716</v>
      </c>
    </row>
    <row r="70" spans="2:5" ht="24.75">
      <c r="B70" s="1402" t="s">
        <v>1414</v>
      </c>
      <c r="C70" s="1404" t="s">
        <v>1422</v>
      </c>
      <c r="D70" s="783">
        <v>20852</v>
      </c>
      <c r="E70" s="1405">
        <v>25320</v>
      </c>
    </row>
    <row r="71" spans="2:5" ht="24.75">
      <c r="B71" s="1402" t="s">
        <v>1415</v>
      </c>
      <c r="C71" s="1404" t="s">
        <v>1423</v>
      </c>
      <c r="D71" s="783">
        <v>6347</v>
      </c>
      <c r="E71" s="1405">
        <v>6356</v>
      </c>
    </row>
    <row r="72" spans="2:5" ht="12">
      <c r="B72" s="1402" t="s">
        <v>1416</v>
      </c>
      <c r="C72" s="1094" t="s">
        <v>1424</v>
      </c>
      <c r="D72" s="783">
        <v>2280</v>
      </c>
      <c r="E72" s="1405">
        <v>76354</v>
      </c>
    </row>
    <row r="73" spans="2:5" ht="24.75">
      <c r="B73" s="1402" t="s">
        <v>1417</v>
      </c>
      <c r="C73" s="1095" t="s">
        <v>1425</v>
      </c>
      <c r="D73" s="783"/>
      <c r="E73" s="1405">
        <v>8144</v>
      </c>
    </row>
    <row r="74" spans="2:5" ht="12">
      <c r="B74" s="1402" t="s">
        <v>1418</v>
      </c>
      <c r="C74" s="1094" t="s">
        <v>1426</v>
      </c>
      <c r="D74" s="783"/>
      <c r="E74" s="1405">
        <v>291</v>
      </c>
    </row>
    <row r="75" spans="2:5" ht="24.75">
      <c r="B75" s="1402" t="s">
        <v>1427</v>
      </c>
      <c r="C75" s="1095" t="s">
        <v>1428</v>
      </c>
      <c r="D75" s="783"/>
      <c r="E75" s="1405">
        <v>13305</v>
      </c>
    </row>
    <row r="76" spans="2:5" ht="24.75">
      <c r="B76" s="1402" t="s">
        <v>1419</v>
      </c>
      <c r="C76" s="1404" t="s">
        <v>1429</v>
      </c>
      <c r="D76" s="783"/>
      <c r="E76" s="1405">
        <v>49578</v>
      </c>
    </row>
    <row r="77" spans="2:5" ht="12">
      <c r="B77" s="1402" t="s">
        <v>1431</v>
      </c>
      <c r="C77" s="1404" t="s">
        <v>1430</v>
      </c>
      <c r="D77" s="783"/>
      <c r="E77" s="1405">
        <v>1000</v>
      </c>
    </row>
    <row r="78" spans="2:5" ht="12">
      <c r="B78" s="1402" t="s">
        <v>1432</v>
      </c>
      <c r="C78" s="1404" t="s">
        <v>1433</v>
      </c>
      <c r="D78" s="783">
        <v>646</v>
      </c>
      <c r="E78" s="1405">
        <v>9895</v>
      </c>
    </row>
    <row r="79" spans="2:5" ht="12">
      <c r="B79" s="1402" t="s">
        <v>1434</v>
      </c>
      <c r="C79" s="1404" t="s">
        <v>1435</v>
      </c>
      <c r="D79" s="783">
        <v>20079</v>
      </c>
      <c r="E79" s="1405">
        <v>35181</v>
      </c>
    </row>
    <row r="80" spans="2:5" ht="12">
      <c r="B80" s="1402" t="s">
        <v>1436</v>
      </c>
      <c r="C80" s="1404" t="s">
        <v>1437</v>
      </c>
      <c r="D80" s="783">
        <v>12078</v>
      </c>
      <c r="E80" s="1405">
        <v>102817</v>
      </c>
    </row>
    <row r="81" spans="2:5" ht="24.75">
      <c r="B81" s="1402" t="s">
        <v>1438</v>
      </c>
      <c r="C81" s="1404" t="s">
        <v>467</v>
      </c>
      <c r="D81" s="783"/>
      <c r="E81" s="1405">
        <v>3420</v>
      </c>
    </row>
    <row r="82" spans="2:5" ht="12">
      <c r="B82" s="1402" t="s">
        <v>1439</v>
      </c>
      <c r="C82" s="1404" t="s">
        <v>1441</v>
      </c>
      <c r="D82" s="783">
        <v>19106</v>
      </c>
      <c r="E82" s="1405">
        <v>179529</v>
      </c>
    </row>
    <row r="83" spans="2:5" ht="24.75">
      <c r="B83" s="1402" t="s">
        <v>1440</v>
      </c>
      <c r="C83" s="1404" t="s">
        <v>1442</v>
      </c>
      <c r="D83" s="783">
        <v>458</v>
      </c>
      <c r="E83" s="1405">
        <v>136033</v>
      </c>
    </row>
    <row r="84" spans="2:5" ht="37.5">
      <c r="B84" s="1402" t="s">
        <v>1443</v>
      </c>
      <c r="C84" s="1404" t="s">
        <v>1444</v>
      </c>
      <c r="D84" s="783"/>
      <c r="E84" s="1405">
        <v>8348</v>
      </c>
    </row>
    <row r="85" spans="2:5" ht="37.5">
      <c r="B85" s="1402" t="s">
        <v>1451</v>
      </c>
      <c r="C85" s="1404" t="s">
        <v>1452</v>
      </c>
      <c r="D85" s="783">
        <v>7679974</v>
      </c>
      <c r="E85" s="1405"/>
    </row>
    <row r="86" spans="2:5" ht="24.75">
      <c r="B86" s="1402" t="s">
        <v>1446</v>
      </c>
      <c r="C86" s="1404" t="s">
        <v>1445</v>
      </c>
      <c r="D86" s="783">
        <v>18100000</v>
      </c>
      <c r="E86" s="1405">
        <v>18124000</v>
      </c>
    </row>
    <row r="87" spans="2:5" ht="15">
      <c r="B87" s="1731" t="s">
        <v>30</v>
      </c>
      <c r="C87" s="1731"/>
      <c r="D87" s="1406">
        <f>SUM(D7:D86)</f>
        <v>42318626</v>
      </c>
      <c r="E87" s="1406">
        <f>SUM(E7:E86)</f>
        <v>38787162</v>
      </c>
    </row>
  </sheetData>
  <sheetProtection/>
  <mergeCells count="7">
    <mergeCell ref="D5:D6"/>
    <mergeCell ref="E5:E6"/>
    <mergeCell ref="B87:C87"/>
    <mergeCell ref="C5:C6"/>
    <mergeCell ref="B5:B6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firstPageNumber="75" useFirstPageNumber="1" horizontalDpi="600" verticalDpi="600" orientation="portrait" paperSize="9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5"/>
  <sheetViews>
    <sheetView showZeros="0" zoomScalePageLayoutView="0" workbookViewId="0" topLeftCell="A1">
      <selection activeCell="G192" sqref="G192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5" width="12.125" style="19" customWidth="1"/>
    <col min="6" max="8" width="9.125" style="19" customWidth="1"/>
    <col min="9" max="9" width="9.875" style="19" bestFit="1" customWidth="1"/>
    <col min="10" max="16384" width="9.125" style="19" customWidth="1"/>
  </cols>
  <sheetData>
    <row r="1" spans="1:6" ht="12.75">
      <c r="A1" s="1467" t="s">
        <v>186</v>
      </c>
      <c r="B1" s="1467"/>
      <c r="C1" s="1457"/>
      <c r="D1" s="1457"/>
      <c r="E1" s="1457"/>
      <c r="F1" s="1457"/>
    </row>
    <row r="2" spans="1:6" ht="12.75">
      <c r="A2" s="1467" t="s">
        <v>343</v>
      </c>
      <c r="B2" s="1467"/>
      <c r="C2" s="1457"/>
      <c r="D2" s="1457"/>
      <c r="E2" s="1457"/>
      <c r="F2" s="1457"/>
    </row>
    <row r="3" spans="1:2" ht="9" customHeight="1">
      <c r="A3" s="101"/>
      <c r="B3" s="101"/>
    </row>
    <row r="4" spans="1:6" ht="12" customHeight="1">
      <c r="A4" s="90"/>
      <c r="B4" s="89"/>
      <c r="C4" s="85"/>
      <c r="D4" s="85"/>
      <c r="E4" s="85"/>
      <c r="F4" s="85" t="s">
        <v>68</v>
      </c>
    </row>
    <row r="5" spans="1:6" s="21" customFormat="1" ht="12" customHeight="1">
      <c r="A5" s="94"/>
      <c r="B5" s="20"/>
      <c r="C5" s="1451" t="s">
        <v>516</v>
      </c>
      <c r="D5" s="1451" t="s">
        <v>700</v>
      </c>
      <c r="E5" s="1451" t="s">
        <v>1069</v>
      </c>
      <c r="F5" s="1464" t="s">
        <v>304</v>
      </c>
    </row>
    <row r="6" spans="1:6" s="21" customFormat="1" ht="12" customHeight="1">
      <c r="A6" s="1" t="s">
        <v>78</v>
      </c>
      <c r="B6" s="1" t="s">
        <v>44</v>
      </c>
      <c r="C6" s="1468"/>
      <c r="D6" s="1468"/>
      <c r="E6" s="1470"/>
      <c r="F6" s="1465"/>
    </row>
    <row r="7" spans="1:6" s="21" customFormat="1" ht="24" customHeight="1" thickBot="1">
      <c r="A7" s="22"/>
      <c r="B7" s="22"/>
      <c r="C7" s="1469"/>
      <c r="D7" s="1469"/>
      <c r="E7" s="1471"/>
      <c r="F7" s="1466"/>
    </row>
    <row r="8" spans="1:6" ht="12" customHeight="1">
      <c r="A8" s="2" t="s">
        <v>45</v>
      </c>
      <c r="B8" s="3" t="s">
        <v>46</v>
      </c>
      <c r="C8" s="15" t="s">
        <v>47</v>
      </c>
      <c r="D8" s="15" t="s">
        <v>48</v>
      </c>
      <c r="E8" s="15" t="s">
        <v>49</v>
      </c>
      <c r="F8" s="15" t="s">
        <v>571</v>
      </c>
    </row>
    <row r="9" spans="1:6" ht="15" customHeight="1">
      <c r="A9" s="2"/>
      <c r="B9" s="111" t="s">
        <v>187</v>
      </c>
      <c r="C9" s="8"/>
      <c r="D9" s="8"/>
      <c r="E9" s="8"/>
      <c r="F9" s="5"/>
    </row>
    <row r="10" spans="1:6" ht="11.25">
      <c r="A10" s="2"/>
      <c r="B10" s="99"/>
      <c r="C10" s="8"/>
      <c r="D10" s="8"/>
      <c r="E10" s="8"/>
      <c r="F10" s="5"/>
    </row>
    <row r="11" spans="1:6" ht="11.25">
      <c r="A11" s="4">
        <v>1710</v>
      </c>
      <c r="B11" s="4" t="s">
        <v>242</v>
      </c>
      <c r="C11" s="381">
        <f>SUM(C12:C18)</f>
        <v>1724941</v>
      </c>
      <c r="D11" s="381">
        <f>SUM(D12:D18)</f>
        <v>1876031</v>
      </c>
      <c r="E11" s="381">
        <f>SUM(E12:E18)</f>
        <v>1605133</v>
      </c>
      <c r="F11" s="227">
        <f>SUM(E11/D11)</f>
        <v>0.8556004671564595</v>
      </c>
    </row>
    <row r="12" spans="1:6" ht="11.25">
      <c r="A12" s="8">
        <v>1711</v>
      </c>
      <c r="B12" s="8" t="s">
        <v>188</v>
      </c>
      <c r="C12" s="376">
        <f>SUM('3a.m.'!C43)</f>
        <v>954903</v>
      </c>
      <c r="D12" s="376">
        <f>SUM('3a.m.'!D43)</f>
        <v>1016265</v>
      </c>
      <c r="E12" s="376">
        <f>SUM('3a.m.'!E43)</f>
        <v>974619</v>
      </c>
      <c r="F12" s="909">
        <f aca="true" t="shared" si="0" ref="F12:F75">SUM(E12/D12)</f>
        <v>0.9590205310622721</v>
      </c>
    </row>
    <row r="13" spans="1:6" ht="11.25">
      <c r="A13" s="8">
        <v>1712</v>
      </c>
      <c r="B13" s="8" t="s">
        <v>655</v>
      </c>
      <c r="C13" s="376">
        <f>SUM('3a.m.'!C44)</f>
        <v>279792</v>
      </c>
      <c r="D13" s="376">
        <f>SUM('3a.m.'!D44)</f>
        <v>308991</v>
      </c>
      <c r="E13" s="376">
        <f>SUM('3a.m.'!E44)</f>
        <v>281158</v>
      </c>
      <c r="F13" s="909">
        <f t="shared" si="0"/>
        <v>0.9099229427394325</v>
      </c>
    </row>
    <row r="14" spans="1:6" ht="11.25">
      <c r="A14" s="8">
        <v>1713</v>
      </c>
      <c r="B14" s="8" t="s">
        <v>656</v>
      </c>
      <c r="C14" s="376">
        <f>SUM('3a.m.'!C45)</f>
        <v>322946</v>
      </c>
      <c r="D14" s="376">
        <f>SUM('3a.m.'!D45)</f>
        <v>374809</v>
      </c>
      <c r="E14" s="376">
        <f>SUM('3a.m.'!E45)</f>
        <v>264432</v>
      </c>
      <c r="F14" s="909">
        <f t="shared" si="0"/>
        <v>0.7055113404427321</v>
      </c>
    </row>
    <row r="15" spans="1:6" ht="11.25">
      <c r="A15" s="8">
        <v>1714</v>
      </c>
      <c r="B15" s="8" t="s">
        <v>672</v>
      </c>
      <c r="C15" s="376">
        <f>SUM('3a.m.'!C46)</f>
        <v>0</v>
      </c>
      <c r="D15" s="376">
        <f>SUM('3a.m.'!D46)</f>
        <v>0</v>
      </c>
      <c r="E15" s="376">
        <f>SUM('3a.m.'!E46)</f>
        <v>0</v>
      </c>
      <c r="F15" s="909"/>
    </row>
    <row r="16" spans="1:6" ht="11.25">
      <c r="A16" s="8">
        <v>1715</v>
      </c>
      <c r="B16" s="5" t="s">
        <v>206</v>
      </c>
      <c r="C16" s="376">
        <f>SUM('3a.m.'!C47)</f>
        <v>0</v>
      </c>
      <c r="D16" s="376">
        <f>SUM('3a.m.'!D47)</f>
        <v>0</v>
      </c>
      <c r="E16" s="376">
        <f>SUM('3a.m.'!E47)</f>
        <v>0</v>
      </c>
      <c r="F16" s="909"/>
    </row>
    <row r="17" spans="1:6" ht="11.25">
      <c r="A17" s="8">
        <v>1716</v>
      </c>
      <c r="B17" s="45" t="s">
        <v>155</v>
      </c>
      <c r="C17" s="376">
        <f>SUM('3a.m.'!C51)</f>
        <v>126800</v>
      </c>
      <c r="D17" s="376">
        <f>SUM('3a.m.'!D51)</f>
        <v>119966</v>
      </c>
      <c r="E17" s="376">
        <f>SUM('3a.m.'!E51)</f>
        <v>44776</v>
      </c>
      <c r="F17" s="909">
        <f t="shared" si="0"/>
        <v>0.37323908440724873</v>
      </c>
    </row>
    <row r="18" spans="1:6" ht="11.25">
      <c r="A18" s="8">
        <v>1717</v>
      </c>
      <c r="B18" s="46" t="s">
        <v>156</v>
      </c>
      <c r="C18" s="376">
        <f>SUM('3a.m.'!C50)</f>
        <v>40500</v>
      </c>
      <c r="D18" s="376">
        <f>SUM('3a.m.'!D50)</f>
        <v>56000</v>
      </c>
      <c r="E18" s="376">
        <f>SUM('3a.m.'!E50)</f>
        <v>40148</v>
      </c>
      <c r="F18" s="909">
        <f t="shared" si="0"/>
        <v>0.7169285714285715</v>
      </c>
    </row>
    <row r="19" spans="1:6" ht="11.25">
      <c r="A19" s="8">
        <v>1718</v>
      </c>
      <c r="B19" s="46" t="s">
        <v>657</v>
      </c>
      <c r="C19" s="376"/>
      <c r="D19" s="376"/>
      <c r="E19" s="376"/>
      <c r="F19" s="227"/>
    </row>
    <row r="20" spans="1:6" ht="11.25">
      <c r="A20" s="8"/>
      <c r="B20" s="8"/>
      <c r="C20" s="376"/>
      <c r="D20" s="376"/>
      <c r="E20" s="376"/>
      <c r="F20" s="227"/>
    </row>
    <row r="21" spans="1:6" ht="12.75">
      <c r="A21" s="8"/>
      <c r="B21" s="112" t="s">
        <v>234</v>
      </c>
      <c r="C21" s="376"/>
      <c r="D21" s="376"/>
      <c r="E21" s="376"/>
      <c r="F21" s="227"/>
    </row>
    <row r="22" spans="1:6" ht="6.75" customHeight="1">
      <c r="A22" s="8"/>
      <c r="B22" s="8"/>
      <c r="C22" s="376"/>
      <c r="D22" s="376"/>
      <c r="E22" s="376"/>
      <c r="F22" s="227"/>
    </row>
    <row r="23" spans="1:6" ht="11.25">
      <c r="A23" s="79">
        <v>1740</v>
      </c>
      <c r="B23" s="79" t="s">
        <v>615</v>
      </c>
      <c r="C23" s="382">
        <f>SUM(C24:C31)</f>
        <v>488420</v>
      </c>
      <c r="D23" s="382">
        <f>SUM(D24:D31)</f>
        <v>525335</v>
      </c>
      <c r="E23" s="382">
        <f>SUM(E24:E31)</f>
        <v>472511</v>
      </c>
      <c r="F23" s="227">
        <f t="shared" si="0"/>
        <v>0.8994470195208771</v>
      </c>
    </row>
    <row r="24" spans="1:6" ht="11.25">
      <c r="A24" s="8">
        <v>1741</v>
      </c>
      <c r="B24" s="8" t="s">
        <v>188</v>
      </c>
      <c r="C24" s="376">
        <f>SUM('3b.m.'!C36)</f>
        <v>252138</v>
      </c>
      <c r="D24" s="376">
        <f>SUM('3b.m.'!D36)</f>
        <v>268268</v>
      </c>
      <c r="E24" s="376">
        <f>SUM('3b.m.'!E36)</f>
        <v>266965</v>
      </c>
      <c r="F24" s="909">
        <f t="shared" si="0"/>
        <v>0.9951429167847078</v>
      </c>
    </row>
    <row r="25" spans="1:6" ht="11.25">
      <c r="A25" s="8">
        <v>1742</v>
      </c>
      <c r="B25" s="8" t="s">
        <v>655</v>
      </c>
      <c r="C25" s="376">
        <f>SUM('3b.m.'!C37)</f>
        <v>69554</v>
      </c>
      <c r="D25" s="376">
        <f>SUM('3b.m.'!D37)</f>
        <v>76433</v>
      </c>
      <c r="E25" s="376">
        <f>SUM('3b.m.'!E37)</f>
        <v>73842</v>
      </c>
      <c r="F25" s="909">
        <f t="shared" si="0"/>
        <v>0.9661010296599636</v>
      </c>
    </row>
    <row r="26" spans="1:6" ht="11.25">
      <c r="A26" s="8">
        <v>1743</v>
      </c>
      <c r="B26" s="8" t="s">
        <v>656</v>
      </c>
      <c r="C26" s="376">
        <f>SUM('3b.m.'!C38)</f>
        <v>163728</v>
      </c>
      <c r="D26" s="376">
        <f>SUM('3b.m.'!D38)</f>
        <v>165291</v>
      </c>
      <c r="E26" s="376">
        <f>SUM('3b.m.'!E38)</f>
        <v>117857</v>
      </c>
      <c r="F26" s="909">
        <f t="shared" si="0"/>
        <v>0.7130273275616942</v>
      </c>
    </row>
    <row r="27" spans="1:6" ht="11.25">
      <c r="A27" s="8">
        <v>1744</v>
      </c>
      <c r="B27" s="8" t="s">
        <v>672</v>
      </c>
      <c r="C27" s="376">
        <f>SUM('3b.m.'!C39)</f>
        <v>0</v>
      </c>
      <c r="D27" s="376">
        <f>SUM('3b.m.'!D39)</f>
        <v>0</v>
      </c>
      <c r="E27" s="376">
        <f>SUM('3b.m.'!E39)</f>
        <v>0</v>
      </c>
      <c r="F27" s="909"/>
    </row>
    <row r="28" spans="1:6" ht="11.25">
      <c r="A28" s="8">
        <v>1745</v>
      </c>
      <c r="B28" s="8" t="s">
        <v>206</v>
      </c>
      <c r="C28" s="376">
        <f>SUM('3b.m.'!C40)</f>
        <v>0</v>
      </c>
      <c r="D28" s="376">
        <f>SUM('3b.m.'!D40)</f>
        <v>0</v>
      </c>
      <c r="E28" s="376">
        <f>SUM('3b.m.'!E40)</f>
        <v>0</v>
      </c>
      <c r="F28" s="909"/>
    </row>
    <row r="29" spans="1:6" ht="11.25">
      <c r="A29" s="8">
        <v>1746</v>
      </c>
      <c r="B29" s="8" t="s">
        <v>155</v>
      </c>
      <c r="C29" s="376">
        <f>SUM('3b.m.'!C44)</f>
        <v>3000</v>
      </c>
      <c r="D29" s="376">
        <f>SUM('3b.m.'!D44)</f>
        <v>15343</v>
      </c>
      <c r="E29" s="376">
        <f>SUM('3b.m.'!E44)</f>
        <v>13847</v>
      </c>
      <c r="F29" s="909">
        <f t="shared" si="0"/>
        <v>0.902496252362641</v>
      </c>
    </row>
    <row r="30" spans="1:6" ht="11.25">
      <c r="A30" s="8">
        <v>1747</v>
      </c>
      <c r="B30" s="8" t="s">
        <v>156</v>
      </c>
      <c r="C30" s="376">
        <f>SUM('3b.m.'!C45)</f>
        <v>0</v>
      </c>
      <c r="D30" s="376">
        <f>SUM('3b.m.'!D45)</f>
        <v>0</v>
      </c>
      <c r="E30" s="376">
        <f>SUM('3b.m.'!E45)</f>
        <v>0</v>
      </c>
      <c r="F30" s="227"/>
    </row>
    <row r="31" spans="1:6" ht="11.25">
      <c r="A31" s="8">
        <v>1748</v>
      </c>
      <c r="B31" s="5" t="s">
        <v>657</v>
      </c>
      <c r="C31" s="376"/>
      <c r="D31" s="376"/>
      <c r="E31" s="376"/>
      <c r="F31" s="227"/>
    </row>
    <row r="32" spans="1:6" ht="7.5" customHeight="1">
      <c r="A32" s="8"/>
      <c r="B32" s="8"/>
      <c r="C32" s="376"/>
      <c r="D32" s="376"/>
      <c r="E32" s="376"/>
      <c r="F32" s="227"/>
    </row>
    <row r="33" spans="1:6" ht="12.75">
      <c r="A33" s="8"/>
      <c r="B33" s="112" t="s">
        <v>235</v>
      </c>
      <c r="C33" s="376"/>
      <c r="D33" s="376"/>
      <c r="E33" s="376"/>
      <c r="F33" s="227"/>
    </row>
    <row r="34" spans="1:6" ht="7.5" customHeight="1">
      <c r="A34" s="2"/>
      <c r="B34" s="99"/>
      <c r="C34" s="376"/>
      <c r="D34" s="376"/>
      <c r="E34" s="376"/>
      <c r="F34" s="227"/>
    </row>
    <row r="35" spans="1:6" ht="11.25">
      <c r="A35" s="9">
        <v>1750</v>
      </c>
      <c r="B35" s="9" t="s">
        <v>576</v>
      </c>
      <c r="C35" s="383">
        <f>SUM(C36:C44)</f>
        <v>3957386</v>
      </c>
      <c r="D35" s="383">
        <f>SUM(D36:D44)</f>
        <v>4178967</v>
      </c>
      <c r="E35" s="383">
        <f>SUM(E36:E44)</f>
        <v>3496483</v>
      </c>
      <c r="F35" s="227">
        <f t="shared" si="0"/>
        <v>0.8366859561226494</v>
      </c>
    </row>
    <row r="36" spans="1:6" ht="11.25">
      <c r="A36" s="8">
        <v>1751</v>
      </c>
      <c r="B36" s="8" t="s">
        <v>188</v>
      </c>
      <c r="C36" s="376">
        <f>SUM('3c.m.'!C856)</f>
        <v>114344</v>
      </c>
      <c r="D36" s="376">
        <f>SUM('3c.m.'!D856)</f>
        <v>130549</v>
      </c>
      <c r="E36" s="376">
        <f>SUM('3c.m.'!E856)</f>
        <v>124343</v>
      </c>
      <c r="F36" s="909">
        <f t="shared" si="0"/>
        <v>0.9524622938513508</v>
      </c>
    </row>
    <row r="37" spans="1:6" ht="11.25">
      <c r="A37" s="8">
        <v>1752</v>
      </c>
      <c r="B37" s="8" t="s">
        <v>655</v>
      </c>
      <c r="C37" s="376">
        <f>SUM('3c.m.'!C857)</f>
        <v>31051</v>
      </c>
      <c r="D37" s="376">
        <f>SUM('3c.m.'!D857)</f>
        <v>37344</v>
      </c>
      <c r="E37" s="376">
        <f>SUM('3c.m.'!E857)</f>
        <v>31443</v>
      </c>
      <c r="F37" s="909">
        <f t="shared" si="0"/>
        <v>0.8419826478149101</v>
      </c>
    </row>
    <row r="38" spans="1:6" ht="11.25">
      <c r="A38" s="8">
        <v>1753</v>
      </c>
      <c r="B38" s="8" t="s">
        <v>656</v>
      </c>
      <c r="C38" s="376">
        <f>SUM('3c.m.'!C858)</f>
        <v>2785259</v>
      </c>
      <c r="D38" s="376">
        <f>SUM('3c.m.'!D858)</f>
        <v>2999563</v>
      </c>
      <c r="E38" s="376">
        <f>SUM('3c.m.'!E858)</f>
        <v>2621059</v>
      </c>
      <c r="F38" s="909">
        <f t="shared" si="0"/>
        <v>0.8738136188504793</v>
      </c>
    </row>
    <row r="39" spans="1:6" ht="11.25">
      <c r="A39" s="8">
        <v>1754</v>
      </c>
      <c r="B39" s="8" t="s">
        <v>672</v>
      </c>
      <c r="C39" s="376">
        <f>SUM('3c.m.'!C859)</f>
        <v>283825</v>
      </c>
      <c r="D39" s="376">
        <f>SUM('3c.m.'!D859)</f>
        <v>274279</v>
      </c>
      <c r="E39" s="376">
        <f>SUM('3c.m.'!E859)</f>
        <v>215035</v>
      </c>
      <c r="F39" s="909">
        <f t="shared" si="0"/>
        <v>0.7840009625235618</v>
      </c>
    </row>
    <row r="40" spans="1:6" ht="11.25">
      <c r="A40" s="8">
        <v>1755</v>
      </c>
      <c r="B40" s="8" t="s">
        <v>206</v>
      </c>
      <c r="C40" s="376">
        <f>SUM('3c.m.'!C860)</f>
        <v>133200</v>
      </c>
      <c r="D40" s="376">
        <f>SUM('3c.m.'!D860)</f>
        <v>156294</v>
      </c>
      <c r="E40" s="376">
        <f>SUM('3c.m.'!E860)</f>
        <v>83068</v>
      </c>
      <c r="F40" s="909">
        <f t="shared" si="0"/>
        <v>0.5314855336737175</v>
      </c>
    </row>
    <row r="41" spans="1:6" ht="11.25">
      <c r="A41" s="8">
        <v>1756</v>
      </c>
      <c r="B41" s="8" t="s">
        <v>155</v>
      </c>
      <c r="C41" s="376">
        <f>SUM('3c.m.'!C863)</f>
        <v>129707</v>
      </c>
      <c r="D41" s="376">
        <f>SUM('3c.m.'!D863)</f>
        <v>16657</v>
      </c>
      <c r="E41" s="376">
        <f>SUM('3c.m.'!E863)</f>
        <v>6745</v>
      </c>
      <c r="F41" s="909">
        <f t="shared" si="0"/>
        <v>0.4049348622200877</v>
      </c>
    </row>
    <row r="42" spans="1:6" ht="11.25">
      <c r="A42" s="5">
        <v>1757</v>
      </c>
      <c r="B42" s="5" t="s">
        <v>156</v>
      </c>
      <c r="C42" s="376">
        <f>SUM('3c.m.'!C862)</f>
        <v>0</v>
      </c>
      <c r="D42" s="376">
        <f>SUM('3c.m.'!D864)</f>
        <v>14065</v>
      </c>
      <c r="E42" s="376">
        <f>SUM('3c.m.'!E864)</f>
        <v>11185</v>
      </c>
      <c r="F42" s="909">
        <f t="shared" si="0"/>
        <v>0.795236402417348</v>
      </c>
    </row>
    <row r="43" spans="1:6" ht="11.25">
      <c r="A43" s="8">
        <v>1758</v>
      </c>
      <c r="B43" s="8" t="s">
        <v>281</v>
      </c>
      <c r="C43" s="376">
        <f>SUM('3c.m.'!C865)</f>
        <v>480000</v>
      </c>
      <c r="D43" s="376">
        <f>SUM('3c.m.'!D865)</f>
        <v>550216</v>
      </c>
      <c r="E43" s="376">
        <f>SUM('3c.m.'!E865)</f>
        <v>403605</v>
      </c>
      <c r="F43" s="909">
        <f t="shared" si="0"/>
        <v>0.7335391918810067</v>
      </c>
    </row>
    <row r="44" spans="1:6" ht="11.25">
      <c r="A44" s="8"/>
      <c r="B44" s="8"/>
      <c r="C44" s="376"/>
      <c r="D44" s="376"/>
      <c r="E44" s="376"/>
      <c r="F44" s="227"/>
    </row>
    <row r="45" spans="1:6" ht="11.25">
      <c r="A45" s="8"/>
      <c r="B45" s="8"/>
      <c r="C45" s="376"/>
      <c r="D45" s="376"/>
      <c r="E45" s="376"/>
      <c r="F45" s="227"/>
    </row>
    <row r="46" spans="1:6" ht="11.25">
      <c r="A46" s="4">
        <v>1760</v>
      </c>
      <c r="B46" s="4" t="s">
        <v>245</v>
      </c>
      <c r="C46" s="381">
        <f>SUM(C47:C53)</f>
        <v>977220</v>
      </c>
      <c r="D46" s="381">
        <f>SUM(D47:D53)</f>
        <v>1104908</v>
      </c>
      <c r="E46" s="381">
        <f>SUM(E47:E53)</f>
        <v>953003</v>
      </c>
      <c r="F46" s="227">
        <f t="shared" si="0"/>
        <v>0.8625179652966581</v>
      </c>
    </row>
    <row r="47" spans="1:6" ht="11.25">
      <c r="A47" s="8">
        <v>1761</v>
      </c>
      <c r="B47" s="8" t="s">
        <v>188</v>
      </c>
      <c r="C47" s="5">
        <f>SUM('3d.m.'!H53)</f>
        <v>0</v>
      </c>
      <c r="D47" s="5">
        <f>SUM('3d.m.'!D53)</f>
        <v>500</v>
      </c>
      <c r="E47" s="5">
        <f>SUM('3d.m.'!E53)</f>
        <v>500</v>
      </c>
      <c r="F47" s="909">
        <f t="shared" si="0"/>
        <v>1</v>
      </c>
    </row>
    <row r="48" spans="1:6" ht="11.25">
      <c r="A48" s="5">
        <v>1762</v>
      </c>
      <c r="B48" s="5" t="s">
        <v>655</v>
      </c>
      <c r="C48" s="5">
        <f>SUM('3d.m.'!H54)</f>
        <v>0</v>
      </c>
      <c r="D48" s="5">
        <f>SUM('3d.m.'!D54)</f>
        <v>135</v>
      </c>
      <c r="E48" s="5">
        <f>SUM('3d.m.'!E54)</f>
        <v>135</v>
      </c>
      <c r="F48" s="909">
        <f t="shared" si="0"/>
        <v>1</v>
      </c>
    </row>
    <row r="49" spans="1:6" ht="11.25">
      <c r="A49" s="8">
        <v>1763</v>
      </c>
      <c r="B49" s="8" t="s">
        <v>656</v>
      </c>
      <c r="C49" s="5">
        <f>SUM('3d.m.'!H55)</f>
        <v>0</v>
      </c>
      <c r="D49" s="5">
        <f>SUM('3d.m.'!D55)</f>
        <v>83</v>
      </c>
      <c r="E49" s="5">
        <f>SUM('3d.m.'!E55)</f>
        <v>82</v>
      </c>
      <c r="F49" s="909">
        <f t="shared" si="0"/>
        <v>0.9879518072289156</v>
      </c>
    </row>
    <row r="50" spans="1:6" ht="11.25">
      <c r="A50" s="8">
        <v>1765</v>
      </c>
      <c r="B50" s="8" t="s">
        <v>206</v>
      </c>
      <c r="C50" s="5">
        <f>SUM('3d.m.'!C56)</f>
        <v>790220</v>
      </c>
      <c r="D50" s="5">
        <f>SUM('3d.m.'!D56)</f>
        <v>748678</v>
      </c>
      <c r="E50" s="5">
        <f>SUM('3d.m.'!E56)</f>
        <v>753552</v>
      </c>
      <c r="F50" s="909">
        <f t="shared" si="0"/>
        <v>1.0065101418767481</v>
      </c>
    </row>
    <row r="51" spans="1:6" ht="11.25">
      <c r="A51" s="8">
        <v>1766</v>
      </c>
      <c r="B51" s="8" t="s">
        <v>695</v>
      </c>
      <c r="C51" s="5"/>
      <c r="D51" s="5">
        <f>SUM('3d.m.'!D57)</f>
        <v>5731</v>
      </c>
      <c r="E51" s="5">
        <f>SUM('3d.m.'!E57)</f>
        <v>5732</v>
      </c>
      <c r="F51" s="909">
        <f t="shared" si="0"/>
        <v>1.0001744896178677</v>
      </c>
    </row>
    <row r="52" spans="1:6" ht="11.25">
      <c r="A52" s="8">
        <v>1767</v>
      </c>
      <c r="B52" s="8" t="s">
        <v>247</v>
      </c>
      <c r="C52" s="5">
        <f>SUM('3d.m.'!C58)</f>
        <v>187000</v>
      </c>
      <c r="D52" s="5">
        <f>SUM('3d.m.'!D58)</f>
        <v>349781</v>
      </c>
      <c r="E52" s="5">
        <f>SUM('3d.m.'!E58)</f>
        <v>193002</v>
      </c>
      <c r="F52" s="909">
        <f t="shared" si="0"/>
        <v>0.5517795420563152</v>
      </c>
    </row>
    <row r="53" spans="1:6" ht="11.25">
      <c r="A53" s="8"/>
      <c r="B53" s="8"/>
      <c r="C53" s="5"/>
      <c r="D53" s="5"/>
      <c r="E53" s="5"/>
      <c r="F53" s="227"/>
    </row>
    <row r="54" spans="1:6" ht="11.25">
      <c r="A54" s="2"/>
      <c r="B54" s="99"/>
      <c r="C54" s="376"/>
      <c r="D54" s="376"/>
      <c r="E54" s="376"/>
      <c r="F54" s="227"/>
    </row>
    <row r="55" spans="1:6" ht="11.25">
      <c r="A55" s="4">
        <v>1770</v>
      </c>
      <c r="B55" s="23" t="s">
        <v>236</v>
      </c>
      <c r="C55" s="381">
        <f>SUM(C56:C62)</f>
        <v>2621000</v>
      </c>
      <c r="D55" s="381">
        <f>SUM(D56:D62)</f>
        <v>4565933</v>
      </c>
      <c r="E55" s="381">
        <f>SUM(E56:E62)</f>
        <v>3380522</v>
      </c>
      <c r="F55" s="227">
        <f t="shared" si="0"/>
        <v>0.7403792390295696</v>
      </c>
    </row>
    <row r="56" spans="1:6" ht="11.25">
      <c r="A56" s="77">
        <v>1771</v>
      </c>
      <c r="B56" s="8" t="s">
        <v>188</v>
      </c>
      <c r="C56" s="208">
        <f>SUM('4.mell.'!C78)</f>
        <v>0</v>
      </c>
      <c r="D56" s="208">
        <f>SUM('4.mell.'!D78)</f>
        <v>26691</v>
      </c>
      <c r="E56" s="208">
        <f>SUM('4.mell.'!E78)</f>
        <v>26691</v>
      </c>
      <c r="F56" s="909">
        <f t="shared" si="0"/>
        <v>1</v>
      </c>
    </row>
    <row r="57" spans="1:6" ht="11.25">
      <c r="A57" s="77">
        <v>1772</v>
      </c>
      <c r="B57" s="8" t="s">
        <v>655</v>
      </c>
      <c r="C57" s="208">
        <f>SUM('4.mell.'!C79)</f>
        <v>0</v>
      </c>
      <c r="D57" s="208">
        <f>SUM('4.mell.'!D79)</f>
        <v>6982</v>
      </c>
      <c r="E57" s="208">
        <f>SUM('4.mell.'!E79)</f>
        <v>6982</v>
      </c>
      <c r="F57" s="909">
        <f t="shared" si="0"/>
        <v>1</v>
      </c>
    </row>
    <row r="58" spans="1:6" ht="11.25">
      <c r="A58" s="8">
        <v>1773</v>
      </c>
      <c r="B58" s="8" t="s">
        <v>656</v>
      </c>
      <c r="C58" s="208">
        <f>SUM('4.mell.'!C80)</f>
        <v>0</v>
      </c>
      <c r="D58" s="208">
        <f>SUM('4.mell.'!D80)</f>
        <v>163459</v>
      </c>
      <c r="E58" s="208">
        <f>SUM('4.mell.'!E80)</f>
        <v>147889</v>
      </c>
      <c r="F58" s="909">
        <f t="shared" si="0"/>
        <v>0.9047467560672707</v>
      </c>
    </row>
    <row r="59" spans="1:6" ht="11.25">
      <c r="A59" s="8">
        <v>1774</v>
      </c>
      <c r="B59" s="8" t="s">
        <v>179</v>
      </c>
      <c r="C59" s="208">
        <f>SUM('4.mell.'!C81)</f>
        <v>0</v>
      </c>
      <c r="D59" s="208">
        <f>SUM('4.mell.'!D81)</f>
        <v>36779</v>
      </c>
      <c r="E59" s="208">
        <f>SUM('4.mell.'!E81)</f>
        <v>36777</v>
      </c>
      <c r="F59" s="909">
        <f t="shared" si="0"/>
        <v>0.9999456211424997</v>
      </c>
    </row>
    <row r="60" spans="1:6" ht="11.25">
      <c r="A60" s="8">
        <v>1775</v>
      </c>
      <c r="B60" s="8" t="s">
        <v>155</v>
      </c>
      <c r="C60" s="208">
        <f>SUM('4.mell.'!C84)</f>
        <v>0</v>
      </c>
      <c r="D60" s="208">
        <f>SUM('4.mell.'!D84)</f>
        <v>50130</v>
      </c>
      <c r="E60" s="208">
        <f>SUM('4.mell.'!E84)</f>
        <v>50130</v>
      </c>
      <c r="F60" s="909">
        <f t="shared" si="0"/>
        <v>1</v>
      </c>
    </row>
    <row r="61" spans="1:6" ht="11.25">
      <c r="A61" s="8">
        <v>1776</v>
      </c>
      <c r="B61" s="8" t="s">
        <v>156</v>
      </c>
      <c r="C61" s="384">
        <f>SUM('4.mell.'!C85)</f>
        <v>2591000</v>
      </c>
      <c r="D61" s="384">
        <f>SUM('4.mell.'!D85)</f>
        <v>4236774</v>
      </c>
      <c r="E61" s="384">
        <f>SUM('4.mell.'!E85)</f>
        <v>3091833</v>
      </c>
      <c r="F61" s="909">
        <f t="shared" si="0"/>
        <v>0.7297611342969911</v>
      </c>
    </row>
    <row r="62" spans="1:6" ht="11.25">
      <c r="A62" s="8">
        <v>1777</v>
      </c>
      <c r="B62" s="8" t="s">
        <v>657</v>
      </c>
      <c r="C62" s="384">
        <f>SUM('4.mell.'!C86)</f>
        <v>30000</v>
      </c>
      <c r="D62" s="384">
        <f>SUM('4.mell.'!D86)</f>
        <v>45118</v>
      </c>
      <c r="E62" s="384">
        <f>SUM('4.mell.'!E86)</f>
        <v>20220</v>
      </c>
      <c r="F62" s="909">
        <f t="shared" si="0"/>
        <v>0.4481581630391418</v>
      </c>
    </row>
    <row r="63" spans="1:6" ht="11.25">
      <c r="A63" s="8"/>
      <c r="B63" s="8"/>
      <c r="C63" s="376"/>
      <c r="D63" s="376"/>
      <c r="E63" s="376"/>
      <c r="F63" s="227"/>
    </row>
    <row r="64" spans="1:6" ht="11.25">
      <c r="A64" s="4">
        <v>1780</v>
      </c>
      <c r="B64" s="4" t="s">
        <v>237</v>
      </c>
      <c r="C64" s="381">
        <f>SUM(C65:C71)</f>
        <v>705349</v>
      </c>
      <c r="D64" s="381">
        <f>SUM(D65:D71)</f>
        <v>1008820</v>
      </c>
      <c r="E64" s="381">
        <f>SUM(E65:E71)</f>
        <v>495402</v>
      </c>
      <c r="F64" s="227">
        <f t="shared" si="0"/>
        <v>0.4910707559326738</v>
      </c>
    </row>
    <row r="65" spans="1:6" ht="11.25">
      <c r="A65" s="77">
        <v>1781</v>
      </c>
      <c r="B65" s="8" t="s">
        <v>188</v>
      </c>
      <c r="C65" s="384">
        <f>SUM('5.mell. '!H39)</f>
        <v>0</v>
      </c>
      <c r="D65" s="384">
        <f>SUM('5.mell. '!D39)</f>
        <v>3150</v>
      </c>
      <c r="E65" s="384">
        <f>SUM('5.mell. '!E39)</f>
        <v>3150</v>
      </c>
      <c r="F65" s="909">
        <f t="shared" si="0"/>
        <v>1</v>
      </c>
    </row>
    <row r="66" spans="1:6" ht="11.25">
      <c r="A66" s="77">
        <v>1782</v>
      </c>
      <c r="B66" s="8" t="s">
        <v>655</v>
      </c>
      <c r="C66" s="384">
        <f>SUM('5.mell. '!H40)</f>
        <v>0</v>
      </c>
      <c r="D66" s="384">
        <f>SUM('5.mell. '!D40)</f>
        <v>851</v>
      </c>
      <c r="E66" s="384">
        <f>SUM('5.mell. '!E40)</f>
        <v>851</v>
      </c>
      <c r="F66" s="909">
        <f t="shared" si="0"/>
        <v>1</v>
      </c>
    </row>
    <row r="67" spans="1:6" ht="11.25">
      <c r="A67" s="8">
        <v>1783</v>
      </c>
      <c r="B67" s="8" t="s">
        <v>656</v>
      </c>
      <c r="C67" s="208">
        <f>SUM('5.mell. '!C41)</f>
        <v>0</v>
      </c>
      <c r="D67" s="208">
        <f>SUM('5.mell. '!D41)</f>
        <v>1575</v>
      </c>
      <c r="E67" s="208">
        <f>SUM('5.mell. '!E41)</f>
        <v>8973</v>
      </c>
      <c r="F67" s="909">
        <f t="shared" si="0"/>
        <v>5.6971428571428575</v>
      </c>
    </row>
    <row r="68" spans="1:6" ht="11.25">
      <c r="A68" s="8">
        <v>1784</v>
      </c>
      <c r="B68" s="8" t="s">
        <v>179</v>
      </c>
      <c r="C68" s="5">
        <f>SUM('5.mell. '!C42)</f>
        <v>0</v>
      </c>
      <c r="D68" s="991">
        <f>SUM('5.mell. '!D42)</f>
        <v>0</v>
      </c>
      <c r="E68" s="991">
        <f>SUM('5.mell. '!E42)</f>
        <v>0</v>
      </c>
      <c r="F68" s="909"/>
    </row>
    <row r="69" spans="1:6" ht="11.25">
      <c r="A69" s="8">
        <v>1785</v>
      </c>
      <c r="B69" s="8" t="s">
        <v>155</v>
      </c>
      <c r="C69" s="5">
        <f>SUM('5.mell. '!C46)</f>
        <v>705349</v>
      </c>
      <c r="D69" s="991">
        <f>SUM('5.mell. '!D46)</f>
        <v>993402</v>
      </c>
      <c r="E69" s="991">
        <f>SUM('5.mell. '!E46)</f>
        <v>472586</v>
      </c>
      <c r="F69" s="909">
        <f t="shared" si="0"/>
        <v>0.4757248324444686</v>
      </c>
    </row>
    <row r="70" spans="1:6" ht="11.25">
      <c r="A70" s="8">
        <v>1786</v>
      </c>
      <c r="B70" s="8" t="s">
        <v>156</v>
      </c>
      <c r="C70" s="5">
        <f>SUM('5.mell. '!C44)</f>
        <v>0</v>
      </c>
      <c r="D70" s="991">
        <f>SUM('5.mell. '!D45)</f>
        <v>9842</v>
      </c>
      <c r="E70" s="991">
        <f>SUM('5.mell. '!E45)</f>
        <v>9842</v>
      </c>
      <c r="F70" s="909">
        <f t="shared" si="0"/>
        <v>1</v>
      </c>
    </row>
    <row r="71" spans="1:6" ht="11.25">
      <c r="A71" s="5">
        <v>1787</v>
      </c>
      <c r="B71" s="8" t="s">
        <v>657</v>
      </c>
      <c r="C71" s="5">
        <f>SUM('5.mell. '!C47)</f>
        <v>0</v>
      </c>
      <c r="D71" s="991">
        <f>SUM('5.mell. '!D47)</f>
        <v>0</v>
      </c>
      <c r="E71" s="991">
        <f>SUM('5.mell. '!E47)</f>
        <v>0</v>
      </c>
      <c r="F71" s="227"/>
    </row>
    <row r="72" spans="1:6" ht="11.25">
      <c r="A72" s="5"/>
      <c r="B72" s="8"/>
      <c r="C72" s="8"/>
      <c r="D72" s="951"/>
      <c r="E72" s="951"/>
      <c r="F72" s="227"/>
    </row>
    <row r="73" spans="1:6" ht="11.25">
      <c r="A73" s="78">
        <v>1790</v>
      </c>
      <c r="B73" s="140" t="s">
        <v>620</v>
      </c>
      <c r="C73" s="8"/>
      <c r="D73" s="946">
        <f>SUM(D74:D78)</f>
        <v>63525</v>
      </c>
      <c r="E73" s="946">
        <f>SUM(E74:E78)</f>
        <v>63525</v>
      </c>
      <c r="F73" s="227">
        <f t="shared" si="0"/>
        <v>1</v>
      </c>
    </row>
    <row r="74" spans="1:6" ht="11.25">
      <c r="A74" s="5">
        <v>1791</v>
      </c>
      <c r="B74" s="87" t="s">
        <v>232</v>
      </c>
      <c r="C74" s="8"/>
      <c r="D74" s="949">
        <v>1479</v>
      </c>
      <c r="E74" s="949">
        <v>1479</v>
      </c>
      <c r="F74" s="909">
        <f t="shared" si="0"/>
        <v>1</v>
      </c>
    </row>
    <row r="75" spans="1:6" ht="11.25">
      <c r="A75" s="5">
        <v>1792</v>
      </c>
      <c r="B75" s="87" t="s">
        <v>288</v>
      </c>
      <c r="C75" s="8"/>
      <c r="D75" s="949">
        <v>12127</v>
      </c>
      <c r="E75" s="949">
        <v>12127</v>
      </c>
      <c r="F75" s="909">
        <f t="shared" si="0"/>
        <v>1</v>
      </c>
    </row>
    <row r="76" spans="1:6" ht="11.25">
      <c r="A76" s="5">
        <v>1793</v>
      </c>
      <c r="B76" s="5" t="s">
        <v>658</v>
      </c>
      <c r="C76" s="8"/>
      <c r="D76" s="950">
        <v>2483</v>
      </c>
      <c r="E76" s="950">
        <v>2483</v>
      </c>
      <c r="F76" s="909">
        <f aca="true" t="shared" si="1" ref="F76:F135">SUM(E76/D76)</f>
        <v>1</v>
      </c>
    </row>
    <row r="77" spans="1:6" ht="11.25">
      <c r="A77" s="5">
        <v>1794</v>
      </c>
      <c r="B77" s="5" t="s">
        <v>295</v>
      </c>
      <c r="C77" s="8"/>
      <c r="D77" s="950">
        <v>29314</v>
      </c>
      <c r="E77" s="950">
        <v>29314</v>
      </c>
      <c r="F77" s="909">
        <f t="shared" si="1"/>
        <v>1</v>
      </c>
    </row>
    <row r="78" spans="1:6" ht="11.25">
      <c r="A78" s="5">
        <v>1795</v>
      </c>
      <c r="B78" s="5" t="s">
        <v>355</v>
      </c>
      <c r="C78" s="8"/>
      <c r="D78" s="950">
        <v>18122</v>
      </c>
      <c r="E78" s="950">
        <v>18122</v>
      </c>
      <c r="F78" s="909">
        <f t="shared" si="1"/>
        <v>1</v>
      </c>
    </row>
    <row r="79" spans="1:6" s="21" customFormat="1" ht="12">
      <c r="A79" s="5"/>
      <c r="B79" s="73"/>
      <c r="C79" s="8"/>
      <c r="D79" s="951"/>
      <c r="E79" s="951"/>
      <c r="F79" s="227"/>
    </row>
    <row r="80" spans="1:6" s="24" customFormat="1" ht="13.5" customHeight="1">
      <c r="A80" s="4">
        <v>1801</v>
      </c>
      <c r="B80" s="9" t="s">
        <v>659</v>
      </c>
      <c r="C80" s="4">
        <v>50000</v>
      </c>
      <c r="D80" s="948">
        <v>52643</v>
      </c>
      <c r="E80" s="948">
        <v>52643</v>
      </c>
      <c r="F80" s="227">
        <f t="shared" si="1"/>
        <v>1</v>
      </c>
    </row>
    <row r="81" spans="1:6" s="24" customFormat="1" ht="13.5" customHeight="1">
      <c r="A81" s="4"/>
      <c r="B81" s="9"/>
      <c r="C81" s="4"/>
      <c r="D81" s="948"/>
      <c r="E81" s="948"/>
      <c r="F81" s="227"/>
    </row>
    <row r="82" spans="1:6" s="24" customFormat="1" ht="13.5" customHeight="1">
      <c r="A82" s="4">
        <v>1802</v>
      </c>
      <c r="B82" s="9" t="s">
        <v>688</v>
      </c>
      <c r="C82" s="4"/>
      <c r="D82" s="948">
        <v>8507</v>
      </c>
      <c r="E82" s="948">
        <v>8507</v>
      </c>
      <c r="F82" s="227">
        <f t="shared" si="1"/>
        <v>1</v>
      </c>
    </row>
    <row r="83" spans="1:6" s="24" customFormat="1" ht="13.5" customHeight="1">
      <c r="A83" s="4"/>
      <c r="B83" s="9"/>
      <c r="C83" s="4"/>
      <c r="D83" s="948"/>
      <c r="E83" s="948"/>
      <c r="F83" s="227"/>
    </row>
    <row r="84" spans="1:6" s="24" customFormat="1" ht="13.5" customHeight="1">
      <c r="A84" s="4">
        <v>1803</v>
      </c>
      <c r="B84" s="9" t="s">
        <v>577</v>
      </c>
      <c r="C84" s="4">
        <v>7000</v>
      </c>
      <c r="D84" s="948">
        <v>7000</v>
      </c>
      <c r="E84" s="948">
        <v>5000</v>
      </c>
      <c r="F84" s="227">
        <f t="shared" si="1"/>
        <v>0.7142857142857143</v>
      </c>
    </row>
    <row r="85" spans="1:6" ht="12" customHeight="1">
      <c r="A85" s="78"/>
      <c r="B85" s="79"/>
      <c r="C85" s="78"/>
      <c r="D85" s="947"/>
      <c r="E85" s="947"/>
      <c r="F85" s="227"/>
    </row>
    <row r="86" spans="1:6" s="24" customFormat="1" ht="11.25">
      <c r="A86" s="4">
        <v>1804</v>
      </c>
      <c r="B86" s="9" t="s">
        <v>578</v>
      </c>
      <c r="C86" s="4">
        <v>158100</v>
      </c>
      <c r="D86" s="948">
        <v>252972</v>
      </c>
      <c r="E86" s="948">
        <v>214726</v>
      </c>
      <c r="F86" s="227">
        <f t="shared" si="1"/>
        <v>0.8488133074016097</v>
      </c>
    </row>
    <row r="87" spans="1:6" s="24" customFormat="1" ht="11.25">
      <c r="A87" s="4"/>
      <c r="B87" s="9"/>
      <c r="C87" s="4"/>
      <c r="D87" s="948"/>
      <c r="E87" s="948"/>
      <c r="F87" s="227"/>
    </row>
    <row r="88" spans="1:6" s="24" customFormat="1" ht="11.25">
      <c r="A88" s="4">
        <v>1806</v>
      </c>
      <c r="B88" s="4" t="s">
        <v>346</v>
      </c>
      <c r="C88" s="78"/>
      <c r="D88" s="947">
        <f>SUM(D89:D90)</f>
        <v>8015</v>
      </c>
      <c r="E88" s="947">
        <f>SUM(E89:E90)</f>
        <v>8015</v>
      </c>
      <c r="F88" s="227">
        <f t="shared" si="1"/>
        <v>1</v>
      </c>
    </row>
    <row r="89" spans="1:6" s="24" customFormat="1" ht="12">
      <c r="A89" s="20"/>
      <c r="B89" s="84" t="s">
        <v>347</v>
      </c>
      <c r="C89" s="252"/>
      <c r="D89" s="993"/>
      <c r="E89" s="993"/>
      <c r="F89" s="227"/>
    </row>
    <row r="90" spans="1:6" s="24" customFormat="1" ht="12">
      <c r="A90" s="20"/>
      <c r="B90" s="84" t="s">
        <v>348</v>
      </c>
      <c r="C90" s="385"/>
      <c r="D90" s="993">
        <v>8015</v>
      </c>
      <c r="E90" s="993">
        <v>8015</v>
      </c>
      <c r="F90" s="910">
        <f t="shared" si="1"/>
        <v>1</v>
      </c>
    </row>
    <row r="91" spans="1:6" s="24" customFormat="1" ht="11.25">
      <c r="A91" s="20"/>
      <c r="B91" s="4"/>
      <c r="C91" s="386"/>
      <c r="D91" s="994"/>
      <c r="E91" s="994"/>
      <c r="F91" s="227"/>
    </row>
    <row r="92" spans="1:6" s="24" customFormat="1" ht="11.25">
      <c r="A92" s="4">
        <v>1808</v>
      </c>
      <c r="B92" s="4" t="s">
        <v>696</v>
      </c>
      <c r="C92" s="388"/>
      <c r="D92" s="947">
        <v>50000</v>
      </c>
      <c r="E92" s="947"/>
      <c r="F92" s="227">
        <f t="shared" si="1"/>
        <v>0</v>
      </c>
    </row>
    <row r="93" spans="1:6" s="24" customFormat="1" ht="11.25">
      <c r="A93" s="4"/>
      <c r="B93" s="4"/>
      <c r="C93" s="381"/>
      <c r="D93" s="948"/>
      <c r="E93" s="948"/>
      <c r="F93" s="227"/>
    </row>
    <row r="94" spans="1:6" s="24" customFormat="1" ht="12">
      <c r="A94" s="78">
        <v>1812</v>
      </c>
      <c r="B94" s="108" t="s">
        <v>579</v>
      </c>
      <c r="C94" s="381">
        <f>SUM('6.mell. '!C12)</f>
        <v>75984</v>
      </c>
      <c r="D94" s="948">
        <f>SUM('6.mell. '!D12)</f>
        <v>440662</v>
      </c>
      <c r="E94" s="948">
        <f>SUM('6.mell. '!E12)</f>
        <v>0</v>
      </c>
      <c r="F94" s="227">
        <f t="shared" si="1"/>
        <v>0</v>
      </c>
    </row>
    <row r="95" spans="1:6" s="24" customFormat="1" ht="12">
      <c r="A95" s="78">
        <v>1813</v>
      </c>
      <c r="B95" s="103" t="s">
        <v>580</v>
      </c>
      <c r="C95" s="387">
        <f>SUM('6.mell. '!C14+'6.mell. '!C21)</f>
        <v>19700</v>
      </c>
      <c r="D95" s="992">
        <f>SUM('6.mell. '!D14+'6.mell. '!D21)</f>
        <v>2700</v>
      </c>
      <c r="E95" s="992">
        <f>SUM('6.mell. '!E14+'6.mell. '!E21)</f>
        <v>0</v>
      </c>
      <c r="F95" s="227">
        <f t="shared" si="1"/>
        <v>0</v>
      </c>
    </row>
    <row r="96" spans="1:6" s="24" customFormat="1" ht="11.25">
      <c r="A96" s="20">
        <v>1816</v>
      </c>
      <c r="B96" s="78" t="s">
        <v>617</v>
      </c>
      <c r="C96" s="388">
        <f>SUM(C94+C95)</f>
        <v>95684</v>
      </c>
      <c r="D96" s="947">
        <f>SUM(D94+D95)</f>
        <v>443362</v>
      </c>
      <c r="E96" s="947">
        <f>SUM(E94+E95)</f>
        <v>0</v>
      </c>
      <c r="F96" s="227">
        <f t="shared" si="1"/>
        <v>0</v>
      </c>
    </row>
    <row r="97" spans="1:6" ht="11.25">
      <c r="A97" s="5"/>
      <c r="B97" s="5"/>
      <c r="C97" s="78"/>
      <c r="D97" s="947"/>
      <c r="E97" s="947"/>
      <c r="F97" s="227"/>
    </row>
    <row r="98" spans="1:6" s="27" customFormat="1" ht="13.5" customHeight="1">
      <c r="A98" s="92"/>
      <c r="B98" s="92" t="s">
        <v>606</v>
      </c>
      <c r="C98" s="367"/>
      <c r="D98" s="995"/>
      <c r="E98" s="995"/>
      <c r="F98" s="227"/>
    </row>
    <row r="99" spans="1:6" s="21" customFormat="1" ht="12" customHeight="1">
      <c r="A99" s="5">
        <v>1821</v>
      </c>
      <c r="B99" s="8" t="s">
        <v>188</v>
      </c>
      <c r="C99" s="6">
        <f aca="true" t="shared" si="2" ref="C99:E100">SUM(C12+C24+C36+C47+C56+C65)</f>
        <v>1321385</v>
      </c>
      <c r="D99" s="996">
        <f t="shared" si="2"/>
        <v>1445423</v>
      </c>
      <c r="E99" s="996">
        <f t="shared" si="2"/>
        <v>1396268</v>
      </c>
      <c r="F99" s="909">
        <f t="shared" si="1"/>
        <v>0.9659926540535193</v>
      </c>
    </row>
    <row r="100" spans="1:6" s="21" customFormat="1" ht="12" customHeight="1">
      <c r="A100" s="5">
        <v>1822</v>
      </c>
      <c r="B100" s="8" t="s">
        <v>655</v>
      </c>
      <c r="C100" s="5">
        <f t="shared" si="2"/>
        <v>380397</v>
      </c>
      <c r="D100" s="991">
        <f t="shared" si="2"/>
        <v>430736</v>
      </c>
      <c r="E100" s="991">
        <f t="shared" si="2"/>
        <v>394411</v>
      </c>
      <c r="F100" s="909">
        <f t="shared" si="1"/>
        <v>0.9156676015006872</v>
      </c>
    </row>
    <row r="101" spans="1:6" s="21" customFormat="1" ht="11.25">
      <c r="A101" s="195">
        <v>1823</v>
      </c>
      <c r="B101" s="8" t="s">
        <v>656</v>
      </c>
      <c r="C101" s="5">
        <f>SUM(C14+C26+C38+C49+C58+C67+C80+C86+C92)</f>
        <v>3480033</v>
      </c>
      <c r="D101" s="991">
        <f>SUM(D14+D26+D38+D49+D58+D67+D80+D86+D92+D82)</f>
        <v>4068902</v>
      </c>
      <c r="E101" s="991">
        <f>SUM(E14+E26+E38+E49+E58+E67+E80+E86+E92+E82)</f>
        <v>3436168</v>
      </c>
      <c r="F101" s="909">
        <f t="shared" si="1"/>
        <v>0.8444951488141027</v>
      </c>
    </row>
    <row r="102" spans="1:6" s="21" customFormat="1" ht="11.25">
      <c r="A102" s="195">
        <v>1824</v>
      </c>
      <c r="B102" s="8" t="s">
        <v>672</v>
      </c>
      <c r="C102" s="6">
        <f>SUM(C15+C27+C39)</f>
        <v>283825</v>
      </c>
      <c r="D102" s="996">
        <f>SUM(D15+D27+D39)</f>
        <v>274279</v>
      </c>
      <c r="E102" s="996">
        <f>SUM(E15+E27+E39)</f>
        <v>215035</v>
      </c>
      <c r="F102" s="909">
        <f t="shared" si="1"/>
        <v>0.7840009625235618</v>
      </c>
    </row>
    <row r="103" spans="1:6" s="21" customFormat="1" ht="11.25">
      <c r="A103" s="5">
        <v>1825</v>
      </c>
      <c r="B103" s="8" t="s">
        <v>206</v>
      </c>
      <c r="C103" s="208">
        <f>SUM(C16+C28+C40+C50+C59+C68+C94+C95+C90)</f>
        <v>1019104</v>
      </c>
      <c r="D103" s="991">
        <f>SUM(D16+D28+D40+D50+D59+D68+D94+D95+D90)</f>
        <v>1393128</v>
      </c>
      <c r="E103" s="991">
        <f>SUM(E16+E28+E40+E50+E59+E68+E94+E95+E90)</f>
        <v>881412</v>
      </c>
      <c r="F103" s="909">
        <f t="shared" si="1"/>
        <v>0.6326855823729047</v>
      </c>
    </row>
    <row r="104" spans="1:7" s="21" customFormat="1" ht="12" thickBot="1">
      <c r="A104" s="107"/>
      <c r="B104" s="230" t="s">
        <v>628</v>
      </c>
      <c r="C104" s="339">
        <f>SUM(C96)</f>
        <v>95684</v>
      </c>
      <c r="D104" s="997">
        <f>SUM(D96)</f>
        <v>443362</v>
      </c>
      <c r="E104" s="997">
        <f>SUM(E96)</f>
        <v>0</v>
      </c>
      <c r="F104" s="914">
        <f t="shared" si="1"/>
        <v>0</v>
      </c>
      <c r="G104" s="706"/>
    </row>
    <row r="105" spans="1:6" s="21" customFormat="1" ht="17.25" customHeight="1" thickBot="1">
      <c r="A105" s="206">
        <v>1820</v>
      </c>
      <c r="B105" s="206" t="s">
        <v>595</v>
      </c>
      <c r="C105" s="206">
        <f>SUM(C99:C104)-C104</f>
        <v>6484744</v>
      </c>
      <c r="D105" s="998">
        <f>SUM(D99:D104)-D104</f>
        <v>7612468</v>
      </c>
      <c r="E105" s="998">
        <f>SUM(E99:E104)-E104</f>
        <v>6323294</v>
      </c>
      <c r="F105" s="889">
        <f t="shared" si="1"/>
        <v>0.8306496657851304</v>
      </c>
    </row>
    <row r="106" spans="1:6" s="21" customFormat="1" ht="11.25">
      <c r="A106" s="79"/>
      <c r="B106" s="79"/>
      <c r="C106" s="79"/>
      <c r="D106" s="946"/>
      <c r="E106" s="946"/>
      <c r="F106" s="911"/>
    </row>
    <row r="107" spans="1:6" s="21" customFormat="1" ht="11.25">
      <c r="A107" s="5"/>
      <c r="B107" s="108" t="s">
        <v>607</v>
      </c>
      <c r="C107" s="78"/>
      <c r="D107" s="947"/>
      <c r="E107" s="947"/>
      <c r="F107" s="227"/>
    </row>
    <row r="108" spans="1:6" s="21" customFormat="1" ht="11.25">
      <c r="A108" s="5">
        <v>1831</v>
      </c>
      <c r="B108" s="8" t="s">
        <v>155</v>
      </c>
      <c r="C108" s="6">
        <f>SUM(C17+C29+C41+C60+C69)</f>
        <v>964856</v>
      </c>
      <c r="D108" s="996">
        <f>SUM(D17+D29+D41+D60+D69+D51)</f>
        <v>1201229</v>
      </c>
      <c r="E108" s="996">
        <f>SUM(E17+E29+E41+E60+E69+E51)</f>
        <v>593816</v>
      </c>
      <c r="F108" s="909">
        <f t="shared" si="1"/>
        <v>0.4943403797277621</v>
      </c>
    </row>
    <row r="109" spans="1:6" s="21" customFormat="1" ht="11.25">
      <c r="A109" s="5">
        <v>1832</v>
      </c>
      <c r="B109" s="8" t="s">
        <v>156</v>
      </c>
      <c r="C109" s="6">
        <f>SUM(C18+C42+C30+C61+C70)</f>
        <v>2631500</v>
      </c>
      <c r="D109" s="996">
        <f>SUM(D18+D42+D30+D61+D70)</f>
        <v>4316681</v>
      </c>
      <c r="E109" s="996">
        <f>SUM(E18+E42+E30+E61+E70)</f>
        <v>3153008</v>
      </c>
      <c r="F109" s="909">
        <f t="shared" si="1"/>
        <v>0.7304241383600039</v>
      </c>
    </row>
    <row r="110" spans="1:6" s="21" customFormat="1" ht="12" thickBot="1">
      <c r="A110" s="5">
        <v>1833</v>
      </c>
      <c r="B110" s="8" t="s">
        <v>657</v>
      </c>
      <c r="C110" s="5">
        <f>SUM(C43+C62+C52+C84+C71)</f>
        <v>704000</v>
      </c>
      <c r="D110" s="991">
        <f>SUM(D43+D62+D52+D84+D71+D73)</f>
        <v>1015640</v>
      </c>
      <c r="E110" s="991">
        <f>SUM(E43+E62+E52+E84+E71+E73)</f>
        <v>685352</v>
      </c>
      <c r="F110" s="913">
        <f t="shared" si="1"/>
        <v>0.6747981568272222</v>
      </c>
    </row>
    <row r="111" spans="1:7" s="21" customFormat="1" ht="18.75" customHeight="1" thickBot="1">
      <c r="A111" s="188">
        <v>1830</v>
      </c>
      <c r="B111" s="188" t="s">
        <v>608</v>
      </c>
      <c r="C111" s="205">
        <f>SUM(C108:C110)</f>
        <v>4300356</v>
      </c>
      <c r="D111" s="999">
        <f>SUM(D108:D110)</f>
        <v>6533550</v>
      </c>
      <c r="E111" s="999">
        <f>SUM(E108:E110)</f>
        <v>4432176</v>
      </c>
      <c r="F111" s="889">
        <f t="shared" si="1"/>
        <v>0.6783717886906812</v>
      </c>
      <c r="G111" s="706"/>
    </row>
    <row r="112" spans="1:6" s="21" customFormat="1" ht="11.25">
      <c r="A112" s="79"/>
      <c r="B112" s="77"/>
      <c r="C112" s="77"/>
      <c r="D112" s="949"/>
      <c r="E112" s="949"/>
      <c r="F112" s="911"/>
    </row>
    <row r="113" spans="1:6" s="21" customFormat="1" ht="11.25">
      <c r="A113" s="84">
        <v>1841</v>
      </c>
      <c r="B113" s="139" t="s">
        <v>618</v>
      </c>
      <c r="C113" s="79"/>
      <c r="D113" s="946"/>
      <c r="E113" s="946"/>
      <c r="F113" s="227"/>
    </row>
    <row r="114" spans="1:6" s="21" customFormat="1" ht="11.25">
      <c r="A114" s="84">
        <v>1842</v>
      </c>
      <c r="B114" s="135" t="s">
        <v>619</v>
      </c>
      <c r="C114" s="79"/>
      <c r="D114" s="946"/>
      <c r="E114" s="946"/>
      <c r="F114" s="227"/>
    </row>
    <row r="115" spans="1:6" s="21" customFormat="1" ht="11.25">
      <c r="A115" s="84">
        <v>1843</v>
      </c>
      <c r="B115" s="135" t="s">
        <v>689</v>
      </c>
      <c r="C115" s="79"/>
      <c r="D115" s="946">
        <v>84446</v>
      </c>
      <c r="E115" s="946">
        <v>38195</v>
      </c>
      <c r="F115" s="227">
        <f t="shared" si="1"/>
        <v>0.45230087866802454</v>
      </c>
    </row>
    <row r="116" spans="1:6" s="21" customFormat="1" ht="11.25">
      <c r="A116" s="84">
        <v>1844</v>
      </c>
      <c r="B116" s="135" t="s">
        <v>612</v>
      </c>
      <c r="C116" s="79">
        <f>SUM(C117:C120)</f>
        <v>5554884</v>
      </c>
      <c r="D116" s="946">
        <f>SUM(D117:D120)</f>
        <v>5714222</v>
      </c>
      <c r="E116" s="946">
        <f>SUM(E117:E120)</f>
        <v>5625131</v>
      </c>
      <c r="F116" s="227">
        <f t="shared" si="1"/>
        <v>0.984408901159248</v>
      </c>
    </row>
    <row r="117" spans="1:6" s="21" customFormat="1" ht="11.25">
      <c r="A117" s="84">
        <v>1845</v>
      </c>
      <c r="B117" s="77" t="s">
        <v>327</v>
      </c>
      <c r="C117" s="77">
        <f>SUM('2.mell'!C537)</f>
        <v>3262626</v>
      </c>
      <c r="D117" s="949">
        <f>SUM('2.mell'!D537)</f>
        <v>3395786</v>
      </c>
      <c r="E117" s="949">
        <f>SUM('2.mell'!E537)</f>
        <v>3363061</v>
      </c>
      <c r="F117" s="909">
        <f t="shared" si="1"/>
        <v>0.9903630558580546</v>
      </c>
    </row>
    <row r="118" spans="1:6" s="21" customFormat="1" ht="11.25">
      <c r="A118" s="84">
        <v>1846</v>
      </c>
      <c r="B118" s="84" t="s">
        <v>328</v>
      </c>
      <c r="C118" s="77">
        <f>SUM('2.mell'!C538)</f>
        <v>277337</v>
      </c>
      <c r="D118" s="949">
        <f>SUM('2.mell'!D538)</f>
        <v>290438</v>
      </c>
      <c r="E118" s="949">
        <f>SUM('2.mell'!E538)</f>
        <v>253799</v>
      </c>
      <c r="F118" s="909">
        <f t="shared" si="1"/>
        <v>0.8738491519704722</v>
      </c>
    </row>
    <row r="119" spans="1:6" s="21" customFormat="1" ht="11.25">
      <c r="A119" s="84">
        <v>1848</v>
      </c>
      <c r="B119" s="77" t="s">
        <v>609</v>
      </c>
      <c r="C119" s="77">
        <f>SUM('3b.m.'!C30)</f>
        <v>485420</v>
      </c>
      <c r="D119" s="949">
        <f>SUM('3b.m.'!D30)</f>
        <v>474578</v>
      </c>
      <c r="E119" s="949">
        <f>SUM('3b.m.'!E30)</f>
        <v>474578</v>
      </c>
      <c r="F119" s="909">
        <f t="shared" si="1"/>
        <v>1</v>
      </c>
    </row>
    <row r="120" spans="1:6" s="21" customFormat="1" ht="12" thickBot="1">
      <c r="A120" s="187">
        <v>1849</v>
      </c>
      <c r="B120" s="77" t="s">
        <v>282</v>
      </c>
      <c r="C120" s="187">
        <f>SUM(C12+C13+C14)-'1b.mell '!C127-'1b.mell '!C134-'1b.mell '!C139-'1b.mell '!C143</f>
        <v>1529501</v>
      </c>
      <c r="D120" s="1000">
        <f>SUM('1b.mell '!D140)</f>
        <v>1553420</v>
      </c>
      <c r="E120" s="1000">
        <f>SUM('1b.mell '!E140)</f>
        <v>1533693</v>
      </c>
      <c r="F120" s="913">
        <f t="shared" si="1"/>
        <v>0.9873009231244608</v>
      </c>
    </row>
    <row r="121" spans="1:6" s="21" customFormat="1" ht="18.75" customHeight="1" thickBot="1">
      <c r="A121" s="105">
        <v>1840</v>
      </c>
      <c r="B121" s="188" t="s">
        <v>597</v>
      </c>
      <c r="C121" s="206">
        <f>SUM(C116)</f>
        <v>5554884</v>
      </c>
      <c r="D121" s="998">
        <f>SUM(D116+D115)</f>
        <v>5798668</v>
      </c>
      <c r="E121" s="998">
        <f>SUM(E116+E115)</f>
        <v>5663326</v>
      </c>
      <c r="F121" s="938">
        <f t="shared" si="1"/>
        <v>0.976659812218944</v>
      </c>
    </row>
    <row r="122" spans="1:6" s="21" customFormat="1" ht="11.25">
      <c r="A122" s="209"/>
      <c r="B122" s="209"/>
      <c r="C122" s="79"/>
      <c r="D122" s="946"/>
      <c r="E122" s="946"/>
      <c r="F122" s="911"/>
    </row>
    <row r="123" spans="1:6" s="21" customFormat="1" ht="11.25">
      <c r="A123" s="79">
        <v>1851</v>
      </c>
      <c r="B123" s="130" t="s">
        <v>629</v>
      </c>
      <c r="C123" s="79">
        <v>23334</v>
      </c>
      <c r="D123" s="946">
        <v>24000</v>
      </c>
      <c r="E123" s="946">
        <v>24000</v>
      </c>
      <c r="F123" s="227">
        <f t="shared" si="1"/>
        <v>1</v>
      </c>
    </row>
    <row r="124" spans="1:6" s="21" customFormat="1" ht="11.25">
      <c r="A124" s="78">
        <v>1852</v>
      </c>
      <c r="B124" s="140" t="s">
        <v>620</v>
      </c>
      <c r="C124" s="79">
        <f>SUM(C125:C129)</f>
        <v>63525</v>
      </c>
      <c r="D124" s="946">
        <f>SUM(D125:D129)</f>
        <v>0</v>
      </c>
      <c r="E124" s="946">
        <f>SUM(E125:E129)</f>
        <v>0</v>
      </c>
      <c r="F124" s="227"/>
    </row>
    <row r="125" spans="1:6" s="21" customFormat="1" ht="11.25">
      <c r="A125" s="84">
        <v>1854</v>
      </c>
      <c r="B125" s="87" t="s">
        <v>232</v>
      </c>
      <c r="C125" s="77">
        <v>1479</v>
      </c>
      <c r="D125" s="949"/>
      <c r="E125" s="949"/>
      <c r="F125" s="227"/>
    </row>
    <row r="126" spans="1:6" s="21" customFormat="1" ht="11.25">
      <c r="A126" s="84">
        <v>1855</v>
      </c>
      <c r="B126" s="87" t="s">
        <v>288</v>
      </c>
      <c r="C126" s="389">
        <v>12127</v>
      </c>
      <c r="D126" s="949"/>
      <c r="E126" s="949"/>
      <c r="F126" s="227"/>
    </row>
    <row r="127" spans="1:6" s="21" customFormat="1" ht="11.25">
      <c r="A127" s="84">
        <v>1856</v>
      </c>
      <c r="B127" s="5" t="s">
        <v>658</v>
      </c>
      <c r="C127" s="84">
        <v>2483</v>
      </c>
      <c r="D127" s="950"/>
      <c r="E127" s="950"/>
      <c r="F127" s="227"/>
    </row>
    <row r="128" spans="1:6" s="21" customFormat="1" ht="11.25">
      <c r="A128" s="84">
        <v>1857</v>
      </c>
      <c r="B128" s="5" t="s">
        <v>295</v>
      </c>
      <c r="C128" s="84">
        <v>29314</v>
      </c>
      <c r="D128" s="950"/>
      <c r="E128" s="950"/>
      <c r="F128" s="227"/>
    </row>
    <row r="129" spans="1:6" s="21" customFormat="1" ht="11.25">
      <c r="A129" s="84">
        <v>1858</v>
      </c>
      <c r="B129" s="5" t="s">
        <v>355</v>
      </c>
      <c r="C129" s="84">
        <v>18122</v>
      </c>
      <c r="D129" s="950"/>
      <c r="E129" s="950"/>
      <c r="F129" s="227"/>
    </row>
    <row r="130" spans="1:6" s="21" customFormat="1" ht="11.25">
      <c r="A130" s="78">
        <v>1862</v>
      </c>
      <c r="B130" s="140" t="s">
        <v>612</v>
      </c>
      <c r="C130" s="80">
        <f>SUM(C131:C132)</f>
        <v>170300</v>
      </c>
      <c r="D130" s="994">
        <f>SUM(D131:D132)</f>
        <v>179239</v>
      </c>
      <c r="E130" s="994">
        <f>SUM(E131:E132)</f>
        <v>87489</v>
      </c>
      <c r="F130" s="227">
        <f t="shared" si="1"/>
        <v>0.48811363598324026</v>
      </c>
    </row>
    <row r="131" spans="1:6" s="21" customFormat="1" ht="11.25">
      <c r="A131" s="84">
        <v>1863</v>
      </c>
      <c r="B131" s="77" t="s">
        <v>226</v>
      </c>
      <c r="C131" s="84">
        <f>SUM('3b.m.'!C33)</f>
        <v>3000</v>
      </c>
      <c r="D131" s="950">
        <f>SUM('3b.m.'!D33)</f>
        <v>11703</v>
      </c>
      <c r="E131" s="950">
        <f>SUM('3b.m.'!E33)</f>
        <v>10995</v>
      </c>
      <c r="F131" s="909">
        <f t="shared" si="1"/>
        <v>0.939502691617534</v>
      </c>
    </row>
    <row r="132" spans="1:6" s="21" customFormat="1" ht="12" thickBot="1">
      <c r="A132" s="187">
        <v>1864</v>
      </c>
      <c r="B132" s="187" t="s">
        <v>282</v>
      </c>
      <c r="C132" s="187">
        <f>SUM(C17+C18)</f>
        <v>167300</v>
      </c>
      <c r="D132" s="1000">
        <v>167536</v>
      </c>
      <c r="E132" s="1000">
        <v>76494</v>
      </c>
      <c r="F132" s="913">
        <f t="shared" si="1"/>
        <v>0.4565824658580842</v>
      </c>
    </row>
    <row r="133" spans="1:6" s="21" customFormat="1" ht="18.75" customHeight="1" thickBot="1">
      <c r="A133" s="205">
        <v>1865</v>
      </c>
      <c r="B133" s="188" t="s">
        <v>600</v>
      </c>
      <c r="C133" s="188">
        <f>SUM(C123+C124+C130)</f>
        <v>257159</v>
      </c>
      <c r="D133" s="1001">
        <f>SUM(D123+D124+D130)</f>
        <v>203239</v>
      </c>
      <c r="E133" s="1001">
        <f>SUM(E123+E124+E130)</f>
        <v>111489</v>
      </c>
      <c r="F133" s="938">
        <f t="shared" si="1"/>
        <v>0.5485610537347655</v>
      </c>
    </row>
    <row r="134" spans="1:6" s="21" customFormat="1" ht="18.75" customHeight="1" thickBot="1">
      <c r="A134" s="205"/>
      <c r="B134" s="268"/>
      <c r="C134" s="188"/>
      <c r="D134" s="1001"/>
      <c r="E134" s="1001"/>
      <c r="F134" s="889"/>
    </row>
    <row r="135" spans="1:6" s="21" customFormat="1" ht="18" customHeight="1" thickBot="1">
      <c r="A135" s="105">
        <v>1870</v>
      </c>
      <c r="B135" s="186" t="s">
        <v>610</v>
      </c>
      <c r="C135" s="105">
        <f>SUM(C133+C121+C111+C105)</f>
        <v>16597143</v>
      </c>
      <c r="D135" s="1002">
        <f>SUM(D133+D121+D111+D105)</f>
        <v>20147925</v>
      </c>
      <c r="E135" s="1002">
        <f>SUM(E133+E121+E111+E105)</f>
        <v>16530285</v>
      </c>
      <c r="F135" s="889">
        <f t="shared" si="1"/>
        <v>0.8204460260796087</v>
      </c>
    </row>
    <row r="136" spans="1:6" s="21" customFormat="1" ht="12" thickBot="1">
      <c r="A136" s="75"/>
      <c r="B136" s="185"/>
      <c r="C136" s="105"/>
      <c r="D136" s="1002"/>
      <c r="E136" s="1002"/>
      <c r="F136" s="889"/>
    </row>
    <row r="137" spans="1:6" ht="7.5" customHeight="1">
      <c r="A137" s="9"/>
      <c r="B137" s="64"/>
      <c r="C137" s="9"/>
      <c r="D137" s="1003"/>
      <c r="E137" s="1003"/>
      <c r="F137" s="911"/>
    </row>
    <row r="138" spans="1:6" s="30" customFormat="1" ht="12" customHeight="1">
      <c r="A138" s="16"/>
      <c r="B138" s="29" t="s">
        <v>325</v>
      </c>
      <c r="C138" s="29"/>
      <c r="D138" s="1004"/>
      <c r="E138" s="1004"/>
      <c r="F138" s="227"/>
    </row>
    <row r="139" spans="1:6" s="30" customFormat="1" ht="9" customHeight="1">
      <c r="A139" s="16"/>
      <c r="B139" s="29"/>
      <c r="C139" s="29"/>
      <c r="D139" s="1004"/>
      <c r="E139" s="1004"/>
      <c r="F139" s="227"/>
    </row>
    <row r="140" spans="1:6" s="30" customFormat="1" ht="12" customHeight="1">
      <c r="A140" s="16"/>
      <c r="B140" s="92" t="s">
        <v>606</v>
      </c>
      <c r="C140" s="29"/>
      <c r="D140" s="1004"/>
      <c r="E140" s="1004"/>
      <c r="F140" s="227"/>
    </row>
    <row r="141" spans="1:6" s="21" customFormat="1" ht="11.25">
      <c r="A141" s="5">
        <v>1911</v>
      </c>
      <c r="B141" s="8" t="s">
        <v>188</v>
      </c>
      <c r="C141" s="5">
        <f>SUM('2.mell'!C541)</f>
        <v>1791250</v>
      </c>
      <c r="D141" s="991">
        <f>SUM('2.mell'!D541)</f>
        <v>1871545</v>
      </c>
      <c r="E141" s="991">
        <f>SUM('2.mell'!E541)</f>
        <v>1845661</v>
      </c>
      <c r="F141" s="909">
        <f aca="true" t="shared" si="3" ref="F141:F178">SUM(E141/D141)</f>
        <v>0.9861697153955689</v>
      </c>
    </row>
    <row r="142" spans="1:6" s="21" customFormat="1" ht="11.25">
      <c r="A142" s="5">
        <v>1912</v>
      </c>
      <c r="B142" s="8" t="s">
        <v>655</v>
      </c>
      <c r="C142" s="5">
        <f>SUM('2.mell'!C542)</f>
        <v>509229</v>
      </c>
      <c r="D142" s="991">
        <f>SUM('2.mell'!D542)</f>
        <v>533710</v>
      </c>
      <c r="E142" s="991">
        <f>SUM('2.mell'!E542)</f>
        <v>529378</v>
      </c>
      <c r="F142" s="909">
        <f t="shared" si="3"/>
        <v>0.9918832324670701</v>
      </c>
    </row>
    <row r="143" spans="1:6" s="21" customFormat="1" ht="11.25">
      <c r="A143" s="5">
        <v>1913</v>
      </c>
      <c r="B143" s="5" t="s">
        <v>656</v>
      </c>
      <c r="C143" s="5">
        <f>SUM('2.mell'!C543)</f>
        <v>1662427</v>
      </c>
      <c r="D143" s="991">
        <f>SUM('2.mell'!D543)</f>
        <v>1772866</v>
      </c>
      <c r="E143" s="991">
        <f>SUM('2.mell'!E543)</f>
        <v>1705385</v>
      </c>
      <c r="F143" s="909">
        <f t="shared" si="3"/>
        <v>0.9619367735632586</v>
      </c>
    </row>
    <row r="144" spans="1:6" s="28" customFormat="1" ht="12">
      <c r="A144" s="84">
        <v>1915</v>
      </c>
      <c r="B144" s="8" t="s">
        <v>149</v>
      </c>
      <c r="C144" s="5">
        <f>SUM('2.mell'!C544)</f>
        <v>1300</v>
      </c>
      <c r="D144" s="991">
        <f>SUM('2.mell'!D544)</f>
        <v>1300</v>
      </c>
      <c r="E144" s="991">
        <f>SUM('2.mell'!E544)</f>
        <v>780</v>
      </c>
      <c r="F144" s="909">
        <f t="shared" si="3"/>
        <v>0.6</v>
      </c>
    </row>
    <row r="145" spans="1:6" s="21" customFormat="1" ht="11.25">
      <c r="A145" s="5">
        <v>1916</v>
      </c>
      <c r="B145" s="8" t="s">
        <v>206</v>
      </c>
      <c r="C145" s="5">
        <f>SUM('2.mell'!C545)</f>
        <v>0</v>
      </c>
      <c r="D145" s="991">
        <f>SUM('2.mell'!D545)</f>
        <v>7843</v>
      </c>
      <c r="E145" s="991">
        <f>SUM('2.mell'!E545)</f>
        <v>7843</v>
      </c>
      <c r="F145" s="909">
        <f t="shared" si="3"/>
        <v>1</v>
      </c>
    </row>
    <row r="146" spans="1:6" s="21" customFormat="1" ht="11.25">
      <c r="A146" s="78">
        <v>1910</v>
      </c>
      <c r="B146" s="79" t="s">
        <v>595</v>
      </c>
      <c r="C146" s="78">
        <f>SUM(C141:C145)</f>
        <v>3964206</v>
      </c>
      <c r="D146" s="947">
        <f>SUM(D141:D145)</f>
        <v>4187264</v>
      </c>
      <c r="E146" s="947">
        <f>SUM(E141:E145)</f>
        <v>4089047</v>
      </c>
      <c r="F146" s="227">
        <f t="shared" si="3"/>
        <v>0.9765438720844924</v>
      </c>
    </row>
    <row r="147" spans="1:6" s="21" customFormat="1" ht="11.25">
      <c r="A147" s="5"/>
      <c r="B147" s="103" t="s">
        <v>607</v>
      </c>
      <c r="C147" s="78"/>
      <c r="D147" s="947"/>
      <c r="E147" s="947"/>
      <c r="F147" s="227"/>
    </row>
    <row r="148" spans="1:6" s="21" customFormat="1" ht="11.25">
      <c r="A148" s="5">
        <v>1921</v>
      </c>
      <c r="B148" s="8" t="s">
        <v>155</v>
      </c>
      <c r="C148" s="5">
        <f>SUM('2.mell'!C547)</f>
        <v>35795</v>
      </c>
      <c r="D148" s="991">
        <f>SUM('2.mell'!D547)</f>
        <v>69320</v>
      </c>
      <c r="E148" s="991">
        <f>SUM('2.mell'!E547)</f>
        <v>66228</v>
      </c>
      <c r="F148" s="909">
        <f t="shared" si="3"/>
        <v>0.9553952683208309</v>
      </c>
    </row>
    <row r="149" spans="1:6" s="21" customFormat="1" ht="11.25">
      <c r="A149" s="5">
        <v>1922</v>
      </c>
      <c r="B149" s="8" t="s">
        <v>156</v>
      </c>
      <c r="C149" s="5">
        <f>SUM('2.mell'!C548)</f>
        <v>0</v>
      </c>
      <c r="D149" s="991">
        <f>SUM('2.mell'!D548)</f>
        <v>1602</v>
      </c>
      <c r="E149" s="991">
        <f>SUM('2.mell'!E548)</f>
        <v>1602</v>
      </c>
      <c r="F149" s="909">
        <f t="shared" si="3"/>
        <v>1</v>
      </c>
    </row>
    <row r="150" spans="1:6" s="21" customFormat="1" ht="11.25">
      <c r="A150" s="5">
        <v>1923</v>
      </c>
      <c r="B150" s="8" t="s">
        <v>657</v>
      </c>
      <c r="C150" s="5">
        <f>SUM('2.mell'!C549)</f>
        <v>0</v>
      </c>
      <c r="D150" s="991">
        <f>SUM('2.mell'!D549)</f>
        <v>0</v>
      </c>
      <c r="E150" s="991">
        <f>SUM('2.mell'!E549)</f>
        <v>0</v>
      </c>
      <c r="F150" s="227"/>
    </row>
    <row r="151" spans="1:6" s="21" customFormat="1" ht="12" thickBot="1">
      <c r="A151" s="104">
        <v>1920</v>
      </c>
      <c r="B151" s="104" t="s">
        <v>602</v>
      </c>
      <c r="C151" s="104">
        <f>SUM(C148:C150)</f>
        <v>35795</v>
      </c>
      <c r="D151" s="1005">
        <f>SUM(D148:D150)</f>
        <v>70922</v>
      </c>
      <c r="E151" s="1005">
        <f>SUM(E148:E150)</f>
        <v>67830</v>
      </c>
      <c r="F151" s="914">
        <f t="shared" si="3"/>
        <v>0.9564028087194383</v>
      </c>
    </row>
    <row r="152" spans="1:6" s="21" customFormat="1" ht="16.5" customHeight="1" thickBot="1">
      <c r="A152" s="105"/>
      <c r="B152" s="188"/>
      <c r="C152" s="105"/>
      <c r="D152" s="1002"/>
      <c r="E152" s="1002"/>
      <c r="F152" s="889"/>
    </row>
    <row r="153" spans="1:6" s="32" customFormat="1" ht="13.5" thickBot="1">
      <c r="A153" s="31">
        <v>1940</v>
      </c>
      <c r="B153" s="106" t="s">
        <v>326</v>
      </c>
      <c r="C153" s="33">
        <f>SUM(C146+C151)</f>
        <v>4000001</v>
      </c>
      <c r="D153" s="1006">
        <f>SUM(D146+D151)</f>
        <v>4258186</v>
      </c>
      <c r="E153" s="1006">
        <f>SUM(E146+E151)</f>
        <v>4156877</v>
      </c>
      <c r="F153" s="889">
        <f t="shared" si="3"/>
        <v>0.9762084136296536</v>
      </c>
    </row>
    <row r="154" spans="1:6" s="32" customFormat="1" ht="12.75">
      <c r="A154" s="102"/>
      <c r="B154" s="235"/>
      <c r="C154" s="102"/>
      <c r="D154" s="1007"/>
      <c r="E154" s="1007"/>
      <c r="F154" s="911"/>
    </row>
    <row r="155" spans="1:6" ht="14.25" customHeight="1">
      <c r="A155" s="16"/>
      <c r="B155" s="16" t="s">
        <v>286</v>
      </c>
      <c r="C155" s="16"/>
      <c r="D155" s="1008"/>
      <c r="E155" s="1008"/>
      <c r="F155" s="227"/>
    </row>
    <row r="156" spans="1:6" ht="14.25" customHeight="1">
      <c r="A156" s="16"/>
      <c r="B156" s="92" t="s">
        <v>606</v>
      </c>
      <c r="C156" s="29"/>
      <c r="D156" s="1004"/>
      <c r="E156" s="1004"/>
      <c r="F156" s="227"/>
    </row>
    <row r="157" spans="1:6" ht="11.25">
      <c r="A157" s="5">
        <v>1951</v>
      </c>
      <c r="B157" s="8" t="s">
        <v>38</v>
      </c>
      <c r="C157" s="8">
        <f aca="true" t="shared" si="4" ref="C157:E159">SUM(C99+C141)</f>
        <v>3112635</v>
      </c>
      <c r="D157" s="951">
        <f t="shared" si="4"/>
        <v>3316968</v>
      </c>
      <c r="E157" s="951">
        <f t="shared" si="4"/>
        <v>3241929</v>
      </c>
      <c r="F157" s="909">
        <f t="shared" si="3"/>
        <v>0.9773772312545674</v>
      </c>
    </row>
    <row r="158" spans="1:6" ht="11.25">
      <c r="A158" s="5">
        <v>1952</v>
      </c>
      <c r="B158" s="8" t="s">
        <v>223</v>
      </c>
      <c r="C158" s="8">
        <f t="shared" si="4"/>
        <v>889626</v>
      </c>
      <c r="D158" s="951">
        <f t="shared" si="4"/>
        <v>964446</v>
      </c>
      <c r="E158" s="951">
        <f t="shared" si="4"/>
        <v>923789</v>
      </c>
      <c r="F158" s="909">
        <f t="shared" si="3"/>
        <v>0.9578441924172012</v>
      </c>
    </row>
    <row r="159" spans="1:6" ht="11.25">
      <c r="A159" s="5">
        <v>1953</v>
      </c>
      <c r="B159" s="8" t="s">
        <v>224</v>
      </c>
      <c r="C159" s="8">
        <f t="shared" si="4"/>
        <v>5142460</v>
      </c>
      <c r="D159" s="951">
        <f t="shared" si="4"/>
        <v>5841768</v>
      </c>
      <c r="E159" s="951">
        <f t="shared" si="4"/>
        <v>5141553</v>
      </c>
      <c r="F159" s="909">
        <f t="shared" si="3"/>
        <v>0.8801364586885341</v>
      </c>
    </row>
    <row r="160" spans="1:6" ht="11.25">
      <c r="A160" s="5">
        <v>1954</v>
      </c>
      <c r="B160" s="8" t="s">
        <v>43</v>
      </c>
      <c r="C160" s="8">
        <f>SUM(C144+C102)</f>
        <v>285125</v>
      </c>
      <c r="D160" s="951">
        <f>SUM(D144+D102)</f>
        <v>275579</v>
      </c>
      <c r="E160" s="951">
        <f>SUM(E144+E102)</f>
        <v>215815</v>
      </c>
      <c r="F160" s="909">
        <f t="shared" si="3"/>
        <v>0.7831329673160872</v>
      </c>
    </row>
    <row r="161" spans="1:6" ht="12" thickBot="1">
      <c r="A161" s="5">
        <v>1955</v>
      </c>
      <c r="B161" s="8" t="s">
        <v>644</v>
      </c>
      <c r="C161" s="8">
        <f>SUM(C103+C145)</f>
        <v>1019104</v>
      </c>
      <c r="D161" s="951">
        <f>SUM(D103+D145)</f>
        <v>1400971</v>
      </c>
      <c r="E161" s="951">
        <f>SUM(E103+E145)</f>
        <v>889255</v>
      </c>
      <c r="F161" s="913">
        <f t="shared" si="3"/>
        <v>0.6347419040080059</v>
      </c>
    </row>
    <row r="162" spans="1:6" ht="18" customHeight="1" thickBot="1">
      <c r="A162" s="188">
        <v>1950</v>
      </c>
      <c r="B162" s="188" t="s">
        <v>595</v>
      </c>
      <c r="C162" s="188">
        <f>SUM(C157:C161)</f>
        <v>10448950</v>
      </c>
      <c r="D162" s="1001">
        <f>SUM(D157:D161)</f>
        <v>11799732</v>
      </c>
      <c r="E162" s="1001">
        <f>SUM(E157:E161)</f>
        <v>10412341</v>
      </c>
      <c r="F162" s="889">
        <f t="shared" si="3"/>
        <v>0.8824218211057675</v>
      </c>
    </row>
    <row r="163" spans="1:6" ht="11.25">
      <c r="A163" s="8"/>
      <c r="B163" s="103" t="s">
        <v>607</v>
      </c>
      <c r="C163" s="8"/>
      <c r="D163" s="951"/>
      <c r="E163" s="951"/>
      <c r="F163" s="911"/>
    </row>
    <row r="164" spans="1:6" ht="11.25">
      <c r="A164" s="8">
        <v>1961</v>
      </c>
      <c r="B164" s="103" t="s">
        <v>157</v>
      </c>
      <c r="C164" s="8">
        <f aca="true" t="shared" si="5" ref="C164:E165">SUM(C108+C148)</f>
        <v>1000651</v>
      </c>
      <c r="D164" s="951">
        <f t="shared" si="5"/>
        <v>1270549</v>
      </c>
      <c r="E164" s="951">
        <f t="shared" si="5"/>
        <v>660044</v>
      </c>
      <c r="F164" s="909">
        <f t="shared" si="3"/>
        <v>0.5194951158908472</v>
      </c>
    </row>
    <row r="165" spans="1:6" ht="11.25">
      <c r="A165" s="5">
        <v>1962</v>
      </c>
      <c r="B165" s="8" t="s">
        <v>156</v>
      </c>
      <c r="C165" s="8">
        <f t="shared" si="5"/>
        <v>2631500</v>
      </c>
      <c r="D165" s="951">
        <f t="shared" si="5"/>
        <v>4318283</v>
      </c>
      <c r="E165" s="951">
        <f t="shared" si="5"/>
        <v>3154610</v>
      </c>
      <c r="F165" s="909">
        <f t="shared" si="3"/>
        <v>0.730524145823699</v>
      </c>
    </row>
    <row r="166" spans="1:6" ht="12" thickBot="1">
      <c r="A166" s="5">
        <v>1963</v>
      </c>
      <c r="B166" s="8" t="s">
        <v>657</v>
      </c>
      <c r="C166" s="8">
        <f>SUM(C150+C110)</f>
        <v>704000</v>
      </c>
      <c r="D166" s="951">
        <f>SUM(D150+D110)</f>
        <v>1015640</v>
      </c>
      <c r="E166" s="951">
        <f>SUM(E150+E110)</f>
        <v>685352</v>
      </c>
      <c r="F166" s="913">
        <f t="shared" si="3"/>
        <v>0.6747981568272222</v>
      </c>
    </row>
    <row r="167" spans="1:6" ht="17.25" customHeight="1" thickBot="1">
      <c r="A167" s="188">
        <v>1960</v>
      </c>
      <c r="B167" s="188" t="s">
        <v>602</v>
      </c>
      <c r="C167" s="188">
        <f>SUM(C164:C166)</f>
        <v>4336151</v>
      </c>
      <c r="D167" s="1001">
        <f>SUM(D164:D166)</f>
        <v>6604472</v>
      </c>
      <c r="E167" s="1001">
        <f>SUM(E164:E166)</f>
        <v>4500006</v>
      </c>
      <c r="F167" s="938">
        <f t="shared" si="3"/>
        <v>0.681357419639299</v>
      </c>
    </row>
    <row r="168" spans="1:6" ht="11.25">
      <c r="A168" s="8">
        <v>1971</v>
      </c>
      <c r="B168" s="139" t="s">
        <v>618</v>
      </c>
      <c r="C168" s="77"/>
      <c r="D168" s="949"/>
      <c r="E168" s="949"/>
      <c r="F168" s="911"/>
    </row>
    <row r="169" spans="1:6" ht="11.25">
      <c r="A169" s="5">
        <v>1972</v>
      </c>
      <c r="B169" s="135" t="s">
        <v>620</v>
      </c>
      <c r="C169" s="77"/>
      <c r="D169" s="949"/>
      <c r="E169" s="949"/>
      <c r="F169" s="227"/>
    </row>
    <row r="170" spans="1:6" ht="11.25">
      <c r="A170" s="5">
        <v>1973</v>
      </c>
      <c r="B170" s="135" t="s">
        <v>611</v>
      </c>
      <c r="C170" s="77"/>
      <c r="D170" s="949"/>
      <c r="E170" s="949">
        <v>18100000</v>
      </c>
      <c r="F170" s="227"/>
    </row>
    <row r="171" spans="1:6" ht="12">
      <c r="A171" s="252">
        <v>1974</v>
      </c>
      <c r="B171" s="840" t="s">
        <v>612</v>
      </c>
      <c r="C171" s="252">
        <f>SUM(C116)</f>
        <v>5554884</v>
      </c>
      <c r="D171" s="993">
        <f>SUM(D116)</f>
        <v>5714222</v>
      </c>
      <c r="E171" s="993">
        <f>SUM(E116)</f>
        <v>5625131</v>
      </c>
      <c r="F171" s="909">
        <f t="shared" si="3"/>
        <v>0.984408901159248</v>
      </c>
    </row>
    <row r="172" spans="1:6" ht="12" thickBot="1">
      <c r="A172" s="252">
        <v>1975</v>
      </c>
      <c r="B172" s="135" t="s">
        <v>533</v>
      </c>
      <c r="C172" s="252"/>
      <c r="D172" s="950">
        <f>SUM(D115)</f>
        <v>84446</v>
      </c>
      <c r="E172" s="950">
        <f>SUM(E115)</f>
        <v>38195</v>
      </c>
      <c r="F172" s="909">
        <f t="shared" si="3"/>
        <v>0.45230087866802454</v>
      </c>
    </row>
    <row r="173" spans="1:6" ht="17.25" customHeight="1" thickBot="1">
      <c r="A173" s="205">
        <v>1970</v>
      </c>
      <c r="B173" s="188" t="s">
        <v>558</v>
      </c>
      <c r="C173" s="205">
        <f>SUM(C168:C171)</f>
        <v>5554884</v>
      </c>
      <c r="D173" s="999">
        <f>SUM(D168:D171)</f>
        <v>5714222</v>
      </c>
      <c r="E173" s="999">
        <f>SUM(E170:E172)</f>
        <v>23763326</v>
      </c>
      <c r="F173" s="938">
        <f t="shared" si="3"/>
        <v>4.1586284187068685</v>
      </c>
    </row>
    <row r="174" spans="1:6" ht="12" customHeight="1">
      <c r="A174" s="8">
        <v>1981</v>
      </c>
      <c r="B174" s="139" t="s">
        <v>618</v>
      </c>
      <c r="C174" s="77">
        <f aca="true" t="shared" si="6" ref="C174:E175">SUM(C123)</f>
        <v>23334</v>
      </c>
      <c r="D174" s="949">
        <f t="shared" si="6"/>
        <v>24000</v>
      </c>
      <c r="E174" s="949">
        <f t="shared" si="6"/>
        <v>24000</v>
      </c>
      <c r="F174" s="915">
        <f t="shared" si="3"/>
        <v>1</v>
      </c>
    </row>
    <row r="175" spans="1:6" ht="12" customHeight="1">
      <c r="A175" s="5">
        <v>1982</v>
      </c>
      <c r="B175" s="135" t="s">
        <v>620</v>
      </c>
      <c r="C175" s="77">
        <f t="shared" si="6"/>
        <v>63525</v>
      </c>
      <c r="D175" s="949">
        <f t="shared" si="6"/>
        <v>0</v>
      </c>
      <c r="E175" s="949">
        <f t="shared" si="6"/>
        <v>0</v>
      </c>
      <c r="F175" s="227"/>
    </row>
    <row r="176" spans="1:6" ht="12" customHeight="1" thickBot="1">
      <c r="A176" s="230">
        <v>1985</v>
      </c>
      <c r="B176" s="231" t="s">
        <v>612</v>
      </c>
      <c r="C176" s="73">
        <f>SUM(C130)</f>
        <v>170300</v>
      </c>
      <c r="D176" s="979">
        <f>SUM(D130)</f>
        <v>179239</v>
      </c>
      <c r="E176" s="979">
        <f>SUM(E130)</f>
        <v>87489</v>
      </c>
      <c r="F176" s="912">
        <f t="shared" si="3"/>
        <v>0.48811363598324026</v>
      </c>
    </row>
    <row r="177" spans="1:6" ht="17.25" customHeight="1" thickBot="1">
      <c r="A177" s="205">
        <v>1980</v>
      </c>
      <c r="B177" s="188" t="s">
        <v>557</v>
      </c>
      <c r="C177" s="205">
        <f>SUM(C174:C176)</f>
        <v>257159</v>
      </c>
      <c r="D177" s="999">
        <f>SUM(D174:D176)</f>
        <v>203239</v>
      </c>
      <c r="E177" s="999">
        <f>SUM(E174:E176)</f>
        <v>111489</v>
      </c>
      <c r="F177" s="1330">
        <f t="shared" si="3"/>
        <v>0.5485610537347655</v>
      </c>
    </row>
    <row r="178" spans="1:9" ht="26.25" customHeight="1" thickBot="1">
      <c r="A178" s="33"/>
      <c r="B178" s="210" t="s">
        <v>592</v>
      </c>
      <c r="C178" s="207">
        <f>SUM(C174+C175+C167+C162)</f>
        <v>14871960</v>
      </c>
      <c r="D178" s="1009">
        <f>SUM(D174+D175+D167+D162+D172)</f>
        <v>18512650</v>
      </c>
      <c r="E178" s="1009">
        <f>SUM(E174+E175+E167+E162+E172)</f>
        <v>14974542</v>
      </c>
      <c r="F178" s="1330">
        <f t="shared" si="3"/>
        <v>0.8088816025798575</v>
      </c>
      <c r="I178" s="695"/>
    </row>
    <row r="179" ht="11.25">
      <c r="F179" s="804"/>
    </row>
    <row r="180" ht="11.25">
      <c r="F180" s="804"/>
    </row>
    <row r="181" ht="11.25">
      <c r="F181" s="804"/>
    </row>
    <row r="182" ht="11.25">
      <c r="F182" s="804"/>
    </row>
    <row r="183" ht="11.25">
      <c r="F183" s="804"/>
    </row>
    <row r="184" ht="11.25">
      <c r="F184" s="804"/>
    </row>
    <row r="185" ht="11.25">
      <c r="F185" s="804"/>
    </row>
    <row r="186" ht="11.25">
      <c r="F186" s="804"/>
    </row>
    <row r="187" ht="11.25">
      <c r="F187" s="80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87" max="255" man="1"/>
    <brk id="125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1"/>
  <sheetViews>
    <sheetView zoomScaleSheetLayoutView="100" zoomScalePageLayoutView="0" workbookViewId="0" topLeftCell="A1">
      <selection activeCell="E517" sqref="E517"/>
    </sheetView>
  </sheetViews>
  <sheetFormatPr defaultColWidth="9.125" defaultRowHeight="12.75"/>
  <cols>
    <col min="1" max="1" width="8.50390625" style="270" customWidth="1"/>
    <col min="2" max="2" width="61.875" style="270" customWidth="1"/>
    <col min="3" max="5" width="10.875" style="270" customWidth="1"/>
    <col min="6" max="6" width="8.875" style="270" customWidth="1"/>
    <col min="7" max="16384" width="9.125" style="270" customWidth="1"/>
  </cols>
  <sheetData>
    <row r="1" spans="1:6" ht="12.75">
      <c r="A1" s="1481" t="s">
        <v>190</v>
      </c>
      <c r="B1" s="1474"/>
      <c r="C1" s="1474"/>
      <c r="D1" s="1474"/>
      <c r="E1" s="1474"/>
      <c r="F1" s="1474"/>
    </row>
    <row r="2" spans="1:6" ht="12">
      <c r="A2" s="1472" t="s">
        <v>336</v>
      </c>
      <c r="B2" s="1473"/>
      <c r="C2" s="1474"/>
      <c r="D2" s="1474"/>
      <c r="E2" s="1474"/>
      <c r="F2" s="1474"/>
    </row>
    <row r="3" spans="1:2" ht="12">
      <c r="A3" s="271"/>
      <c r="B3" s="271"/>
    </row>
    <row r="4" spans="1:6" ht="12">
      <c r="A4" s="390"/>
      <c r="B4" s="391"/>
      <c r="C4" s="392"/>
      <c r="D4" s="392"/>
      <c r="E4" s="392"/>
      <c r="F4" s="392" t="s">
        <v>68</v>
      </c>
    </row>
    <row r="5" spans="1:6" ht="12" customHeight="1">
      <c r="A5" s="1482" t="s">
        <v>191</v>
      </c>
      <c r="B5" s="1482" t="s">
        <v>44</v>
      </c>
      <c r="C5" s="1475" t="s">
        <v>517</v>
      </c>
      <c r="D5" s="1475" t="s">
        <v>701</v>
      </c>
      <c r="E5" s="1475" t="s">
        <v>1082</v>
      </c>
      <c r="F5" s="1478" t="s">
        <v>305</v>
      </c>
    </row>
    <row r="6" spans="1:6" ht="12">
      <c r="A6" s="1483"/>
      <c r="B6" s="1483"/>
      <c r="C6" s="1476"/>
      <c r="D6" s="1476"/>
      <c r="E6" s="1476"/>
      <c r="F6" s="1479"/>
    </row>
    <row r="7" spans="1:6" ht="22.5" customHeight="1" thickBot="1">
      <c r="A7" s="1484"/>
      <c r="B7" s="1484"/>
      <c r="C7" s="1477"/>
      <c r="D7" s="1477"/>
      <c r="E7" s="1477"/>
      <c r="F7" s="1480"/>
    </row>
    <row r="8" spans="1:6" ht="12.75" thickBot="1">
      <c r="A8" s="393" t="s">
        <v>193</v>
      </c>
      <c r="B8" s="394" t="s">
        <v>195</v>
      </c>
      <c r="C8" s="393" t="s">
        <v>47</v>
      </c>
      <c r="D8" s="393" t="s">
        <v>48</v>
      </c>
      <c r="E8" s="393" t="s">
        <v>49</v>
      </c>
      <c r="F8" s="393" t="s">
        <v>571</v>
      </c>
    </row>
    <row r="9" spans="1:6" ht="13.5">
      <c r="A9" s="272">
        <v>2305</v>
      </c>
      <c r="B9" s="395" t="s">
        <v>246</v>
      </c>
      <c r="C9" s="396"/>
      <c r="D9" s="396"/>
      <c r="E9" s="396"/>
      <c r="F9" s="397"/>
    </row>
    <row r="10" spans="1:6" ht="12.75" customHeight="1">
      <c r="A10" s="272"/>
      <c r="B10" s="398" t="s">
        <v>81</v>
      </c>
      <c r="C10" s="396"/>
      <c r="D10" s="396"/>
      <c r="E10" s="396"/>
      <c r="F10" s="397"/>
    </row>
    <row r="11" spans="1:6" ht="12.75" customHeight="1" thickBot="1">
      <c r="A11" s="272"/>
      <c r="B11" s="399" t="s">
        <v>82</v>
      </c>
      <c r="C11" s="710"/>
      <c r="D11" s="409">
        <v>1677</v>
      </c>
      <c r="E11" s="409">
        <v>1677</v>
      </c>
      <c r="F11" s="916">
        <f>SUM(E11/D11)</f>
        <v>1</v>
      </c>
    </row>
    <row r="12" spans="1:6" ht="13.5" customHeight="1" thickBot="1">
      <c r="A12" s="272"/>
      <c r="B12" s="400" t="s">
        <v>83</v>
      </c>
      <c r="C12" s="709"/>
      <c r="D12" s="440">
        <f>SUM(D11)</f>
        <v>1677</v>
      </c>
      <c r="E12" s="440">
        <f>SUM(E11)</f>
        <v>1677</v>
      </c>
      <c r="F12" s="920">
        <f aca="true" t="shared" si="0" ref="F12:F71">SUM(E12/D12)</f>
        <v>1</v>
      </c>
    </row>
    <row r="13" spans="1:6" ht="12">
      <c r="A13" s="401"/>
      <c r="B13" s="398" t="s">
        <v>84</v>
      </c>
      <c r="C13" s="402">
        <v>360</v>
      </c>
      <c r="D13" s="402">
        <f>SUM(D14:D15)</f>
        <v>500</v>
      </c>
      <c r="E13" s="402">
        <v>500</v>
      </c>
      <c r="F13" s="1322">
        <f t="shared" si="0"/>
        <v>1</v>
      </c>
    </row>
    <row r="14" spans="1:6" ht="12.75">
      <c r="A14" s="401"/>
      <c r="B14" s="404" t="s">
        <v>85</v>
      </c>
      <c r="C14" s="405"/>
      <c r="D14" s="405"/>
      <c r="E14" s="405"/>
      <c r="F14" s="403"/>
    </row>
    <row r="15" spans="1:6" ht="12.75">
      <c r="A15" s="401"/>
      <c r="B15" s="404" t="s">
        <v>86</v>
      </c>
      <c r="C15" s="405">
        <v>360</v>
      </c>
      <c r="D15" s="405">
        <v>500</v>
      </c>
      <c r="E15" s="405">
        <v>500</v>
      </c>
      <c r="F15" s="403">
        <f t="shared" si="0"/>
        <v>1</v>
      </c>
    </row>
    <row r="16" spans="1:6" ht="12">
      <c r="A16" s="401"/>
      <c r="B16" s="406" t="s">
        <v>87</v>
      </c>
      <c r="C16" s="402">
        <v>315</v>
      </c>
      <c r="D16" s="402">
        <v>554</v>
      </c>
      <c r="E16" s="402">
        <v>554</v>
      </c>
      <c r="F16" s="403">
        <f t="shared" si="0"/>
        <v>1</v>
      </c>
    </row>
    <row r="17" spans="1:6" ht="12">
      <c r="A17" s="401"/>
      <c r="B17" s="406" t="s">
        <v>88</v>
      </c>
      <c r="C17" s="402">
        <v>9178</v>
      </c>
      <c r="D17" s="402">
        <v>2642</v>
      </c>
      <c r="E17" s="402">
        <v>2642</v>
      </c>
      <c r="F17" s="403">
        <f t="shared" si="0"/>
        <v>1</v>
      </c>
    </row>
    <row r="18" spans="1:6" ht="12">
      <c r="A18" s="401"/>
      <c r="B18" s="406" t="s">
        <v>89</v>
      </c>
      <c r="C18" s="402">
        <v>2479</v>
      </c>
      <c r="D18" s="402">
        <v>833</v>
      </c>
      <c r="E18" s="402">
        <v>833</v>
      </c>
      <c r="F18" s="403">
        <f t="shared" si="0"/>
        <v>1</v>
      </c>
    </row>
    <row r="19" spans="1:6" ht="12">
      <c r="A19" s="401"/>
      <c r="B19" s="407" t="s">
        <v>90</v>
      </c>
      <c r="C19" s="402"/>
      <c r="D19" s="402"/>
      <c r="E19" s="402"/>
      <c r="F19" s="403"/>
    </row>
    <row r="20" spans="1:6" ht="12.75" thickBot="1">
      <c r="A20" s="401"/>
      <c r="B20" s="408" t="s">
        <v>91</v>
      </c>
      <c r="C20" s="409"/>
      <c r="D20" s="409">
        <v>43</v>
      </c>
      <c r="E20" s="409">
        <v>43</v>
      </c>
      <c r="F20" s="916">
        <f t="shared" si="0"/>
        <v>1</v>
      </c>
    </row>
    <row r="21" spans="1:6" ht="12.75" thickBot="1">
      <c r="A21" s="401"/>
      <c r="B21" s="410" t="s">
        <v>278</v>
      </c>
      <c r="C21" s="411">
        <f>SUM(C13+C16+C17+C18)</f>
        <v>12332</v>
      </c>
      <c r="D21" s="411">
        <f>SUM(D13+D16+D17+D18+D20)</f>
        <v>4572</v>
      </c>
      <c r="E21" s="411">
        <f>SUM(E13+E16+E17+E18+E20)</f>
        <v>4572</v>
      </c>
      <c r="F21" s="920">
        <f t="shared" si="0"/>
        <v>1</v>
      </c>
    </row>
    <row r="22" spans="1:6" ht="18.75" customHeight="1" thickBot="1">
      <c r="A22" s="412"/>
      <c r="B22" s="413" t="s">
        <v>603</v>
      </c>
      <c r="C22" s="414">
        <f>SUM(C21+C12)</f>
        <v>12332</v>
      </c>
      <c r="D22" s="414">
        <f>SUM(D21+D12)</f>
        <v>6249</v>
      </c>
      <c r="E22" s="414">
        <v>6249</v>
      </c>
      <c r="F22" s="920">
        <f t="shared" si="0"/>
        <v>1</v>
      </c>
    </row>
    <row r="23" spans="1:6" ht="18.75" customHeight="1" thickBot="1">
      <c r="A23" s="401"/>
      <c r="B23" s="415" t="s">
        <v>604</v>
      </c>
      <c r="C23" s="416"/>
      <c r="D23" s="416"/>
      <c r="E23" s="416"/>
      <c r="F23" s="917"/>
    </row>
    <row r="24" spans="1:6" ht="12.75" customHeight="1">
      <c r="A24" s="401"/>
      <c r="B24" s="417" t="s">
        <v>92</v>
      </c>
      <c r="C24" s="418"/>
      <c r="D24" s="418">
        <v>2365</v>
      </c>
      <c r="E24" s="418">
        <v>2365</v>
      </c>
      <c r="F24" s="403">
        <f t="shared" si="0"/>
        <v>1</v>
      </c>
    </row>
    <row r="25" spans="1:7" ht="12">
      <c r="A25" s="401"/>
      <c r="B25" s="419" t="s">
        <v>97</v>
      </c>
      <c r="C25" s="867">
        <v>145808</v>
      </c>
      <c r="D25" s="402">
        <v>126645</v>
      </c>
      <c r="E25" s="402">
        <v>126487</v>
      </c>
      <c r="F25" s="403">
        <f t="shared" si="0"/>
        <v>0.9987524181767934</v>
      </c>
      <c r="G25" s="857"/>
    </row>
    <row r="26" spans="1:6" ht="12.75" thickBot="1">
      <c r="A26" s="401"/>
      <c r="B26" s="420" t="s">
        <v>98</v>
      </c>
      <c r="C26" s="868">
        <v>12258</v>
      </c>
      <c r="D26" s="409">
        <v>2171</v>
      </c>
      <c r="E26" s="409">
        <v>2171</v>
      </c>
      <c r="F26" s="916">
        <f t="shared" si="0"/>
        <v>1</v>
      </c>
    </row>
    <row r="27" spans="1:6" ht="18.75" customHeight="1" thickBot="1">
      <c r="A27" s="401"/>
      <c r="B27" s="421" t="s">
        <v>596</v>
      </c>
      <c r="C27" s="422">
        <f>SUM(C24:C26)</f>
        <v>158066</v>
      </c>
      <c r="D27" s="422">
        <f>SUM(D24:D26)</f>
        <v>131181</v>
      </c>
      <c r="E27" s="422">
        <f>SUM(E24:E26)</f>
        <v>131023</v>
      </c>
      <c r="F27" s="919">
        <f t="shared" si="0"/>
        <v>0.998795557283448</v>
      </c>
    </row>
    <row r="28" spans="1:6" ht="14.25" thickBot="1">
      <c r="A28" s="423"/>
      <c r="B28" s="424" t="s">
        <v>613</v>
      </c>
      <c r="C28" s="425">
        <f>SUM(C22+C23+C27)</f>
        <v>170398</v>
      </c>
      <c r="D28" s="425">
        <f>SUM(D22+D23+D27)</f>
        <v>137430</v>
      </c>
      <c r="E28" s="425">
        <f>SUM(E22+E23+E27)</f>
        <v>137272</v>
      </c>
      <c r="F28" s="918">
        <f t="shared" si="0"/>
        <v>0.9988503238012079</v>
      </c>
    </row>
    <row r="29" spans="1:7" ht="12">
      <c r="A29" s="396"/>
      <c r="B29" s="426" t="s">
        <v>251</v>
      </c>
      <c r="C29" s="402">
        <v>95546</v>
      </c>
      <c r="D29" s="402">
        <v>88411</v>
      </c>
      <c r="E29" s="402">
        <v>86344</v>
      </c>
      <c r="F29" s="403">
        <f t="shared" si="0"/>
        <v>0.976620556265623</v>
      </c>
      <c r="G29" s="857"/>
    </row>
    <row r="30" spans="1:7" ht="12">
      <c r="A30" s="396"/>
      <c r="B30" s="426" t="s">
        <v>252</v>
      </c>
      <c r="C30" s="402">
        <v>26195</v>
      </c>
      <c r="D30" s="402">
        <v>25082</v>
      </c>
      <c r="E30" s="402">
        <v>25051</v>
      </c>
      <c r="F30" s="403">
        <f t="shared" si="0"/>
        <v>0.9987640539031976</v>
      </c>
      <c r="G30" s="857"/>
    </row>
    <row r="31" spans="1:6" ht="12">
      <c r="A31" s="396"/>
      <c r="B31" s="426" t="s">
        <v>253</v>
      </c>
      <c r="C31" s="402">
        <v>47387</v>
      </c>
      <c r="D31" s="402">
        <v>21878</v>
      </c>
      <c r="E31" s="402">
        <v>21435</v>
      </c>
      <c r="F31" s="403">
        <f t="shared" si="0"/>
        <v>0.979751348386507</v>
      </c>
    </row>
    <row r="32" spans="1:6" ht="12">
      <c r="A32" s="396"/>
      <c r="B32" s="427" t="s">
        <v>255</v>
      </c>
      <c r="C32" s="402"/>
      <c r="D32" s="402"/>
      <c r="E32" s="402"/>
      <c r="F32" s="403"/>
    </row>
    <row r="33" spans="1:6" ht="12.75" thickBot="1">
      <c r="A33" s="396"/>
      <c r="B33" s="428" t="s">
        <v>254</v>
      </c>
      <c r="C33" s="409"/>
      <c r="D33" s="409">
        <v>375</v>
      </c>
      <c r="E33" s="409">
        <v>375</v>
      </c>
      <c r="F33" s="916">
        <f t="shared" si="0"/>
        <v>1</v>
      </c>
    </row>
    <row r="34" spans="1:6" ht="12.75" thickBot="1">
      <c r="A34" s="396"/>
      <c r="B34" s="429" t="s">
        <v>595</v>
      </c>
      <c r="C34" s="411">
        <f>SUM(C29:C33)</f>
        <v>169128</v>
      </c>
      <c r="D34" s="411">
        <f>SUM(D29:D33)</f>
        <v>135746</v>
      </c>
      <c r="E34" s="411">
        <f>SUM(E29:E33)</f>
        <v>133205</v>
      </c>
      <c r="F34" s="918">
        <f t="shared" si="0"/>
        <v>0.9812812163894332</v>
      </c>
    </row>
    <row r="35" spans="1:6" ht="12">
      <c r="A35" s="396"/>
      <c r="B35" s="426" t="s">
        <v>158</v>
      </c>
      <c r="C35" s="402">
        <v>1270</v>
      </c>
      <c r="D35" s="402">
        <v>1684</v>
      </c>
      <c r="E35" s="402">
        <v>1684</v>
      </c>
      <c r="F35" s="403">
        <f t="shared" si="0"/>
        <v>1</v>
      </c>
    </row>
    <row r="36" spans="1:6" ht="12">
      <c r="A36" s="396"/>
      <c r="B36" s="426" t="s">
        <v>159</v>
      </c>
      <c r="C36" s="402"/>
      <c r="D36" s="402"/>
      <c r="E36" s="402"/>
      <c r="F36" s="403"/>
    </row>
    <row r="37" spans="1:6" ht="12.75" thickBot="1">
      <c r="A37" s="396"/>
      <c r="B37" s="428" t="s">
        <v>261</v>
      </c>
      <c r="C37" s="409"/>
      <c r="D37" s="409"/>
      <c r="E37" s="409"/>
      <c r="F37" s="916"/>
    </row>
    <row r="38" spans="1:6" ht="12.75" thickBot="1">
      <c r="A38" s="396"/>
      <c r="B38" s="430" t="s">
        <v>602</v>
      </c>
      <c r="C38" s="411">
        <f>SUM(C35:C37)</f>
        <v>1270</v>
      </c>
      <c r="D38" s="411">
        <f>SUM(D35:D37)</f>
        <v>1684</v>
      </c>
      <c r="E38" s="411">
        <f>SUM(E35:E37)</f>
        <v>1684</v>
      </c>
      <c r="F38" s="918">
        <f t="shared" si="0"/>
        <v>1</v>
      </c>
    </row>
    <row r="39" spans="1:6" ht="14.25" thickBot="1">
      <c r="A39" s="393"/>
      <c r="B39" s="431" t="s">
        <v>663</v>
      </c>
      <c r="C39" s="425">
        <f>SUM(C34+C38)</f>
        <v>170398</v>
      </c>
      <c r="D39" s="425">
        <f>SUM(D34+D38)</f>
        <v>137430</v>
      </c>
      <c r="E39" s="1421">
        <f>SUM(E34+E38)</f>
        <v>134889</v>
      </c>
      <c r="F39" s="918">
        <f t="shared" si="0"/>
        <v>0.9815105872080332</v>
      </c>
    </row>
    <row r="40" spans="1:6" ht="13.5">
      <c r="A40" s="272">
        <v>2309</v>
      </c>
      <c r="B40" s="432" t="s">
        <v>262</v>
      </c>
      <c r="C40" s="396"/>
      <c r="D40" s="396"/>
      <c r="E40" s="396"/>
      <c r="F40" s="403"/>
    </row>
    <row r="41" spans="1:6" ht="12" customHeight="1">
      <c r="A41" s="396"/>
      <c r="B41" s="398" t="s">
        <v>81</v>
      </c>
      <c r="C41" s="396"/>
      <c r="D41" s="396"/>
      <c r="E41" s="396"/>
      <c r="F41" s="403"/>
    </row>
    <row r="42" spans="1:6" ht="12.75" thickBot="1">
      <c r="A42" s="396"/>
      <c r="B42" s="399" t="s">
        <v>82</v>
      </c>
      <c r="C42" s="707"/>
      <c r="D42" s="707"/>
      <c r="E42" s="707"/>
      <c r="F42" s="916"/>
    </row>
    <row r="43" spans="1:6" ht="12.75" thickBot="1">
      <c r="A43" s="396"/>
      <c r="B43" s="400" t="s">
        <v>83</v>
      </c>
      <c r="C43" s="708"/>
      <c r="D43" s="708"/>
      <c r="E43" s="708"/>
      <c r="F43" s="917"/>
    </row>
    <row r="44" spans="1:6" ht="12">
      <c r="A44" s="396"/>
      <c r="B44" s="398" t="s">
        <v>84</v>
      </c>
      <c r="C44" s="402"/>
      <c r="D44" s="402"/>
      <c r="E44" s="402"/>
      <c r="F44" s="403"/>
    </row>
    <row r="45" spans="1:6" ht="12.75">
      <c r="A45" s="396"/>
      <c r="B45" s="404" t="s">
        <v>85</v>
      </c>
      <c r="C45" s="405"/>
      <c r="D45" s="405"/>
      <c r="E45" s="405"/>
      <c r="F45" s="403"/>
    </row>
    <row r="46" spans="1:6" ht="12.75">
      <c r="A46" s="396"/>
      <c r="B46" s="404" t="s">
        <v>86</v>
      </c>
      <c r="C46" s="405"/>
      <c r="D46" s="405"/>
      <c r="E46" s="405"/>
      <c r="F46" s="403"/>
    </row>
    <row r="47" spans="1:6" ht="12">
      <c r="A47" s="396"/>
      <c r="B47" s="406" t="s">
        <v>87</v>
      </c>
      <c r="C47" s="402"/>
      <c r="D47" s="402"/>
      <c r="E47" s="402"/>
      <c r="F47" s="403"/>
    </row>
    <row r="48" spans="1:6" ht="12">
      <c r="A48" s="396"/>
      <c r="B48" s="406" t="s">
        <v>88</v>
      </c>
      <c r="C48" s="402">
        <v>7716</v>
      </c>
      <c r="D48" s="402">
        <v>2191</v>
      </c>
      <c r="E48" s="402">
        <v>2193</v>
      </c>
      <c r="F48" s="403">
        <f t="shared" si="0"/>
        <v>1.0009128251939754</v>
      </c>
    </row>
    <row r="49" spans="1:6" ht="12">
      <c r="A49" s="396"/>
      <c r="B49" s="406" t="s">
        <v>89</v>
      </c>
      <c r="C49" s="402">
        <v>2083</v>
      </c>
      <c r="D49" s="402">
        <v>591</v>
      </c>
      <c r="E49" s="402">
        <v>591</v>
      </c>
      <c r="F49" s="403">
        <f t="shared" si="0"/>
        <v>1</v>
      </c>
    </row>
    <row r="50" spans="1:6" ht="12">
      <c r="A50" s="396"/>
      <c r="B50" s="406" t="s">
        <v>283</v>
      </c>
      <c r="C50" s="402"/>
      <c r="D50" s="402"/>
      <c r="E50" s="402"/>
      <c r="F50" s="403"/>
    </row>
    <row r="51" spans="1:6" ht="12">
      <c r="A51" s="396"/>
      <c r="B51" s="407" t="s">
        <v>90</v>
      </c>
      <c r="C51" s="402"/>
      <c r="D51" s="402"/>
      <c r="E51" s="402"/>
      <c r="F51" s="403"/>
    </row>
    <row r="52" spans="1:6" ht="12.75" thickBot="1">
      <c r="A52" s="396"/>
      <c r="B52" s="408" t="s">
        <v>91</v>
      </c>
      <c r="C52" s="409"/>
      <c r="D52" s="409"/>
      <c r="E52" s="409"/>
      <c r="F52" s="916"/>
    </row>
    <row r="53" spans="1:6" ht="12.75" thickBot="1">
      <c r="A53" s="396"/>
      <c r="B53" s="410" t="s">
        <v>278</v>
      </c>
      <c r="C53" s="411">
        <f>SUM(C44+C47+C48+C49+C52+C50)</f>
        <v>9799</v>
      </c>
      <c r="D53" s="411">
        <f>SUM(D44+D47+D48+D49+D52+D50)</f>
        <v>2782</v>
      </c>
      <c r="E53" s="411">
        <f>SUM(E44+E47+E48+E49+E52+E50)</f>
        <v>2784</v>
      </c>
      <c r="F53" s="920">
        <f t="shared" si="0"/>
        <v>1.0007189072609632</v>
      </c>
    </row>
    <row r="54" spans="1:6" ht="13.5" thickBot="1">
      <c r="A54" s="396"/>
      <c r="B54" s="413" t="s">
        <v>603</v>
      </c>
      <c r="C54" s="414">
        <f>SUM(C53+C43)</f>
        <v>9799</v>
      </c>
      <c r="D54" s="414">
        <f>SUM(D53+D43)</f>
        <v>2782</v>
      </c>
      <c r="E54" s="414">
        <f>SUM(E53+E43)</f>
        <v>2784</v>
      </c>
      <c r="F54" s="920">
        <f t="shared" si="0"/>
        <v>1.0007189072609632</v>
      </c>
    </row>
    <row r="55" spans="1:6" ht="12.75" thickBot="1">
      <c r="A55" s="396"/>
      <c r="B55" s="415" t="s">
        <v>604</v>
      </c>
      <c r="C55" s="416"/>
      <c r="D55" s="416"/>
      <c r="E55" s="416"/>
      <c r="F55" s="917"/>
    </row>
    <row r="56" spans="1:6" ht="12">
      <c r="A56" s="396"/>
      <c r="B56" s="417" t="s">
        <v>92</v>
      </c>
      <c r="C56" s="418"/>
      <c r="D56" s="418">
        <v>3649</v>
      </c>
      <c r="E56" s="418">
        <v>3649</v>
      </c>
      <c r="F56" s="403">
        <f t="shared" si="0"/>
        <v>1</v>
      </c>
    </row>
    <row r="57" spans="1:7" ht="12">
      <c r="A57" s="396"/>
      <c r="B57" s="419" t="s">
        <v>97</v>
      </c>
      <c r="C57" s="867">
        <v>166699</v>
      </c>
      <c r="D57" s="402">
        <v>156680</v>
      </c>
      <c r="E57" s="402">
        <v>156271</v>
      </c>
      <c r="F57" s="403">
        <f t="shared" si="0"/>
        <v>0.9973895838652029</v>
      </c>
      <c r="G57" s="857"/>
    </row>
    <row r="58" spans="1:7" ht="12.75" thickBot="1">
      <c r="A58" s="396"/>
      <c r="B58" s="420" t="s">
        <v>98</v>
      </c>
      <c r="C58" s="868">
        <v>14705</v>
      </c>
      <c r="D58" s="409">
        <v>2355</v>
      </c>
      <c r="E58" s="409">
        <v>2355</v>
      </c>
      <c r="F58" s="916">
        <f t="shared" si="0"/>
        <v>1</v>
      </c>
      <c r="G58" s="857"/>
    </row>
    <row r="59" spans="1:6" ht="13.5" thickBot="1">
      <c r="A59" s="396"/>
      <c r="B59" s="421" t="s">
        <v>596</v>
      </c>
      <c r="C59" s="422">
        <f>SUM(C56:C58)</f>
        <v>181404</v>
      </c>
      <c r="D59" s="422">
        <f>SUM(D56:D58)</f>
        <v>162684</v>
      </c>
      <c r="E59" s="422">
        <f>SUM(E56:E58)</f>
        <v>162275</v>
      </c>
      <c r="F59" s="918">
        <f t="shared" si="0"/>
        <v>0.9974859236310885</v>
      </c>
    </row>
    <row r="60" spans="1:6" ht="14.25" thickBot="1">
      <c r="A60" s="396"/>
      <c r="B60" s="424" t="s">
        <v>613</v>
      </c>
      <c r="C60" s="425">
        <f>SUM(C54+C55+C59)</f>
        <v>191203</v>
      </c>
      <c r="D60" s="425">
        <f>SUM(D54+D55+D59)</f>
        <v>165466</v>
      </c>
      <c r="E60" s="425">
        <f>SUM(E54+E55+E59)</f>
        <v>165059</v>
      </c>
      <c r="F60" s="918">
        <f t="shared" si="0"/>
        <v>0.9975402801784052</v>
      </c>
    </row>
    <row r="61" spans="1:7" ht="12">
      <c r="A61" s="396"/>
      <c r="B61" s="426" t="s">
        <v>251</v>
      </c>
      <c r="C61" s="402">
        <v>110235</v>
      </c>
      <c r="D61" s="402">
        <v>110419</v>
      </c>
      <c r="E61" s="402">
        <v>110101</v>
      </c>
      <c r="F61" s="403">
        <f t="shared" si="0"/>
        <v>0.9971200608590913</v>
      </c>
      <c r="G61" s="857"/>
    </row>
    <row r="62" spans="1:7" ht="12">
      <c r="A62" s="396"/>
      <c r="B62" s="426" t="s">
        <v>252</v>
      </c>
      <c r="C62" s="402">
        <v>31700</v>
      </c>
      <c r="D62" s="402">
        <v>31897</v>
      </c>
      <c r="E62" s="402">
        <v>31857</v>
      </c>
      <c r="F62" s="403">
        <f t="shared" si="0"/>
        <v>0.9987459635702417</v>
      </c>
      <c r="G62" s="857"/>
    </row>
    <row r="63" spans="1:6" ht="12">
      <c r="A63" s="396"/>
      <c r="B63" s="426" t="s">
        <v>253</v>
      </c>
      <c r="C63" s="402">
        <v>48633</v>
      </c>
      <c r="D63" s="402">
        <v>20571</v>
      </c>
      <c r="E63" s="402">
        <v>20507</v>
      </c>
      <c r="F63" s="403">
        <f t="shared" si="0"/>
        <v>0.9968888240727237</v>
      </c>
    </row>
    <row r="64" spans="1:6" ht="12">
      <c r="A64" s="396"/>
      <c r="B64" s="427" t="s">
        <v>255</v>
      </c>
      <c r="C64" s="402"/>
      <c r="D64" s="402"/>
      <c r="E64" s="402"/>
      <c r="F64" s="403"/>
    </row>
    <row r="65" spans="1:6" ht="12.75" thickBot="1">
      <c r="A65" s="396"/>
      <c r="B65" s="428" t="s">
        <v>254</v>
      </c>
      <c r="C65" s="409"/>
      <c r="D65" s="409">
        <v>1470</v>
      </c>
      <c r="E65" s="409">
        <v>1470</v>
      </c>
      <c r="F65" s="916">
        <f t="shared" si="0"/>
        <v>1</v>
      </c>
    </row>
    <row r="66" spans="1:6" ht="12.75" thickBot="1">
      <c r="A66" s="396"/>
      <c r="B66" s="429" t="s">
        <v>595</v>
      </c>
      <c r="C66" s="411">
        <f>SUM(C61:C65)</f>
        <v>190568</v>
      </c>
      <c r="D66" s="411">
        <f>SUM(D61:D65)</f>
        <v>164357</v>
      </c>
      <c r="E66" s="411">
        <f>SUM(E61:E65)</f>
        <v>163935</v>
      </c>
      <c r="F66" s="918">
        <f t="shared" si="0"/>
        <v>0.9974324184549487</v>
      </c>
    </row>
    <row r="67" spans="1:6" ht="12">
      <c r="A67" s="396"/>
      <c r="B67" s="426" t="s">
        <v>158</v>
      </c>
      <c r="C67" s="402">
        <v>635</v>
      </c>
      <c r="D67" s="402">
        <v>1109</v>
      </c>
      <c r="E67" s="402">
        <v>1109</v>
      </c>
      <c r="F67" s="403">
        <f t="shared" si="0"/>
        <v>1</v>
      </c>
    </row>
    <row r="68" spans="1:6" ht="12">
      <c r="A68" s="396"/>
      <c r="B68" s="426" t="s">
        <v>159</v>
      </c>
      <c r="C68" s="402"/>
      <c r="D68" s="402"/>
      <c r="E68" s="402"/>
      <c r="F68" s="403"/>
    </row>
    <row r="69" spans="1:6" ht="12.75" thickBot="1">
      <c r="A69" s="396"/>
      <c r="B69" s="428" t="s">
        <v>261</v>
      </c>
      <c r="C69" s="409"/>
      <c r="D69" s="409"/>
      <c r="E69" s="409"/>
      <c r="F69" s="916"/>
    </row>
    <row r="70" spans="1:6" ht="12.75" thickBot="1">
      <c r="A70" s="396"/>
      <c r="B70" s="430" t="s">
        <v>602</v>
      </c>
      <c r="C70" s="411">
        <f>SUM(C67:C69)</f>
        <v>635</v>
      </c>
      <c r="D70" s="411">
        <f>SUM(D67:D69)</f>
        <v>1109</v>
      </c>
      <c r="E70" s="411">
        <f>SUM(E67:E69)</f>
        <v>1109</v>
      </c>
      <c r="F70" s="918">
        <f t="shared" si="0"/>
        <v>1</v>
      </c>
    </row>
    <row r="71" spans="1:6" ht="14.25" thickBot="1">
      <c r="A71" s="393"/>
      <c r="B71" s="431" t="s">
        <v>663</v>
      </c>
      <c r="C71" s="425">
        <f>SUM(C66+C70)</f>
        <v>191203</v>
      </c>
      <c r="D71" s="425">
        <f>SUM(D66+D70)</f>
        <v>165466</v>
      </c>
      <c r="E71" s="1421">
        <f>SUM(E66+E70)</f>
        <v>165044</v>
      </c>
      <c r="F71" s="918">
        <f t="shared" si="0"/>
        <v>0.9974496271137273</v>
      </c>
    </row>
    <row r="72" spans="1:6" ht="13.5">
      <c r="A72" s="272">
        <v>2310</v>
      </c>
      <c r="B72" s="432" t="s">
        <v>263</v>
      </c>
      <c r="C72" s="402"/>
      <c r="D72" s="402"/>
      <c r="E72" s="402"/>
      <c r="F72" s="403"/>
    </row>
    <row r="73" spans="1:6" ht="12" customHeight="1">
      <c r="A73" s="396"/>
      <c r="B73" s="398" t="s">
        <v>81</v>
      </c>
      <c r="C73" s="396"/>
      <c r="D73" s="396"/>
      <c r="E73" s="396"/>
      <c r="F73" s="403"/>
    </row>
    <row r="74" spans="1:6" ht="12.75" thickBot="1">
      <c r="A74" s="396"/>
      <c r="B74" s="399" t="s">
        <v>82</v>
      </c>
      <c r="C74" s="707"/>
      <c r="D74" s="707">
        <v>1295</v>
      </c>
      <c r="E74" s="707">
        <v>1295</v>
      </c>
      <c r="F74" s="916">
        <f aca="true" t="shared" si="1" ref="F74:F130">SUM(E74/D74)</f>
        <v>1</v>
      </c>
    </row>
    <row r="75" spans="1:6" ht="12.75" thickBot="1">
      <c r="A75" s="396"/>
      <c r="B75" s="400" t="s">
        <v>83</v>
      </c>
      <c r="C75" s="708"/>
      <c r="D75" s="708">
        <f>SUM(D74)</f>
        <v>1295</v>
      </c>
      <c r="E75" s="708">
        <f>SUM(E74)</f>
        <v>1295</v>
      </c>
      <c r="F75" s="918">
        <f t="shared" si="1"/>
        <v>1</v>
      </c>
    </row>
    <row r="76" spans="1:6" ht="12">
      <c r="A76" s="396"/>
      <c r="B76" s="398" t="s">
        <v>84</v>
      </c>
      <c r="C76" s="402"/>
      <c r="D76" s="402"/>
      <c r="E76" s="402"/>
      <c r="F76" s="403"/>
    </row>
    <row r="77" spans="1:6" ht="12.75">
      <c r="A77" s="396"/>
      <c r="B77" s="404" t="s">
        <v>85</v>
      </c>
      <c r="C77" s="405"/>
      <c r="D77" s="405"/>
      <c r="E77" s="405"/>
      <c r="F77" s="403"/>
    </row>
    <row r="78" spans="1:6" ht="12.75">
      <c r="A78" s="396"/>
      <c r="B78" s="404" t="s">
        <v>86</v>
      </c>
      <c r="C78" s="405"/>
      <c r="D78" s="405"/>
      <c r="E78" s="405"/>
      <c r="F78" s="403"/>
    </row>
    <row r="79" spans="1:6" ht="12">
      <c r="A79" s="396"/>
      <c r="B79" s="406" t="s">
        <v>87</v>
      </c>
      <c r="C79" s="402"/>
      <c r="D79" s="402"/>
      <c r="E79" s="402"/>
      <c r="F79" s="403"/>
    </row>
    <row r="80" spans="1:6" ht="12">
      <c r="A80" s="396"/>
      <c r="B80" s="406" t="s">
        <v>88</v>
      </c>
      <c r="C80" s="402">
        <v>4457</v>
      </c>
      <c r="D80" s="402">
        <v>1182</v>
      </c>
      <c r="E80" s="402">
        <v>1182</v>
      </c>
      <c r="F80" s="403">
        <f t="shared" si="1"/>
        <v>1</v>
      </c>
    </row>
    <row r="81" spans="1:6" ht="12">
      <c r="A81" s="396"/>
      <c r="B81" s="406" t="s">
        <v>89</v>
      </c>
      <c r="C81" s="402">
        <v>1193</v>
      </c>
      <c r="D81" s="402">
        <v>319</v>
      </c>
      <c r="E81" s="402">
        <v>319</v>
      </c>
      <c r="F81" s="403">
        <f t="shared" si="1"/>
        <v>1</v>
      </c>
    </row>
    <row r="82" spans="1:6" ht="12">
      <c r="A82" s="396"/>
      <c r="B82" s="407" t="s">
        <v>90</v>
      </c>
      <c r="C82" s="402"/>
      <c r="D82" s="402"/>
      <c r="E82" s="402"/>
      <c r="F82" s="403"/>
    </row>
    <row r="83" spans="1:6" ht="12.75" thickBot="1">
      <c r="A83" s="396"/>
      <c r="B83" s="408" t="s">
        <v>91</v>
      </c>
      <c r="C83" s="409"/>
      <c r="D83" s="409"/>
      <c r="E83" s="409"/>
      <c r="F83" s="916"/>
    </row>
    <row r="84" spans="1:6" ht="12.75" thickBot="1">
      <c r="A84" s="396"/>
      <c r="B84" s="410" t="s">
        <v>278</v>
      </c>
      <c r="C84" s="411">
        <f>SUM(C76+C79+C80+C81+C83)</f>
        <v>5650</v>
      </c>
      <c r="D84" s="411">
        <f>SUM(D76+D79+D80+D81+D83)</f>
        <v>1501</v>
      </c>
      <c r="E84" s="411">
        <f>SUM(E76+E79+E80+E81+E83)</f>
        <v>1501</v>
      </c>
      <c r="F84" s="918">
        <f t="shared" si="1"/>
        <v>1</v>
      </c>
    </row>
    <row r="85" spans="1:6" ht="13.5" thickBot="1">
      <c r="A85" s="396"/>
      <c r="B85" s="413" t="s">
        <v>603</v>
      </c>
      <c r="C85" s="414">
        <f>SUM(C84+C75)</f>
        <v>5650</v>
      </c>
      <c r="D85" s="414">
        <f>SUM(D84+D75)</f>
        <v>2796</v>
      </c>
      <c r="E85" s="414">
        <f>SUM(E84+E75)</f>
        <v>2796</v>
      </c>
      <c r="F85" s="920">
        <f t="shared" si="1"/>
        <v>1</v>
      </c>
    </row>
    <row r="86" spans="1:6" ht="12.75" thickBot="1">
      <c r="A86" s="396"/>
      <c r="B86" s="415" t="s">
        <v>604</v>
      </c>
      <c r="C86" s="416"/>
      <c r="D86" s="416"/>
      <c r="E86" s="416"/>
      <c r="F86" s="917"/>
    </row>
    <row r="87" spans="1:6" ht="12">
      <c r="A87" s="396"/>
      <c r="B87" s="417" t="s">
        <v>92</v>
      </c>
      <c r="C87" s="418"/>
      <c r="D87" s="418">
        <v>986</v>
      </c>
      <c r="E87" s="418">
        <v>986</v>
      </c>
      <c r="F87" s="403">
        <f t="shared" si="1"/>
        <v>1</v>
      </c>
    </row>
    <row r="88" spans="1:7" ht="12">
      <c r="A88" s="396"/>
      <c r="B88" s="419" t="s">
        <v>97</v>
      </c>
      <c r="C88" s="867">
        <v>82223</v>
      </c>
      <c r="D88" s="402">
        <v>70513</v>
      </c>
      <c r="E88" s="402">
        <v>69382</v>
      </c>
      <c r="F88" s="403">
        <f t="shared" si="1"/>
        <v>0.983960404464425</v>
      </c>
      <c r="G88" s="857"/>
    </row>
    <row r="89" spans="1:7" ht="12.75" thickBot="1">
      <c r="A89" s="396"/>
      <c r="B89" s="420" t="s">
        <v>98</v>
      </c>
      <c r="C89" s="868">
        <v>6597</v>
      </c>
      <c r="D89" s="409">
        <v>1048</v>
      </c>
      <c r="E89" s="409">
        <v>1048</v>
      </c>
      <c r="F89" s="916">
        <f t="shared" si="1"/>
        <v>1</v>
      </c>
      <c r="G89" s="857"/>
    </row>
    <row r="90" spans="1:6" ht="13.5" thickBot="1">
      <c r="A90" s="396"/>
      <c r="B90" s="421" t="s">
        <v>596</v>
      </c>
      <c r="C90" s="422">
        <f>SUM(C87:C89)</f>
        <v>88820</v>
      </c>
      <c r="D90" s="422">
        <f>SUM(D87:D89)</f>
        <v>72547</v>
      </c>
      <c r="E90" s="422">
        <f>SUM(E87:E89)</f>
        <v>71416</v>
      </c>
      <c r="F90" s="1323">
        <f t="shared" si="1"/>
        <v>0.9844101065516148</v>
      </c>
    </row>
    <row r="91" spans="1:6" ht="14.25" thickBot="1">
      <c r="A91" s="396"/>
      <c r="B91" s="424" t="s">
        <v>613</v>
      </c>
      <c r="C91" s="425">
        <f>SUM(C85+C86+C90)</f>
        <v>94470</v>
      </c>
      <c r="D91" s="425">
        <f>SUM(D85+D86+D90)</f>
        <v>75343</v>
      </c>
      <c r="E91" s="425">
        <f>SUM(E85+E86+E90)</f>
        <v>74212</v>
      </c>
      <c r="F91" s="1323">
        <f t="shared" si="1"/>
        <v>0.9849886518986501</v>
      </c>
    </row>
    <row r="92" spans="1:6" ht="12">
      <c r="A92" s="396"/>
      <c r="B92" s="426" t="s">
        <v>251</v>
      </c>
      <c r="C92" s="402">
        <v>54364</v>
      </c>
      <c r="D92" s="402">
        <v>50090</v>
      </c>
      <c r="E92" s="402">
        <v>50090</v>
      </c>
      <c r="F92" s="403">
        <f t="shared" si="1"/>
        <v>1</v>
      </c>
    </row>
    <row r="93" spans="1:6" ht="12">
      <c r="A93" s="396"/>
      <c r="B93" s="426" t="s">
        <v>252</v>
      </c>
      <c r="C93" s="402">
        <v>15497</v>
      </c>
      <c r="D93" s="402">
        <v>14302</v>
      </c>
      <c r="E93" s="402">
        <v>13967</v>
      </c>
      <c r="F93" s="403">
        <f t="shared" si="1"/>
        <v>0.9765767025590827</v>
      </c>
    </row>
    <row r="94" spans="1:6" ht="12">
      <c r="A94" s="396"/>
      <c r="B94" s="426" t="s">
        <v>253</v>
      </c>
      <c r="C94" s="402">
        <v>24609</v>
      </c>
      <c r="D94" s="402">
        <v>10571</v>
      </c>
      <c r="E94" s="402">
        <v>8534</v>
      </c>
      <c r="F94" s="403">
        <f t="shared" si="1"/>
        <v>0.8073029987702204</v>
      </c>
    </row>
    <row r="95" spans="1:6" ht="12">
      <c r="A95" s="396"/>
      <c r="B95" s="427" t="s">
        <v>255</v>
      </c>
      <c r="C95" s="402"/>
      <c r="D95" s="402"/>
      <c r="E95" s="402"/>
      <c r="F95" s="403"/>
    </row>
    <row r="96" spans="1:6" ht="12.75" thickBot="1">
      <c r="A96" s="396"/>
      <c r="B96" s="428" t="s">
        <v>254</v>
      </c>
      <c r="C96" s="409"/>
      <c r="D96" s="409">
        <v>100</v>
      </c>
      <c r="E96" s="409">
        <v>100</v>
      </c>
      <c r="F96" s="916">
        <f t="shared" si="1"/>
        <v>1</v>
      </c>
    </row>
    <row r="97" spans="1:6" ht="12.75" thickBot="1">
      <c r="A97" s="396"/>
      <c r="B97" s="429" t="s">
        <v>595</v>
      </c>
      <c r="C97" s="411">
        <f>SUM(C92:C96)</f>
        <v>94470</v>
      </c>
      <c r="D97" s="411">
        <f>SUM(D92:D96)</f>
        <v>75063</v>
      </c>
      <c r="E97" s="411">
        <f>SUM(E92:E96)</f>
        <v>72691</v>
      </c>
      <c r="F97" s="918">
        <f t="shared" si="1"/>
        <v>0.9683998774362869</v>
      </c>
    </row>
    <row r="98" spans="1:6" ht="12">
      <c r="A98" s="396"/>
      <c r="B98" s="426" t="s">
        <v>158</v>
      </c>
      <c r="C98" s="402"/>
      <c r="D98" s="402">
        <v>280</v>
      </c>
      <c r="E98" s="402">
        <v>279</v>
      </c>
      <c r="F98" s="403">
        <f t="shared" si="1"/>
        <v>0.9964285714285714</v>
      </c>
    </row>
    <row r="99" spans="1:6" ht="12">
      <c r="A99" s="396"/>
      <c r="B99" s="426" t="s">
        <v>159</v>
      </c>
      <c r="C99" s="402"/>
      <c r="D99" s="402"/>
      <c r="E99" s="402"/>
      <c r="F99" s="403"/>
    </row>
    <row r="100" spans="1:6" ht="12.75" thickBot="1">
      <c r="A100" s="396"/>
      <c r="B100" s="428" t="s">
        <v>261</v>
      </c>
      <c r="C100" s="409"/>
      <c r="D100" s="409"/>
      <c r="E100" s="409"/>
      <c r="F100" s="916"/>
    </row>
    <row r="101" spans="1:6" ht="12.75" thickBot="1">
      <c r="A101" s="396"/>
      <c r="B101" s="430" t="s">
        <v>602</v>
      </c>
      <c r="C101" s="411">
        <f>SUM(C98:C100)</f>
        <v>0</v>
      </c>
      <c r="D101" s="411">
        <f>SUM(D98:D100)</f>
        <v>280</v>
      </c>
      <c r="E101" s="411">
        <f>SUM(E98:E100)</f>
        <v>279</v>
      </c>
      <c r="F101" s="918">
        <f t="shared" si="1"/>
        <v>0.9964285714285714</v>
      </c>
    </row>
    <row r="102" spans="1:6" ht="14.25" thickBot="1">
      <c r="A102" s="393"/>
      <c r="B102" s="431" t="s">
        <v>663</v>
      </c>
      <c r="C102" s="425">
        <f>SUM(C97+C101)</f>
        <v>94470</v>
      </c>
      <c r="D102" s="425">
        <f>SUM(D97+D101)</f>
        <v>75343</v>
      </c>
      <c r="E102" s="1421">
        <f>SUM(E97+E101)</f>
        <v>72970</v>
      </c>
      <c r="F102" s="918">
        <f t="shared" si="1"/>
        <v>0.9685040415167965</v>
      </c>
    </row>
    <row r="103" spans="1:6" ht="13.5">
      <c r="A103" s="273">
        <v>2315</v>
      </c>
      <c r="B103" s="276" t="s">
        <v>99</v>
      </c>
      <c r="C103" s="402"/>
      <c r="D103" s="402"/>
      <c r="E103" s="402"/>
      <c r="F103" s="403"/>
    </row>
    <row r="104" spans="1:6" ht="12" customHeight="1">
      <c r="A104" s="396"/>
      <c r="B104" s="398" t="s">
        <v>81</v>
      </c>
      <c r="C104" s="396"/>
      <c r="D104" s="396"/>
      <c r="E104" s="396"/>
      <c r="F104" s="403"/>
    </row>
    <row r="105" spans="1:6" ht="12.75" thickBot="1">
      <c r="A105" s="396"/>
      <c r="B105" s="399" t="s">
        <v>82</v>
      </c>
      <c r="C105" s="707"/>
      <c r="D105" s="707">
        <v>635</v>
      </c>
      <c r="E105" s="707">
        <v>635</v>
      </c>
      <c r="F105" s="916">
        <f t="shared" si="1"/>
        <v>1</v>
      </c>
    </row>
    <row r="106" spans="1:6" ht="12.75" thickBot="1">
      <c r="A106" s="396"/>
      <c r="B106" s="400" t="s">
        <v>83</v>
      </c>
      <c r="C106" s="708"/>
      <c r="D106" s="708">
        <f>SUM(D105)</f>
        <v>635</v>
      </c>
      <c r="E106" s="708">
        <f>SUM(E105)</f>
        <v>635</v>
      </c>
      <c r="F106" s="918">
        <f t="shared" si="1"/>
        <v>1</v>
      </c>
    </row>
    <row r="107" spans="1:6" ht="12">
      <c r="A107" s="396"/>
      <c r="B107" s="398" t="s">
        <v>84</v>
      </c>
      <c r="C107" s="402"/>
      <c r="D107" s="402"/>
      <c r="E107" s="402"/>
      <c r="F107" s="403"/>
    </row>
    <row r="108" spans="1:6" ht="12.75">
      <c r="A108" s="396"/>
      <c r="B108" s="404" t="s">
        <v>85</v>
      </c>
      <c r="C108" s="405"/>
      <c r="D108" s="405"/>
      <c r="E108" s="405"/>
      <c r="F108" s="403"/>
    </row>
    <row r="109" spans="1:6" ht="12.75">
      <c r="A109" s="396"/>
      <c r="B109" s="404" t="s">
        <v>86</v>
      </c>
      <c r="C109" s="405"/>
      <c r="D109" s="405"/>
      <c r="E109" s="405"/>
      <c r="F109" s="403"/>
    </row>
    <row r="110" spans="1:6" ht="12">
      <c r="A110" s="396"/>
      <c r="B110" s="406" t="s">
        <v>87</v>
      </c>
      <c r="C110" s="402"/>
      <c r="D110" s="402"/>
      <c r="E110" s="402"/>
      <c r="F110" s="403"/>
    </row>
    <row r="111" spans="1:6" ht="12">
      <c r="A111" s="396"/>
      <c r="B111" s="406" t="s">
        <v>88</v>
      </c>
      <c r="C111" s="402">
        <v>11652</v>
      </c>
      <c r="D111" s="402">
        <v>3548</v>
      </c>
      <c r="E111" s="402">
        <v>3548</v>
      </c>
      <c r="F111" s="403">
        <f t="shared" si="1"/>
        <v>1</v>
      </c>
    </row>
    <row r="112" spans="1:6" ht="12">
      <c r="A112" s="396"/>
      <c r="B112" s="406" t="s">
        <v>89</v>
      </c>
      <c r="C112" s="402">
        <v>3146</v>
      </c>
      <c r="D112" s="402">
        <v>958</v>
      </c>
      <c r="E112" s="402">
        <v>958</v>
      </c>
      <c r="F112" s="403">
        <f t="shared" si="1"/>
        <v>1</v>
      </c>
    </row>
    <row r="113" spans="1:6" ht="12">
      <c r="A113" s="396"/>
      <c r="B113" s="406" t="s">
        <v>283</v>
      </c>
      <c r="C113" s="402"/>
      <c r="D113" s="402"/>
      <c r="E113" s="402"/>
      <c r="F113" s="403"/>
    </row>
    <row r="114" spans="1:6" ht="12">
      <c r="A114" s="396"/>
      <c r="B114" s="407" t="s">
        <v>90</v>
      </c>
      <c r="C114" s="402"/>
      <c r="D114" s="402"/>
      <c r="E114" s="402"/>
      <c r="F114" s="403"/>
    </row>
    <row r="115" spans="1:6" ht="12.75" thickBot="1">
      <c r="A115" s="396"/>
      <c r="B115" s="408" t="s">
        <v>91</v>
      </c>
      <c r="C115" s="409">
        <v>1000</v>
      </c>
      <c r="D115" s="409">
        <v>528</v>
      </c>
      <c r="E115" s="409">
        <v>528</v>
      </c>
      <c r="F115" s="916">
        <f t="shared" si="1"/>
        <v>1</v>
      </c>
    </row>
    <row r="116" spans="1:6" ht="12.75" thickBot="1">
      <c r="A116" s="396"/>
      <c r="B116" s="410" t="s">
        <v>278</v>
      </c>
      <c r="C116" s="411">
        <f>SUM(C107+C110+C111+C112+C115+C113)</f>
        <v>15798</v>
      </c>
      <c r="D116" s="411">
        <f>SUM(D107+D110+D111+D112+D115+D113)</f>
        <v>5034</v>
      </c>
      <c r="E116" s="411">
        <f>SUM(E107+E110+E111+E112+E115+E113)</f>
        <v>5034</v>
      </c>
      <c r="F116" s="918">
        <f t="shared" si="1"/>
        <v>1</v>
      </c>
    </row>
    <row r="117" spans="1:6" ht="13.5" thickBot="1">
      <c r="A117" s="396"/>
      <c r="B117" s="413" t="s">
        <v>603</v>
      </c>
      <c r="C117" s="414">
        <f>SUM(C116+C106)</f>
        <v>15798</v>
      </c>
      <c r="D117" s="414">
        <f>SUM(D116+D106)</f>
        <v>5669</v>
      </c>
      <c r="E117" s="414">
        <f>SUM(E116+E106)</f>
        <v>5669</v>
      </c>
      <c r="F117" s="918">
        <f t="shared" si="1"/>
        <v>1</v>
      </c>
    </row>
    <row r="118" spans="1:6" ht="12.75" thickBot="1">
      <c r="A118" s="396"/>
      <c r="B118" s="415" t="s">
        <v>604</v>
      </c>
      <c r="C118" s="416"/>
      <c r="D118" s="416"/>
      <c r="E118" s="416"/>
      <c r="F118" s="918"/>
    </row>
    <row r="119" spans="1:6" ht="12">
      <c r="A119" s="396"/>
      <c r="B119" s="417" t="s">
        <v>92</v>
      </c>
      <c r="C119" s="418"/>
      <c r="D119" s="418">
        <v>13358</v>
      </c>
      <c r="E119" s="418">
        <v>13358</v>
      </c>
      <c r="F119" s="403">
        <f t="shared" si="1"/>
        <v>1</v>
      </c>
    </row>
    <row r="120" spans="1:7" ht="12">
      <c r="A120" s="396"/>
      <c r="B120" s="419" t="s">
        <v>97</v>
      </c>
      <c r="C120" s="867">
        <v>273620</v>
      </c>
      <c r="D120" s="402">
        <v>242952</v>
      </c>
      <c r="E120" s="402">
        <v>241148</v>
      </c>
      <c r="F120" s="403">
        <f t="shared" si="1"/>
        <v>0.9925746649543943</v>
      </c>
      <c r="G120" s="857"/>
    </row>
    <row r="121" spans="1:7" ht="12.75" thickBot="1">
      <c r="A121" s="396"/>
      <c r="B121" s="420" t="s">
        <v>98</v>
      </c>
      <c r="C121" s="868">
        <v>24186</v>
      </c>
      <c r="D121" s="409">
        <v>1995</v>
      </c>
      <c r="E121" s="409">
        <v>1995</v>
      </c>
      <c r="F121" s="916">
        <f t="shared" si="1"/>
        <v>1</v>
      </c>
      <c r="G121" s="857"/>
    </row>
    <row r="122" spans="1:6" ht="13.5" thickBot="1">
      <c r="A122" s="396"/>
      <c r="B122" s="421" t="s">
        <v>596</v>
      </c>
      <c r="C122" s="422">
        <f>SUM(C119:C121)</f>
        <v>297806</v>
      </c>
      <c r="D122" s="422">
        <f>SUM(D119:D121)</f>
        <v>258305</v>
      </c>
      <c r="E122" s="422">
        <f>SUM(E119:E121)</f>
        <v>256501</v>
      </c>
      <c r="F122" s="918">
        <f t="shared" si="1"/>
        <v>0.9930160082073518</v>
      </c>
    </row>
    <row r="123" spans="1:6" ht="14.25" thickBot="1">
      <c r="A123" s="396"/>
      <c r="B123" s="424" t="s">
        <v>613</v>
      </c>
      <c r="C123" s="425">
        <f>SUM(C117+C118+C122)</f>
        <v>313604</v>
      </c>
      <c r="D123" s="425">
        <f>SUM(D117+D118+D122)</f>
        <v>263974</v>
      </c>
      <c r="E123" s="425">
        <f>SUM(E117+E118+E122)</f>
        <v>262170</v>
      </c>
      <c r="F123" s="918">
        <f t="shared" si="1"/>
        <v>0.9931659936205839</v>
      </c>
    </row>
    <row r="124" spans="1:7" ht="12">
      <c r="A124" s="396"/>
      <c r="B124" s="426" t="s">
        <v>251</v>
      </c>
      <c r="C124" s="402">
        <v>170153</v>
      </c>
      <c r="D124" s="402">
        <v>166300</v>
      </c>
      <c r="E124" s="402">
        <v>166016</v>
      </c>
      <c r="F124" s="403">
        <f t="shared" si="1"/>
        <v>0.9982922429344558</v>
      </c>
      <c r="G124" s="857"/>
    </row>
    <row r="125" spans="1:7" ht="12">
      <c r="A125" s="396"/>
      <c r="B125" s="426" t="s">
        <v>252</v>
      </c>
      <c r="C125" s="402">
        <v>49412</v>
      </c>
      <c r="D125" s="402">
        <v>48783</v>
      </c>
      <c r="E125" s="402">
        <v>48733</v>
      </c>
      <c r="F125" s="403">
        <f t="shared" si="1"/>
        <v>0.9989750527847816</v>
      </c>
      <c r="G125" s="857"/>
    </row>
    <row r="126" spans="1:6" ht="12">
      <c r="A126" s="396"/>
      <c r="B126" s="426" t="s">
        <v>253</v>
      </c>
      <c r="C126" s="402">
        <v>91118</v>
      </c>
      <c r="D126" s="402">
        <v>39546</v>
      </c>
      <c r="E126" s="402">
        <v>36438</v>
      </c>
      <c r="F126" s="403">
        <f t="shared" si="1"/>
        <v>0.9214079805795782</v>
      </c>
    </row>
    <row r="127" spans="1:6" ht="12">
      <c r="A127" s="396"/>
      <c r="B127" s="427" t="s">
        <v>255</v>
      </c>
      <c r="C127" s="402"/>
      <c r="D127" s="402"/>
      <c r="E127" s="402"/>
      <c r="F127" s="403"/>
    </row>
    <row r="128" spans="1:6" ht="12.75" thickBot="1">
      <c r="A128" s="396"/>
      <c r="B128" s="428" t="s">
        <v>254</v>
      </c>
      <c r="C128" s="409"/>
      <c r="D128" s="409">
        <v>3449</v>
      </c>
      <c r="E128" s="409">
        <v>3449</v>
      </c>
      <c r="F128" s="916">
        <f t="shared" si="1"/>
        <v>1</v>
      </c>
    </row>
    <row r="129" spans="1:6" ht="12.75" thickBot="1">
      <c r="A129" s="396"/>
      <c r="B129" s="429" t="s">
        <v>595</v>
      </c>
      <c r="C129" s="411">
        <f>SUM(C124:C128)</f>
        <v>310683</v>
      </c>
      <c r="D129" s="411">
        <f>SUM(D124:D128)</f>
        <v>258078</v>
      </c>
      <c r="E129" s="411">
        <f>SUM(E124:E128)</f>
        <v>254636</v>
      </c>
      <c r="F129" s="918">
        <f t="shared" si="1"/>
        <v>0.9866629468610265</v>
      </c>
    </row>
    <row r="130" spans="1:6" ht="12">
      <c r="A130" s="396"/>
      <c r="B130" s="426" t="s">
        <v>158</v>
      </c>
      <c r="C130" s="402">
        <v>2921</v>
      </c>
      <c r="D130" s="402">
        <v>5896</v>
      </c>
      <c r="E130" s="402">
        <v>5895</v>
      </c>
      <c r="F130" s="403">
        <f t="shared" si="1"/>
        <v>0.9998303934871099</v>
      </c>
    </row>
    <row r="131" spans="1:6" ht="12">
      <c r="A131" s="396"/>
      <c r="B131" s="426" t="s">
        <v>159</v>
      </c>
      <c r="C131" s="402"/>
      <c r="D131" s="402"/>
      <c r="E131" s="402"/>
      <c r="F131" s="403"/>
    </row>
    <row r="132" spans="1:6" ht="12.75" thickBot="1">
      <c r="A132" s="396"/>
      <c r="B132" s="428" t="s">
        <v>261</v>
      </c>
      <c r="C132" s="409"/>
      <c r="D132" s="409"/>
      <c r="E132" s="409"/>
      <c r="F132" s="916"/>
    </row>
    <row r="133" spans="1:6" ht="12.75" thickBot="1">
      <c r="A133" s="396"/>
      <c r="B133" s="430" t="s">
        <v>602</v>
      </c>
      <c r="C133" s="411">
        <f>SUM(C130:C132)</f>
        <v>2921</v>
      </c>
      <c r="D133" s="411">
        <f>SUM(D130:D132)</f>
        <v>5896</v>
      </c>
      <c r="E133" s="411">
        <f>SUM(E130:E132)</f>
        <v>5895</v>
      </c>
      <c r="F133" s="918">
        <f aca="true" t="shared" si="2" ref="F133:F192">SUM(E133/D133)</f>
        <v>0.9998303934871099</v>
      </c>
    </row>
    <row r="134" spans="1:6" ht="14.25" thickBot="1">
      <c r="A134" s="393"/>
      <c r="B134" s="431" t="s">
        <v>663</v>
      </c>
      <c r="C134" s="425">
        <f>SUM(C129+C133)</f>
        <v>313604</v>
      </c>
      <c r="D134" s="425">
        <f>SUM(D129+D133)</f>
        <v>263974</v>
      </c>
      <c r="E134" s="1421">
        <f>SUM(E129+E133)</f>
        <v>260531</v>
      </c>
      <c r="F134" s="918">
        <f t="shared" si="2"/>
        <v>0.9869570488002606</v>
      </c>
    </row>
    <row r="135" spans="1:6" ht="13.5">
      <c r="A135" s="273">
        <v>2325</v>
      </c>
      <c r="B135" s="433" t="s">
        <v>264</v>
      </c>
      <c r="C135" s="402"/>
      <c r="D135" s="402"/>
      <c r="E135" s="402"/>
      <c r="F135" s="403"/>
    </row>
    <row r="136" spans="1:6" ht="12" customHeight="1">
      <c r="A136" s="396"/>
      <c r="B136" s="398" t="s">
        <v>81</v>
      </c>
      <c r="C136" s="396"/>
      <c r="D136" s="396"/>
      <c r="E136" s="396"/>
      <c r="F136" s="403"/>
    </row>
    <row r="137" spans="1:6" ht="12.75" thickBot="1">
      <c r="A137" s="396"/>
      <c r="B137" s="399" t="s">
        <v>82</v>
      </c>
      <c r="C137" s="707"/>
      <c r="D137" s="707">
        <v>220</v>
      </c>
      <c r="E137" s="707">
        <v>220</v>
      </c>
      <c r="F137" s="916">
        <f t="shared" si="2"/>
        <v>1</v>
      </c>
    </row>
    <row r="138" spans="1:6" ht="12.75" thickBot="1">
      <c r="A138" s="396"/>
      <c r="B138" s="400" t="s">
        <v>83</v>
      </c>
      <c r="C138" s="708"/>
      <c r="D138" s="708">
        <f>SUM(D137)</f>
        <v>220</v>
      </c>
      <c r="E138" s="708">
        <f>SUM(E137)</f>
        <v>220</v>
      </c>
      <c r="F138" s="918">
        <f t="shared" si="2"/>
        <v>1</v>
      </c>
    </row>
    <row r="139" spans="1:6" ht="12">
      <c r="A139" s="396"/>
      <c r="B139" s="398" t="s">
        <v>84</v>
      </c>
      <c r="C139" s="692"/>
      <c r="D139" s="692"/>
      <c r="E139" s="692"/>
      <c r="F139" s="403"/>
    </row>
    <row r="140" spans="1:6" ht="12.75">
      <c r="A140" s="396"/>
      <c r="B140" s="404" t="s">
        <v>85</v>
      </c>
      <c r="C140" s="405"/>
      <c r="D140" s="405"/>
      <c r="E140" s="405"/>
      <c r="F140" s="403"/>
    </row>
    <row r="141" spans="1:6" ht="12.75">
      <c r="A141" s="396"/>
      <c r="B141" s="404" t="s">
        <v>86</v>
      </c>
      <c r="C141" s="405"/>
      <c r="D141" s="405"/>
      <c r="E141" s="405"/>
      <c r="F141" s="403"/>
    </row>
    <row r="142" spans="1:6" ht="12">
      <c r="A142" s="396"/>
      <c r="B142" s="406" t="s">
        <v>87</v>
      </c>
      <c r="C142" s="402"/>
      <c r="D142" s="402"/>
      <c r="E142" s="402"/>
      <c r="F142" s="403"/>
    </row>
    <row r="143" spans="1:6" ht="12">
      <c r="A143" s="396"/>
      <c r="B143" s="406" t="s">
        <v>88</v>
      </c>
      <c r="C143" s="402">
        <v>6146</v>
      </c>
      <c r="D143" s="402">
        <v>1888</v>
      </c>
      <c r="E143" s="402">
        <v>1888</v>
      </c>
      <c r="F143" s="403">
        <f t="shared" si="2"/>
        <v>1</v>
      </c>
    </row>
    <row r="144" spans="1:6" ht="12">
      <c r="A144" s="396"/>
      <c r="B144" s="406" t="s">
        <v>89</v>
      </c>
      <c r="C144" s="402">
        <v>1660</v>
      </c>
      <c r="D144" s="402">
        <v>510</v>
      </c>
      <c r="E144" s="402">
        <v>510</v>
      </c>
      <c r="F144" s="403">
        <f t="shared" si="2"/>
        <v>1</v>
      </c>
    </row>
    <row r="145" spans="1:6" ht="12">
      <c r="A145" s="396"/>
      <c r="B145" s="407" t="s">
        <v>90</v>
      </c>
      <c r="C145" s="402"/>
      <c r="D145" s="402"/>
      <c r="E145" s="402"/>
      <c r="F145" s="403"/>
    </row>
    <row r="146" spans="1:6" ht="12.75" thickBot="1">
      <c r="A146" s="396"/>
      <c r="B146" s="408" t="s">
        <v>91</v>
      </c>
      <c r="C146" s="409"/>
      <c r="D146" s="409">
        <v>19</v>
      </c>
      <c r="E146" s="409">
        <v>19</v>
      </c>
      <c r="F146" s="916">
        <f t="shared" si="2"/>
        <v>1</v>
      </c>
    </row>
    <row r="147" spans="1:6" ht="12.75" thickBot="1">
      <c r="A147" s="396"/>
      <c r="B147" s="410" t="s">
        <v>278</v>
      </c>
      <c r="C147" s="411">
        <f>SUM(C139+C142+C143+C144+C146)</f>
        <v>7806</v>
      </c>
      <c r="D147" s="411">
        <f>SUM(D139+D142+D143+D144+D146)</f>
        <v>2417</v>
      </c>
      <c r="E147" s="411">
        <f>SUM(E139+E142+E143+E144+E146)</f>
        <v>2417</v>
      </c>
      <c r="F147" s="918">
        <f t="shared" si="2"/>
        <v>1</v>
      </c>
    </row>
    <row r="148" spans="1:6" ht="13.5" thickBot="1">
      <c r="A148" s="396"/>
      <c r="B148" s="413" t="s">
        <v>603</v>
      </c>
      <c r="C148" s="414">
        <f>SUM(C147+C138)</f>
        <v>7806</v>
      </c>
      <c r="D148" s="414">
        <f>SUM(D147+D138)</f>
        <v>2637</v>
      </c>
      <c r="E148" s="414">
        <f>SUM(E147+E138)</f>
        <v>2637</v>
      </c>
      <c r="F148" s="918">
        <f t="shared" si="2"/>
        <v>1</v>
      </c>
    </row>
    <row r="149" spans="1:6" ht="12.75" thickBot="1">
      <c r="A149" s="396"/>
      <c r="B149" s="415" t="s">
        <v>604</v>
      </c>
      <c r="C149" s="416"/>
      <c r="D149" s="416"/>
      <c r="E149" s="416"/>
      <c r="F149" s="917"/>
    </row>
    <row r="150" spans="1:6" ht="12">
      <c r="A150" s="396"/>
      <c r="B150" s="417" t="s">
        <v>92</v>
      </c>
      <c r="C150" s="418"/>
      <c r="D150" s="418">
        <v>2268</v>
      </c>
      <c r="E150" s="418">
        <v>2268</v>
      </c>
      <c r="F150" s="403">
        <f t="shared" si="2"/>
        <v>1</v>
      </c>
    </row>
    <row r="151" spans="1:7" ht="12">
      <c r="A151" s="396"/>
      <c r="B151" s="419" t="s">
        <v>97</v>
      </c>
      <c r="C151" s="867">
        <v>121750</v>
      </c>
      <c r="D151" s="402">
        <v>109462</v>
      </c>
      <c r="E151" s="402">
        <v>107950</v>
      </c>
      <c r="F151" s="403">
        <f t="shared" si="2"/>
        <v>0.9861869872649869</v>
      </c>
      <c r="G151" s="857"/>
    </row>
    <row r="152" spans="1:7" ht="12.75" thickBot="1">
      <c r="A152" s="396"/>
      <c r="B152" s="420" t="s">
        <v>98</v>
      </c>
      <c r="C152" s="868">
        <v>9333</v>
      </c>
      <c r="D152" s="409">
        <v>2505</v>
      </c>
      <c r="E152" s="409">
        <v>2505</v>
      </c>
      <c r="F152" s="916">
        <f t="shared" si="2"/>
        <v>1</v>
      </c>
      <c r="G152" s="857"/>
    </row>
    <row r="153" spans="1:6" ht="13.5" thickBot="1">
      <c r="A153" s="396"/>
      <c r="B153" s="421" t="s">
        <v>596</v>
      </c>
      <c r="C153" s="422">
        <f>SUM(C150:C152)</f>
        <v>131083</v>
      </c>
      <c r="D153" s="422">
        <f>SUM(D150:D152)</f>
        <v>114235</v>
      </c>
      <c r="E153" s="422">
        <f>SUM(E150:E152)</f>
        <v>112723</v>
      </c>
      <c r="F153" s="918">
        <f t="shared" si="2"/>
        <v>0.9867641265811704</v>
      </c>
    </row>
    <row r="154" spans="1:6" ht="14.25" thickBot="1">
      <c r="A154" s="396"/>
      <c r="B154" s="424" t="s">
        <v>613</v>
      </c>
      <c r="C154" s="425">
        <f>SUM(C148+C149+C153)</f>
        <v>138889</v>
      </c>
      <c r="D154" s="425">
        <f>SUM(D148+D149+D153)</f>
        <v>116872</v>
      </c>
      <c r="E154" s="425">
        <f>SUM(E148+E149+E153)</f>
        <v>115360</v>
      </c>
      <c r="F154" s="918">
        <f t="shared" si="2"/>
        <v>0.9870627695256349</v>
      </c>
    </row>
    <row r="155" spans="1:7" ht="12">
      <c r="A155" s="396"/>
      <c r="B155" s="426" t="s">
        <v>251</v>
      </c>
      <c r="C155" s="402">
        <v>78081</v>
      </c>
      <c r="D155" s="402">
        <v>78729</v>
      </c>
      <c r="E155" s="402">
        <v>76277</v>
      </c>
      <c r="F155" s="403">
        <f t="shared" si="2"/>
        <v>0.9688551867799667</v>
      </c>
      <c r="G155" s="857"/>
    </row>
    <row r="156" spans="1:7" ht="12">
      <c r="A156" s="396"/>
      <c r="B156" s="426" t="s">
        <v>252</v>
      </c>
      <c r="C156" s="402">
        <v>21532</v>
      </c>
      <c r="D156" s="402">
        <v>21783</v>
      </c>
      <c r="E156" s="402">
        <v>21733</v>
      </c>
      <c r="F156" s="403">
        <f t="shared" si="2"/>
        <v>0.997704632052518</v>
      </c>
      <c r="G156" s="857"/>
    </row>
    <row r="157" spans="1:6" ht="12">
      <c r="A157" s="396"/>
      <c r="B157" s="426" t="s">
        <v>253</v>
      </c>
      <c r="C157" s="402">
        <v>38768</v>
      </c>
      <c r="D157" s="402">
        <v>14631</v>
      </c>
      <c r="E157" s="402">
        <v>14202</v>
      </c>
      <c r="F157" s="403">
        <f t="shared" si="2"/>
        <v>0.9706786959196227</v>
      </c>
    </row>
    <row r="158" spans="1:6" ht="12">
      <c r="A158" s="396"/>
      <c r="B158" s="427" t="s">
        <v>255</v>
      </c>
      <c r="C158" s="402"/>
      <c r="D158" s="402"/>
      <c r="E158" s="402"/>
      <c r="F158" s="403"/>
    </row>
    <row r="159" spans="1:6" ht="12.75" thickBot="1">
      <c r="A159" s="396"/>
      <c r="B159" s="428" t="s">
        <v>254</v>
      </c>
      <c r="C159" s="409"/>
      <c r="D159" s="409">
        <v>98</v>
      </c>
      <c r="E159" s="409">
        <v>98</v>
      </c>
      <c r="F159" s="916">
        <f t="shared" si="2"/>
        <v>1</v>
      </c>
    </row>
    <row r="160" spans="1:6" ht="12.75" thickBot="1">
      <c r="A160" s="396"/>
      <c r="B160" s="429" t="s">
        <v>595</v>
      </c>
      <c r="C160" s="411">
        <f>SUM(C155:C159)</f>
        <v>138381</v>
      </c>
      <c r="D160" s="411">
        <f>SUM(D155:D159)</f>
        <v>115241</v>
      </c>
      <c r="E160" s="411">
        <f>SUM(E155:E159)</f>
        <v>112310</v>
      </c>
      <c r="F160" s="918">
        <f t="shared" si="2"/>
        <v>0.9745663435756371</v>
      </c>
    </row>
    <row r="161" spans="1:6" ht="12">
      <c r="A161" s="396"/>
      <c r="B161" s="426" t="s">
        <v>158</v>
      </c>
      <c r="C161" s="402">
        <v>508</v>
      </c>
      <c r="D161" s="402">
        <v>1631</v>
      </c>
      <c r="E161" s="402">
        <v>1631</v>
      </c>
      <c r="F161" s="403">
        <f t="shared" si="2"/>
        <v>1</v>
      </c>
    </row>
    <row r="162" spans="1:6" ht="12">
      <c r="A162" s="396"/>
      <c r="B162" s="426" t="s">
        <v>159</v>
      </c>
      <c r="C162" s="402"/>
      <c r="D162" s="402"/>
      <c r="E162" s="402"/>
      <c r="F162" s="403"/>
    </row>
    <row r="163" spans="1:6" ht="12.75" thickBot="1">
      <c r="A163" s="396"/>
      <c r="B163" s="428" t="s">
        <v>261</v>
      </c>
      <c r="C163" s="409"/>
      <c r="D163" s="409"/>
      <c r="E163" s="409"/>
      <c r="F163" s="916"/>
    </row>
    <row r="164" spans="1:6" ht="12.75" thickBot="1">
      <c r="A164" s="396"/>
      <c r="B164" s="430" t="s">
        <v>602</v>
      </c>
      <c r="C164" s="411">
        <f>SUM(C161:C163)</f>
        <v>508</v>
      </c>
      <c r="D164" s="411">
        <f>SUM(D161:D163)</f>
        <v>1631</v>
      </c>
      <c r="E164" s="411">
        <f>SUM(E161:E163)</f>
        <v>1631</v>
      </c>
      <c r="F164" s="918">
        <f t="shared" si="2"/>
        <v>1</v>
      </c>
    </row>
    <row r="165" spans="1:6" ht="14.25" thickBot="1">
      <c r="A165" s="393"/>
      <c r="B165" s="431" t="s">
        <v>663</v>
      </c>
      <c r="C165" s="425">
        <f>SUM(C160+C164)</f>
        <v>138889</v>
      </c>
      <c r="D165" s="425">
        <f>SUM(D160+D164)</f>
        <v>116872</v>
      </c>
      <c r="E165" s="425">
        <f>SUM(E160+E164)</f>
        <v>113941</v>
      </c>
      <c r="F165" s="918">
        <f t="shared" si="2"/>
        <v>0.9749212814018755</v>
      </c>
    </row>
    <row r="166" spans="1:6" ht="13.5">
      <c r="A166" s="273">
        <v>2330</v>
      </c>
      <c r="B166" s="276" t="s">
        <v>265</v>
      </c>
      <c r="C166" s="402"/>
      <c r="D166" s="402"/>
      <c r="E166" s="402"/>
      <c r="F166" s="403"/>
    </row>
    <row r="167" spans="1:6" ht="12" customHeight="1">
      <c r="A167" s="396"/>
      <c r="B167" s="398" t="s">
        <v>81</v>
      </c>
      <c r="C167" s="396"/>
      <c r="D167" s="396"/>
      <c r="E167" s="396"/>
      <c r="F167" s="403"/>
    </row>
    <row r="168" spans="1:6" ht="12.75" thickBot="1">
      <c r="A168" s="396"/>
      <c r="B168" s="399" t="s">
        <v>82</v>
      </c>
      <c r="C168" s="707"/>
      <c r="D168" s="707">
        <v>800</v>
      </c>
      <c r="E168" s="707">
        <v>1000</v>
      </c>
      <c r="F168" s="916">
        <f t="shared" si="2"/>
        <v>1.25</v>
      </c>
    </row>
    <row r="169" spans="1:6" ht="12.75" thickBot="1">
      <c r="A169" s="396"/>
      <c r="B169" s="400" t="s">
        <v>100</v>
      </c>
      <c r="C169" s="708"/>
      <c r="D169" s="708">
        <f>SUM(D168)</f>
        <v>800</v>
      </c>
      <c r="E169" s="708">
        <f>SUM(E168)</f>
        <v>1000</v>
      </c>
      <c r="F169" s="918">
        <f t="shared" si="2"/>
        <v>1.25</v>
      </c>
    </row>
    <row r="170" spans="1:6" ht="12">
      <c r="A170" s="396"/>
      <c r="B170" s="398" t="s">
        <v>84</v>
      </c>
      <c r="C170" s="402"/>
      <c r="D170" s="402"/>
      <c r="E170" s="402"/>
      <c r="F170" s="403"/>
    </row>
    <row r="171" spans="1:6" ht="12.75">
      <c r="A171" s="396"/>
      <c r="B171" s="404" t="s">
        <v>85</v>
      </c>
      <c r="C171" s="405"/>
      <c r="D171" s="405"/>
      <c r="E171" s="405"/>
      <c r="F171" s="403"/>
    </row>
    <row r="172" spans="1:6" ht="12.75">
      <c r="A172" s="396"/>
      <c r="B172" s="404" t="s">
        <v>86</v>
      </c>
      <c r="C172" s="405"/>
      <c r="D172" s="405"/>
      <c r="E172" s="405"/>
      <c r="F172" s="403"/>
    </row>
    <row r="173" spans="1:6" ht="12">
      <c r="A173" s="396"/>
      <c r="B173" s="406" t="s">
        <v>87</v>
      </c>
      <c r="C173" s="402"/>
      <c r="D173" s="402"/>
      <c r="E173" s="402"/>
      <c r="F173" s="403"/>
    </row>
    <row r="174" spans="1:6" ht="12">
      <c r="A174" s="396"/>
      <c r="B174" s="406" t="s">
        <v>88</v>
      </c>
      <c r="C174" s="402">
        <v>7335</v>
      </c>
      <c r="D174" s="402">
        <v>2049</v>
      </c>
      <c r="E174" s="402">
        <v>2049</v>
      </c>
      <c r="F174" s="403">
        <f t="shared" si="2"/>
        <v>1</v>
      </c>
    </row>
    <row r="175" spans="1:6" ht="12">
      <c r="A175" s="396"/>
      <c r="B175" s="406" t="s">
        <v>89</v>
      </c>
      <c r="C175" s="402">
        <v>1980</v>
      </c>
      <c r="D175" s="402">
        <v>553</v>
      </c>
      <c r="E175" s="402">
        <v>553</v>
      </c>
      <c r="F175" s="403">
        <f t="shared" si="2"/>
        <v>1</v>
      </c>
    </row>
    <row r="176" spans="1:6" ht="12">
      <c r="A176" s="396"/>
      <c r="B176" s="407" t="s">
        <v>90</v>
      </c>
      <c r="C176" s="402"/>
      <c r="D176" s="402"/>
      <c r="E176" s="402"/>
      <c r="F176" s="403"/>
    </row>
    <row r="177" spans="1:6" ht="12.75" thickBot="1">
      <c r="A177" s="396"/>
      <c r="B177" s="408" t="s">
        <v>91</v>
      </c>
      <c r="C177" s="409"/>
      <c r="D177" s="409">
        <v>10</v>
      </c>
      <c r="E177" s="409">
        <v>10</v>
      </c>
      <c r="F177" s="916">
        <f t="shared" si="2"/>
        <v>1</v>
      </c>
    </row>
    <row r="178" spans="1:6" ht="12.75" thickBot="1">
      <c r="A178" s="396"/>
      <c r="B178" s="410" t="s">
        <v>278</v>
      </c>
      <c r="C178" s="411">
        <f>SUM(C170+C173+C174+C175+C177)</f>
        <v>9315</v>
      </c>
      <c r="D178" s="411">
        <f>SUM(D170+D173+D174+D175+D177)</f>
        <v>2612</v>
      </c>
      <c r="E178" s="411">
        <f>SUM(E170+E173+E174+E175+E177)</f>
        <v>2612</v>
      </c>
      <c r="F178" s="918">
        <f t="shared" si="2"/>
        <v>1</v>
      </c>
    </row>
    <row r="179" spans="1:6" ht="13.5" thickBot="1">
      <c r="A179" s="396"/>
      <c r="B179" s="413" t="s">
        <v>603</v>
      </c>
      <c r="C179" s="414">
        <f>SUM(C178+C169)</f>
        <v>9315</v>
      </c>
      <c r="D179" s="414">
        <f>SUM(D178+D169)</f>
        <v>3412</v>
      </c>
      <c r="E179" s="414">
        <f>SUM(E178+E169)</f>
        <v>3612</v>
      </c>
      <c r="F179" s="918">
        <f t="shared" si="2"/>
        <v>1.0586166471277842</v>
      </c>
    </row>
    <row r="180" spans="1:6" ht="12.75" thickBot="1">
      <c r="A180" s="396"/>
      <c r="B180" s="415" t="s">
        <v>604</v>
      </c>
      <c r="C180" s="416"/>
      <c r="D180" s="416"/>
      <c r="E180" s="1012"/>
      <c r="F180" s="917"/>
    </row>
    <row r="181" spans="1:6" ht="12">
      <c r="A181" s="396"/>
      <c r="B181" s="417" t="s">
        <v>92</v>
      </c>
      <c r="C181" s="418"/>
      <c r="D181" s="418">
        <v>2018</v>
      </c>
      <c r="E181" s="418">
        <v>2018</v>
      </c>
      <c r="F181" s="403">
        <f t="shared" si="2"/>
        <v>1</v>
      </c>
    </row>
    <row r="182" spans="1:7" ht="12">
      <c r="A182" s="396"/>
      <c r="B182" s="419" t="s">
        <v>97</v>
      </c>
      <c r="C182" s="867">
        <v>112702</v>
      </c>
      <c r="D182" s="402">
        <v>97138</v>
      </c>
      <c r="E182" s="402">
        <v>95660</v>
      </c>
      <c r="F182" s="403">
        <f t="shared" si="2"/>
        <v>0.9847845333443143</v>
      </c>
      <c r="G182" s="857"/>
    </row>
    <row r="183" spans="1:7" ht="12.75" thickBot="1">
      <c r="A183" s="396"/>
      <c r="B183" s="420" t="s">
        <v>98</v>
      </c>
      <c r="C183" s="868">
        <v>8636</v>
      </c>
      <c r="D183" s="409">
        <v>1432</v>
      </c>
      <c r="E183" s="409">
        <v>1432</v>
      </c>
      <c r="F183" s="916">
        <f t="shared" si="2"/>
        <v>1</v>
      </c>
      <c r="G183" s="857"/>
    </row>
    <row r="184" spans="1:6" ht="13.5" thickBot="1">
      <c r="A184" s="396"/>
      <c r="B184" s="421" t="s">
        <v>596</v>
      </c>
      <c r="C184" s="422">
        <f>SUM(C181:C183)</f>
        <v>121338</v>
      </c>
      <c r="D184" s="422">
        <f>SUM(D181:D183)</f>
        <v>100588</v>
      </c>
      <c r="E184" s="422">
        <f>SUM(E181:E183)</f>
        <v>99110</v>
      </c>
      <c r="F184" s="1323">
        <f t="shared" si="2"/>
        <v>0.9853063983775401</v>
      </c>
    </row>
    <row r="185" spans="1:6" ht="14.25" thickBot="1">
      <c r="A185" s="396"/>
      <c r="B185" s="424" t="s">
        <v>613</v>
      </c>
      <c r="C185" s="425">
        <f>SUM(C179+C180+C184)</f>
        <v>130653</v>
      </c>
      <c r="D185" s="425">
        <f>SUM(D179+D180+D184)</f>
        <v>104000</v>
      </c>
      <c r="E185" s="425">
        <f>SUM(E179+E180+E184)</f>
        <v>102722</v>
      </c>
      <c r="F185" s="1323">
        <f t="shared" si="2"/>
        <v>0.9877115384615385</v>
      </c>
    </row>
    <row r="186" spans="1:7" ht="12">
      <c r="A186" s="396"/>
      <c r="B186" s="426" t="s">
        <v>251</v>
      </c>
      <c r="C186" s="402">
        <v>69072</v>
      </c>
      <c r="D186" s="402">
        <v>68273</v>
      </c>
      <c r="E186" s="402">
        <v>67715</v>
      </c>
      <c r="F186" s="403">
        <f t="shared" si="2"/>
        <v>0.9918269301187878</v>
      </c>
      <c r="G186" s="857"/>
    </row>
    <row r="187" spans="1:7" ht="12">
      <c r="A187" s="396"/>
      <c r="B187" s="426" t="s">
        <v>252</v>
      </c>
      <c r="C187" s="402">
        <v>19075</v>
      </c>
      <c r="D187" s="402">
        <v>18473</v>
      </c>
      <c r="E187" s="402">
        <v>17760</v>
      </c>
      <c r="F187" s="403">
        <f t="shared" si="2"/>
        <v>0.9614031288908136</v>
      </c>
      <c r="G187" s="857"/>
    </row>
    <row r="188" spans="1:6" ht="12">
      <c r="A188" s="396"/>
      <c r="B188" s="426" t="s">
        <v>253</v>
      </c>
      <c r="C188" s="402">
        <v>41871</v>
      </c>
      <c r="D188" s="402">
        <v>13422</v>
      </c>
      <c r="E188" s="402">
        <v>13396</v>
      </c>
      <c r="F188" s="403">
        <f t="shared" si="2"/>
        <v>0.998062881835792</v>
      </c>
    </row>
    <row r="189" spans="1:6" ht="12">
      <c r="A189" s="396"/>
      <c r="B189" s="427" t="s">
        <v>255</v>
      </c>
      <c r="C189" s="402"/>
      <c r="D189" s="402"/>
      <c r="E189" s="402"/>
      <c r="F189" s="403"/>
    </row>
    <row r="190" spans="1:6" ht="12.75" thickBot="1">
      <c r="A190" s="396"/>
      <c r="B190" s="428" t="s">
        <v>254</v>
      </c>
      <c r="C190" s="409"/>
      <c r="D190" s="409">
        <v>1047</v>
      </c>
      <c r="E190" s="409">
        <v>1047</v>
      </c>
      <c r="F190" s="916">
        <f t="shared" si="2"/>
        <v>1</v>
      </c>
    </row>
    <row r="191" spans="1:6" ht="12.75" thickBot="1">
      <c r="A191" s="396"/>
      <c r="B191" s="429" t="s">
        <v>595</v>
      </c>
      <c r="C191" s="411">
        <f>SUM(C186:C190)</f>
        <v>130018</v>
      </c>
      <c r="D191" s="411">
        <f>SUM(D186:D190)</f>
        <v>101215</v>
      </c>
      <c r="E191" s="411">
        <f>SUM(E186:E190)</f>
        <v>99918</v>
      </c>
      <c r="F191" s="918">
        <f t="shared" si="2"/>
        <v>0.9871856938200859</v>
      </c>
    </row>
    <row r="192" spans="1:6" ht="12">
      <c r="A192" s="396"/>
      <c r="B192" s="426" t="s">
        <v>158</v>
      </c>
      <c r="C192" s="402">
        <v>635</v>
      </c>
      <c r="D192" s="402">
        <v>2785</v>
      </c>
      <c r="E192" s="402">
        <v>2785</v>
      </c>
      <c r="F192" s="403">
        <f t="shared" si="2"/>
        <v>1</v>
      </c>
    </row>
    <row r="193" spans="1:6" ht="12">
      <c r="A193" s="396"/>
      <c r="B193" s="426" t="s">
        <v>159</v>
      </c>
      <c r="C193" s="402"/>
      <c r="D193" s="402"/>
      <c r="E193" s="402"/>
      <c r="F193" s="403"/>
    </row>
    <row r="194" spans="1:6" ht="12.75" thickBot="1">
      <c r="A194" s="396"/>
      <c r="B194" s="428" t="s">
        <v>261</v>
      </c>
      <c r="C194" s="409"/>
      <c r="D194" s="409"/>
      <c r="E194" s="409"/>
      <c r="F194" s="916"/>
    </row>
    <row r="195" spans="1:6" ht="12.75" thickBot="1">
      <c r="A195" s="396"/>
      <c r="B195" s="430" t="s">
        <v>602</v>
      </c>
      <c r="C195" s="411">
        <f>SUM(C192:C194)</f>
        <v>635</v>
      </c>
      <c r="D195" s="411">
        <f>SUM(D192:D194)</f>
        <v>2785</v>
      </c>
      <c r="E195" s="411">
        <f>SUM(E192:E194)</f>
        <v>2785</v>
      </c>
      <c r="F195" s="918">
        <f aca="true" t="shared" si="3" ref="F195:F254">SUM(E195/D195)</f>
        <v>1</v>
      </c>
    </row>
    <row r="196" spans="1:6" ht="14.25" thickBot="1">
      <c r="A196" s="393"/>
      <c r="B196" s="431" t="s">
        <v>663</v>
      </c>
      <c r="C196" s="425">
        <f>SUM(C191+C195)</f>
        <v>130653</v>
      </c>
      <c r="D196" s="425">
        <f>SUM(D191+D195)</f>
        <v>104000</v>
      </c>
      <c r="E196" s="1421">
        <f>SUM(E191+E195)</f>
        <v>102703</v>
      </c>
      <c r="F196" s="1323">
        <f t="shared" si="3"/>
        <v>0.9875288461538462</v>
      </c>
    </row>
    <row r="197" spans="1:6" ht="13.5">
      <c r="A197" s="274">
        <v>2335</v>
      </c>
      <c r="B197" s="276" t="s">
        <v>266</v>
      </c>
      <c r="C197" s="402"/>
      <c r="D197" s="402"/>
      <c r="E197" s="402"/>
      <c r="F197" s="403"/>
    </row>
    <row r="198" spans="1:6" ht="12" customHeight="1">
      <c r="A198" s="396"/>
      <c r="B198" s="398" t="s">
        <v>81</v>
      </c>
      <c r="C198" s="396"/>
      <c r="D198" s="396"/>
      <c r="E198" s="396"/>
      <c r="F198" s="403"/>
    </row>
    <row r="199" spans="1:6" ht="12.75" thickBot="1">
      <c r="A199" s="396"/>
      <c r="B199" s="399" t="s">
        <v>82</v>
      </c>
      <c r="C199" s="707"/>
      <c r="D199" s="707">
        <v>550</v>
      </c>
      <c r="E199" s="707">
        <v>550</v>
      </c>
      <c r="F199" s="916">
        <f t="shared" si="3"/>
        <v>1</v>
      </c>
    </row>
    <row r="200" spans="1:6" ht="12.75" thickBot="1">
      <c r="A200" s="396"/>
      <c r="B200" s="400" t="s">
        <v>100</v>
      </c>
      <c r="C200" s="708"/>
      <c r="D200" s="708">
        <f>SUM(D199)</f>
        <v>550</v>
      </c>
      <c r="E200" s="708">
        <f>SUM(E199)</f>
        <v>550</v>
      </c>
      <c r="F200" s="918">
        <f t="shared" si="3"/>
        <v>1</v>
      </c>
    </row>
    <row r="201" spans="1:6" ht="12">
      <c r="A201" s="396"/>
      <c r="B201" s="398" t="s">
        <v>84</v>
      </c>
      <c r="C201" s="402"/>
      <c r="D201" s="402"/>
      <c r="E201" s="402"/>
      <c r="F201" s="403"/>
    </row>
    <row r="202" spans="1:6" ht="12.75">
      <c r="A202" s="396"/>
      <c r="B202" s="404" t="s">
        <v>85</v>
      </c>
      <c r="C202" s="405"/>
      <c r="D202" s="405"/>
      <c r="E202" s="405"/>
      <c r="F202" s="403"/>
    </row>
    <row r="203" spans="1:6" ht="12.75">
      <c r="A203" s="396"/>
      <c r="B203" s="404" t="s">
        <v>86</v>
      </c>
      <c r="C203" s="405"/>
      <c r="D203" s="405"/>
      <c r="E203" s="405"/>
      <c r="F203" s="403"/>
    </row>
    <row r="204" spans="1:6" ht="12">
      <c r="A204" s="396"/>
      <c r="B204" s="406" t="s">
        <v>87</v>
      </c>
      <c r="C204" s="402"/>
      <c r="D204" s="402"/>
      <c r="E204" s="402"/>
      <c r="F204" s="403"/>
    </row>
    <row r="205" spans="1:6" ht="12">
      <c r="A205" s="396"/>
      <c r="B205" s="406" t="s">
        <v>88</v>
      </c>
      <c r="C205" s="402">
        <v>5148</v>
      </c>
      <c r="D205" s="402">
        <v>1335</v>
      </c>
      <c r="E205" s="402">
        <v>1335</v>
      </c>
      <c r="F205" s="403">
        <f t="shared" si="3"/>
        <v>1</v>
      </c>
    </row>
    <row r="206" spans="1:6" ht="12">
      <c r="A206" s="396"/>
      <c r="B206" s="406" t="s">
        <v>89</v>
      </c>
      <c r="C206" s="402">
        <v>1377</v>
      </c>
      <c r="D206" s="402">
        <v>360</v>
      </c>
      <c r="E206" s="402">
        <v>360</v>
      </c>
      <c r="F206" s="403">
        <f t="shared" si="3"/>
        <v>1</v>
      </c>
    </row>
    <row r="207" spans="1:6" ht="12">
      <c r="A207" s="396"/>
      <c r="B207" s="407" t="s">
        <v>90</v>
      </c>
      <c r="C207" s="402"/>
      <c r="D207" s="402"/>
      <c r="E207" s="402"/>
      <c r="F207" s="403"/>
    </row>
    <row r="208" spans="1:6" ht="12.75" thickBot="1">
      <c r="A208" s="396"/>
      <c r="B208" s="408" t="s">
        <v>91</v>
      </c>
      <c r="C208" s="409"/>
      <c r="D208" s="409"/>
      <c r="E208" s="409"/>
      <c r="F208" s="916"/>
    </row>
    <row r="209" spans="1:6" ht="12.75" thickBot="1">
      <c r="A209" s="396"/>
      <c r="B209" s="410" t="s">
        <v>278</v>
      </c>
      <c r="C209" s="411">
        <f>SUM(C201+C204+C205+C206+C208)</f>
        <v>6525</v>
      </c>
      <c r="D209" s="411">
        <f>SUM(D201+D204+D205+D206+D208)</f>
        <v>1695</v>
      </c>
      <c r="E209" s="411">
        <f>SUM(E201+E204+E205+E206+E208)</f>
        <v>1695</v>
      </c>
      <c r="F209" s="918">
        <f t="shared" si="3"/>
        <v>1</v>
      </c>
    </row>
    <row r="210" spans="1:6" ht="13.5" thickBot="1">
      <c r="A210" s="396"/>
      <c r="B210" s="413" t="s">
        <v>603</v>
      </c>
      <c r="C210" s="414">
        <f>SUM(C209+C200)</f>
        <v>6525</v>
      </c>
      <c r="D210" s="414">
        <f>SUM(D209+D200)</f>
        <v>2245</v>
      </c>
      <c r="E210" s="414">
        <f>SUM(E209+E200)</f>
        <v>2245</v>
      </c>
      <c r="F210" s="918">
        <f t="shared" si="3"/>
        <v>1</v>
      </c>
    </row>
    <row r="211" spans="1:6" ht="12.75" thickBot="1">
      <c r="A211" s="396"/>
      <c r="B211" s="415" t="s">
        <v>604</v>
      </c>
      <c r="C211" s="416"/>
      <c r="D211" s="416"/>
      <c r="E211" s="416"/>
      <c r="F211" s="917"/>
    </row>
    <row r="212" spans="1:6" ht="12">
      <c r="A212" s="396"/>
      <c r="B212" s="417" t="s">
        <v>92</v>
      </c>
      <c r="C212" s="418"/>
      <c r="D212" s="418">
        <v>1684</v>
      </c>
      <c r="E212" s="418">
        <v>1684</v>
      </c>
      <c r="F212" s="403">
        <f t="shared" si="3"/>
        <v>1</v>
      </c>
    </row>
    <row r="213" spans="1:7" ht="12">
      <c r="A213" s="396"/>
      <c r="B213" s="419" t="s">
        <v>97</v>
      </c>
      <c r="C213" s="867">
        <v>65195</v>
      </c>
      <c r="D213" s="402">
        <v>62711</v>
      </c>
      <c r="E213" s="402">
        <v>60554</v>
      </c>
      <c r="F213" s="403">
        <f t="shared" si="3"/>
        <v>0.9656041204892284</v>
      </c>
      <c r="G213" s="857"/>
    </row>
    <row r="214" spans="1:7" ht="12.75" thickBot="1">
      <c r="A214" s="396"/>
      <c r="B214" s="420" t="s">
        <v>98</v>
      </c>
      <c r="C214" s="409">
        <v>6335</v>
      </c>
      <c r="D214" s="409">
        <v>886</v>
      </c>
      <c r="E214" s="409">
        <v>886</v>
      </c>
      <c r="F214" s="916">
        <f t="shared" si="3"/>
        <v>1</v>
      </c>
      <c r="G214" s="857"/>
    </row>
    <row r="215" spans="1:6" ht="13.5" thickBot="1">
      <c r="A215" s="396"/>
      <c r="B215" s="421" t="s">
        <v>596</v>
      </c>
      <c r="C215" s="422">
        <f>SUM(C212:C214)</f>
        <v>71530</v>
      </c>
      <c r="D215" s="422">
        <f>SUM(D212:D214)</f>
        <v>65281</v>
      </c>
      <c r="E215" s="422">
        <f>SUM(E212:E214)</f>
        <v>63124</v>
      </c>
      <c r="F215" s="918">
        <f t="shared" si="3"/>
        <v>0.9669582267428501</v>
      </c>
    </row>
    <row r="216" spans="1:6" ht="14.25" thickBot="1">
      <c r="A216" s="396"/>
      <c r="B216" s="424" t="s">
        <v>613</v>
      </c>
      <c r="C216" s="425">
        <f>SUM(C210+C211+C215)</f>
        <v>78055</v>
      </c>
      <c r="D216" s="425">
        <f>SUM(D210+D211+D215)</f>
        <v>67526</v>
      </c>
      <c r="E216" s="425">
        <f>SUM(E210+E211+E215)</f>
        <v>65369</v>
      </c>
      <c r="F216" s="1323">
        <f t="shared" si="3"/>
        <v>0.9680567485116844</v>
      </c>
    </row>
    <row r="217" spans="1:7" ht="12">
      <c r="A217" s="396"/>
      <c r="B217" s="426" t="s">
        <v>251</v>
      </c>
      <c r="C217" s="402">
        <v>42444</v>
      </c>
      <c r="D217" s="402">
        <v>43984</v>
      </c>
      <c r="E217" s="402">
        <v>43968</v>
      </c>
      <c r="F217" s="403">
        <f t="shared" si="3"/>
        <v>0.9996362313568571</v>
      </c>
      <c r="G217" s="857"/>
    </row>
    <row r="218" spans="1:7" ht="12">
      <c r="A218" s="396"/>
      <c r="B218" s="426" t="s">
        <v>252</v>
      </c>
      <c r="C218" s="402">
        <v>12315</v>
      </c>
      <c r="D218" s="402">
        <v>12733</v>
      </c>
      <c r="E218" s="402">
        <v>11915</v>
      </c>
      <c r="F218" s="403">
        <f t="shared" si="3"/>
        <v>0.9357574805623183</v>
      </c>
      <c r="G218" s="857"/>
    </row>
    <row r="219" spans="1:6" ht="12">
      <c r="A219" s="396"/>
      <c r="B219" s="426" t="s">
        <v>253</v>
      </c>
      <c r="C219" s="402">
        <v>23296</v>
      </c>
      <c r="D219" s="402">
        <v>9088</v>
      </c>
      <c r="E219" s="402">
        <v>7435</v>
      </c>
      <c r="F219" s="403">
        <f t="shared" si="3"/>
        <v>0.8181117957746479</v>
      </c>
    </row>
    <row r="220" spans="1:6" ht="12">
      <c r="A220" s="396"/>
      <c r="B220" s="427" t="s">
        <v>255</v>
      </c>
      <c r="C220" s="402"/>
      <c r="D220" s="402"/>
      <c r="E220" s="402"/>
      <c r="F220" s="403"/>
    </row>
    <row r="221" spans="1:6" ht="12.75" thickBot="1">
      <c r="A221" s="396"/>
      <c r="B221" s="428" t="s">
        <v>254</v>
      </c>
      <c r="C221" s="402"/>
      <c r="D221" s="402">
        <v>811</v>
      </c>
      <c r="E221" s="402">
        <v>811</v>
      </c>
      <c r="F221" s="916">
        <f t="shared" si="3"/>
        <v>1</v>
      </c>
    </row>
    <row r="222" spans="1:6" ht="12.75" thickBot="1">
      <c r="A222" s="396"/>
      <c r="B222" s="429" t="s">
        <v>595</v>
      </c>
      <c r="C222" s="411">
        <f>SUM(C217:C221)</f>
        <v>78055</v>
      </c>
      <c r="D222" s="411">
        <f>SUM(D217:D221)</f>
        <v>66616</v>
      </c>
      <c r="E222" s="411">
        <f>SUM(E217:E221)</f>
        <v>64129</v>
      </c>
      <c r="F222" s="918">
        <f t="shared" si="3"/>
        <v>0.9626666266362436</v>
      </c>
    </row>
    <row r="223" spans="1:6" ht="12">
      <c r="A223" s="396"/>
      <c r="B223" s="426" t="s">
        <v>158</v>
      </c>
      <c r="C223" s="402"/>
      <c r="D223" s="402">
        <v>910</v>
      </c>
      <c r="E223" s="402">
        <v>910</v>
      </c>
      <c r="F223" s="403">
        <f t="shared" si="3"/>
        <v>1</v>
      </c>
    </row>
    <row r="224" spans="1:6" ht="12">
      <c r="A224" s="396"/>
      <c r="B224" s="426" t="s">
        <v>159</v>
      </c>
      <c r="C224" s="402"/>
      <c r="D224" s="402"/>
      <c r="E224" s="402"/>
      <c r="F224" s="403"/>
    </row>
    <row r="225" spans="1:6" ht="12.75" thickBot="1">
      <c r="A225" s="396"/>
      <c r="B225" s="428" t="s">
        <v>261</v>
      </c>
      <c r="C225" s="402"/>
      <c r="D225" s="402"/>
      <c r="E225" s="402"/>
      <c r="F225" s="916"/>
    </row>
    <row r="226" spans="1:6" ht="12.75" thickBot="1">
      <c r="A226" s="396"/>
      <c r="B226" s="430" t="s">
        <v>602</v>
      </c>
      <c r="C226" s="411">
        <f>SUM(C223:C225)</f>
        <v>0</v>
      </c>
      <c r="D226" s="411">
        <f>SUM(D223:D225)</f>
        <v>910</v>
      </c>
      <c r="E226" s="411">
        <f>SUM(E223:E225)</f>
        <v>910</v>
      </c>
      <c r="F226" s="918">
        <f t="shared" si="3"/>
        <v>1</v>
      </c>
    </row>
    <row r="227" spans="1:6" ht="14.25" thickBot="1">
      <c r="A227" s="393"/>
      <c r="B227" s="431" t="s">
        <v>663</v>
      </c>
      <c r="C227" s="425">
        <f>SUM(C222+C226)</f>
        <v>78055</v>
      </c>
      <c r="D227" s="425">
        <f>SUM(D222+D226)</f>
        <v>67526</v>
      </c>
      <c r="E227" s="1421">
        <f>SUM(E222+E226)</f>
        <v>65039</v>
      </c>
      <c r="F227" s="1323">
        <f t="shared" si="3"/>
        <v>0.9631697420252939</v>
      </c>
    </row>
    <row r="228" spans="1:6" ht="13.5">
      <c r="A228" s="273">
        <v>2345</v>
      </c>
      <c r="B228" s="434" t="s">
        <v>267</v>
      </c>
      <c r="C228" s="402"/>
      <c r="D228" s="402"/>
      <c r="E228" s="402"/>
      <c r="F228" s="403"/>
    </row>
    <row r="229" spans="1:6" ht="12" customHeight="1">
      <c r="A229" s="396"/>
      <c r="B229" s="398" t="s">
        <v>81</v>
      </c>
      <c r="C229" s="396"/>
      <c r="D229" s="396"/>
      <c r="E229" s="396"/>
      <c r="F229" s="403"/>
    </row>
    <row r="230" spans="1:6" ht="12.75" thickBot="1">
      <c r="A230" s="396"/>
      <c r="B230" s="399" t="s">
        <v>82</v>
      </c>
      <c r="C230" s="707"/>
      <c r="D230" s="707">
        <v>1300</v>
      </c>
      <c r="E230" s="707">
        <v>1300</v>
      </c>
      <c r="F230" s="916">
        <f t="shared" si="3"/>
        <v>1</v>
      </c>
    </row>
    <row r="231" spans="1:6" ht="12.75" thickBot="1">
      <c r="A231" s="396"/>
      <c r="B231" s="400" t="s">
        <v>100</v>
      </c>
      <c r="C231" s="708"/>
      <c r="D231" s="708">
        <f>SUM(D230)</f>
        <v>1300</v>
      </c>
      <c r="E231" s="708">
        <f>SUM(E230)</f>
        <v>1300</v>
      </c>
      <c r="F231" s="918">
        <f t="shared" si="3"/>
        <v>1</v>
      </c>
    </row>
    <row r="232" spans="1:6" ht="12">
      <c r="A232" s="396"/>
      <c r="B232" s="398" t="s">
        <v>84</v>
      </c>
      <c r="C232" s="402"/>
      <c r="D232" s="402"/>
      <c r="E232" s="402"/>
      <c r="F232" s="403"/>
    </row>
    <row r="233" spans="1:6" ht="12.75">
      <c r="A233" s="396"/>
      <c r="B233" s="404" t="s">
        <v>85</v>
      </c>
      <c r="C233" s="405"/>
      <c r="D233" s="405"/>
      <c r="E233" s="405"/>
      <c r="F233" s="403"/>
    </row>
    <row r="234" spans="1:6" ht="12.75">
      <c r="A234" s="396"/>
      <c r="B234" s="404" t="s">
        <v>86</v>
      </c>
      <c r="C234" s="405"/>
      <c r="D234" s="405"/>
      <c r="E234" s="405"/>
      <c r="F234" s="403"/>
    </row>
    <row r="235" spans="1:6" ht="12">
      <c r="A235" s="396"/>
      <c r="B235" s="406" t="s">
        <v>87</v>
      </c>
      <c r="C235" s="402"/>
      <c r="D235" s="402"/>
      <c r="E235" s="402"/>
      <c r="F235" s="403"/>
    </row>
    <row r="236" spans="1:6" ht="12">
      <c r="A236" s="396"/>
      <c r="B236" s="406" t="s">
        <v>88</v>
      </c>
      <c r="C236" s="402">
        <v>6961</v>
      </c>
      <c r="D236" s="402">
        <v>1258</v>
      </c>
      <c r="E236" s="402">
        <v>1258</v>
      </c>
      <c r="F236" s="403">
        <f t="shared" si="3"/>
        <v>1</v>
      </c>
    </row>
    <row r="237" spans="1:6" ht="12">
      <c r="A237" s="396"/>
      <c r="B237" s="406" t="s">
        <v>89</v>
      </c>
      <c r="C237" s="402">
        <v>1876</v>
      </c>
      <c r="D237" s="402">
        <v>340</v>
      </c>
      <c r="E237" s="402">
        <v>340</v>
      </c>
      <c r="F237" s="403">
        <f t="shared" si="3"/>
        <v>1</v>
      </c>
    </row>
    <row r="238" spans="1:6" ht="12">
      <c r="A238" s="396"/>
      <c r="B238" s="407" t="s">
        <v>90</v>
      </c>
      <c r="C238" s="402"/>
      <c r="D238" s="402"/>
      <c r="E238" s="402"/>
      <c r="F238" s="403"/>
    </row>
    <row r="239" spans="1:6" ht="12.75" thickBot="1">
      <c r="A239" s="396"/>
      <c r="B239" s="408" t="s">
        <v>91</v>
      </c>
      <c r="C239" s="402">
        <v>200</v>
      </c>
      <c r="D239" s="402"/>
      <c r="E239" s="402"/>
      <c r="F239" s="916"/>
    </row>
    <row r="240" spans="1:6" ht="12.75" thickBot="1">
      <c r="A240" s="396"/>
      <c r="B240" s="410" t="s">
        <v>278</v>
      </c>
      <c r="C240" s="411">
        <f>SUM(C232+C235+C236+C237+C239)</f>
        <v>9037</v>
      </c>
      <c r="D240" s="411">
        <f>SUM(D232+D235+D236+D237+D239)</f>
        <v>1598</v>
      </c>
      <c r="E240" s="411">
        <f>SUM(E232+E235+E236+E237+E239)</f>
        <v>1598</v>
      </c>
      <c r="F240" s="918">
        <f t="shared" si="3"/>
        <v>1</v>
      </c>
    </row>
    <row r="241" spans="1:6" ht="13.5" thickBot="1">
      <c r="A241" s="396"/>
      <c r="B241" s="413" t="s">
        <v>603</v>
      </c>
      <c r="C241" s="414">
        <f>SUM(C240+C231)</f>
        <v>9037</v>
      </c>
      <c r="D241" s="414">
        <f>SUM(D240+D231)</f>
        <v>2898</v>
      </c>
      <c r="E241" s="414">
        <f>SUM(E240+E231)</f>
        <v>2898</v>
      </c>
      <c r="F241" s="918">
        <f t="shared" si="3"/>
        <v>1</v>
      </c>
    </row>
    <row r="242" spans="1:6" ht="12.75" thickBot="1">
      <c r="A242" s="396"/>
      <c r="B242" s="415" t="s">
        <v>604</v>
      </c>
      <c r="C242" s="416"/>
      <c r="D242" s="416"/>
      <c r="E242" s="416"/>
      <c r="F242" s="917"/>
    </row>
    <row r="243" spans="1:6" ht="12">
      <c r="A243" s="396"/>
      <c r="B243" s="417" t="s">
        <v>92</v>
      </c>
      <c r="C243" s="418"/>
      <c r="D243" s="418">
        <v>1516</v>
      </c>
      <c r="E243" s="418">
        <v>1516</v>
      </c>
      <c r="F243" s="403">
        <f t="shared" si="3"/>
        <v>1</v>
      </c>
    </row>
    <row r="244" spans="1:7" ht="12">
      <c r="A244" s="396"/>
      <c r="B244" s="419" t="s">
        <v>97</v>
      </c>
      <c r="C244" s="867">
        <v>61020</v>
      </c>
      <c r="D244" s="402">
        <v>58694</v>
      </c>
      <c r="E244" s="402">
        <v>57187</v>
      </c>
      <c r="F244" s="403">
        <f t="shared" si="3"/>
        <v>0.974324462466351</v>
      </c>
      <c r="G244" s="857"/>
    </row>
    <row r="245" spans="1:7" ht="12.75" thickBot="1">
      <c r="A245" s="396"/>
      <c r="B245" s="420" t="s">
        <v>98</v>
      </c>
      <c r="C245" s="409">
        <v>3023</v>
      </c>
      <c r="D245" s="409">
        <v>730</v>
      </c>
      <c r="E245" s="409">
        <v>730</v>
      </c>
      <c r="F245" s="916">
        <f t="shared" si="3"/>
        <v>1</v>
      </c>
      <c r="G245" s="857"/>
    </row>
    <row r="246" spans="1:6" ht="13.5" thickBot="1">
      <c r="A246" s="396"/>
      <c r="B246" s="421" t="s">
        <v>596</v>
      </c>
      <c r="C246" s="422">
        <f>SUM(C243:C245)</f>
        <v>64043</v>
      </c>
      <c r="D246" s="422">
        <f>SUM(D243:D245)</f>
        <v>60940</v>
      </c>
      <c r="E246" s="422">
        <f>SUM(E243:E245)</f>
        <v>59433</v>
      </c>
      <c r="F246" s="918">
        <f t="shared" si="3"/>
        <v>0.9752707581227437</v>
      </c>
    </row>
    <row r="247" spans="1:6" ht="14.25" thickBot="1">
      <c r="A247" s="396"/>
      <c r="B247" s="424" t="s">
        <v>613</v>
      </c>
      <c r="C247" s="425">
        <f>SUM(C241+C242+C246)</f>
        <v>73080</v>
      </c>
      <c r="D247" s="425">
        <f>SUM(D241+D242+D246)</f>
        <v>63838</v>
      </c>
      <c r="E247" s="425">
        <f>SUM(E241+E242+E246)</f>
        <v>62331</v>
      </c>
      <c r="F247" s="1323">
        <f t="shared" si="3"/>
        <v>0.9763933707196341</v>
      </c>
    </row>
    <row r="248" spans="1:7" ht="12">
      <c r="A248" s="396"/>
      <c r="B248" s="426" t="s">
        <v>251</v>
      </c>
      <c r="C248" s="402">
        <v>40543</v>
      </c>
      <c r="D248" s="402">
        <v>41788</v>
      </c>
      <c r="E248" s="402">
        <v>41620</v>
      </c>
      <c r="F248" s="403">
        <f t="shared" si="3"/>
        <v>0.9959797070929454</v>
      </c>
      <c r="G248" s="857"/>
    </row>
    <row r="249" spans="1:7" ht="12">
      <c r="A249" s="396"/>
      <c r="B249" s="426" t="s">
        <v>252</v>
      </c>
      <c r="C249" s="402">
        <v>11096</v>
      </c>
      <c r="D249" s="402">
        <v>11430</v>
      </c>
      <c r="E249" s="402">
        <v>11314</v>
      </c>
      <c r="F249" s="403">
        <f t="shared" si="3"/>
        <v>0.989851268591426</v>
      </c>
      <c r="G249" s="857"/>
    </row>
    <row r="250" spans="1:6" ht="12">
      <c r="A250" s="396"/>
      <c r="B250" s="426" t="s">
        <v>253</v>
      </c>
      <c r="C250" s="402">
        <v>20806</v>
      </c>
      <c r="D250" s="402">
        <v>8583</v>
      </c>
      <c r="E250" s="402">
        <v>7042</v>
      </c>
      <c r="F250" s="403">
        <f t="shared" si="3"/>
        <v>0.8204590469532798</v>
      </c>
    </row>
    <row r="251" spans="1:6" ht="12">
      <c r="A251" s="396"/>
      <c r="B251" s="427" t="s">
        <v>255</v>
      </c>
      <c r="C251" s="402"/>
      <c r="D251" s="402"/>
      <c r="E251" s="402"/>
      <c r="F251" s="403"/>
    </row>
    <row r="252" spans="1:6" ht="12.75" thickBot="1">
      <c r="A252" s="396"/>
      <c r="B252" s="428" t="s">
        <v>254</v>
      </c>
      <c r="C252" s="402"/>
      <c r="D252" s="402">
        <v>358</v>
      </c>
      <c r="E252" s="402">
        <v>358</v>
      </c>
      <c r="F252" s="916">
        <f t="shared" si="3"/>
        <v>1</v>
      </c>
    </row>
    <row r="253" spans="1:6" ht="12.75" thickBot="1">
      <c r="A253" s="396"/>
      <c r="B253" s="429" t="s">
        <v>595</v>
      </c>
      <c r="C253" s="411">
        <f>SUM(C248:C252)</f>
        <v>72445</v>
      </c>
      <c r="D253" s="411">
        <f>SUM(D248:D252)</f>
        <v>62159</v>
      </c>
      <c r="E253" s="411">
        <f>SUM(E248:E252)</f>
        <v>60334</v>
      </c>
      <c r="F253" s="918">
        <f t="shared" si="3"/>
        <v>0.9706398108077672</v>
      </c>
    </row>
    <row r="254" spans="1:6" ht="12">
      <c r="A254" s="396"/>
      <c r="B254" s="426" t="s">
        <v>158</v>
      </c>
      <c r="C254" s="402">
        <v>635</v>
      </c>
      <c r="D254" s="402">
        <v>1679</v>
      </c>
      <c r="E254" s="402">
        <v>1679</v>
      </c>
      <c r="F254" s="403">
        <f t="shared" si="3"/>
        <v>1</v>
      </c>
    </row>
    <row r="255" spans="1:6" ht="12">
      <c r="A255" s="396"/>
      <c r="B255" s="426" t="s">
        <v>159</v>
      </c>
      <c r="C255" s="402"/>
      <c r="D255" s="402"/>
      <c r="E255" s="402"/>
      <c r="F255" s="403"/>
    </row>
    <row r="256" spans="1:6" ht="12.75" thickBot="1">
      <c r="A256" s="396"/>
      <c r="B256" s="428" t="s">
        <v>261</v>
      </c>
      <c r="C256" s="402"/>
      <c r="D256" s="402"/>
      <c r="E256" s="402"/>
      <c r="F256" s="916"/>
    </row>
    <row r="257" spans="1:6" ht="12.75" thickBot="1">
      <c r="A257" s="396"/>
      <c r="B257" s="430" t="s">
        <v>602</v>
      </c>
      <c r="C257" s="411">
        <f>SUM(C254:C256)</f>
        <v>635</v>
      </c>
      <c r="D257" s="411">
        <f>SUM(D254:D256)</f>
        <v>1679</v>
      </c>
      <c r="E257" s="411">
        <f>SUM(E254:E256)</f>
        <v>1679</v>
      </c>
      <c r="F257" s="918">
        <f aca="true" t="shared" si="4" ref="F257:F317">SUM(E257/D257)</f>
        <v>1</v>
      </c>
    </row>
    <row r="258" spans="1:6" ht="14.25" thickBot="1">
      <c r="A258" s="393"/>
      <c r="B258" s="431" t="s">
        <v>663</v>
      </c>
      <c r="C258" s="425">
        <f>SUM(C253+C257)</f>
        <v>73080</v>
      </c>
      <c r="D258" s="425">
        <f>SUM(D253+D257)</f>
        <v>63838</v>
      </c>
      <c r="E258" s="425">
        <f>SUM(E253+E257)</f>
        <v>62013</v>
      </c>
      <c r="F258" s="1323">
        <f t="shared" si="4"/>
        <v>0.9714120116545004</v>
      </c>
    </row>
    <row r="259" spans="1:6" ht="13.5">
      <c r="A259" s="273">
        <v>2360</v>
      </c>
      <c r="B259" s="433" t="s">
        <v>268</v>
      </c>
      <c r="C259" s="402"/>
      <c r="D259" s="402"/>
      <c r="E259" s="402"/>
      <c r="F259" s="403"/>
    </row>
    <row r="260" spans="1:6" ht="12.75" customHeight="1">
      <c r="A260" s="396"/>
      <c r="B260" s="398" t="s">
        <v>81</v>
      </c>
      <c r="C260" s="396"/>
      <c r="D260" s="396"/>
      <c r="E260" s="396"/>
      <c r="F260" s="403"/>
    </row>
    <row r="261" spans="1:6" ht="12.75" thickBot="1">
      <c r="A261" s="396"/>
      <c r="B261" s="399" t="s">
        <v>82</v>
      </c>
      <c r="C261" s="707"/>
      <c r="D261" s="707">
        <v>330</v>
      </c>
      <c r="E261" s="707">
        <v>330</v>
      </c>
      <c r="F261" s="916">
        <f t="shared" si="4"/>
        <v>1</v>
      </c>
    </row>
    <row r="262" spans="1:6" ht="12.75" thickBot="1">
      <c r="A262" s="396"/>
      <c r="B262" s="400" t="s">
        <v>100</v>
      </c>
      <c r="C262" s="708"/>
      <c r="D262" s="708">
        <f>SUM(D261)</f>
        <v>330</v>
      </c>
      <c r="E262" s="708">
        <f>SUM(E261)</f>
        <v>330</v>
      </c>
      <c r="F262" s="918">
        <f t="shared" si="4"/>
        <v>1</v>
      </c>
    </row>
    <row r="263" spans="1:6" ht="12">
      <c r="A263" s="396"/>
      <c r="B263" s="398" t="s">
        <v>84</v>
      </c>
      <c r="C263" s="402"/>
      <c r="D263" s="402"/>
      <c r="E263" s="402"/>
      <c r="F263" s="403"/>
    </row>
    <row r="264" spans="1:6" ht="12.75">
      <c r="A264" s="396"/>
      <c r="B264" s="404" t="s">
        <v>85</v>
      </c>
      <c r="C264" s="405"/>
      <c r="D264" s="405"/>
      <c r="E264" s="405"/>
      <c r="F264" s="403"/>
    </row>
    <row r="265" spans="1:6" ht="12.75">
      <c r="A265" s="396"/>
      <c r="B265" s="404" t="s">
        <v>86</v>
      </c>
      <c r="C265" s="405"/>
      <c r="D265" s="405"/>
      <c r="E265" s="405"/>
      <c r="F265" s="403"/>
    </row>
    <row r="266" spans="1:6" ht="12">
      <c r="A266" s="396"/>
      <c r="B266" s="406" t="s">
        <v>87</v>
      </c>
      <c r="C266" s="402"/>
      <c r="D266" s="402"/>
      <c r="E266" s="402"/>
      <c r="F266" s="403"/>
    </row>
    <row r="267" spans="1:6" ht="12">
      <c r="A267" s="396"/>
      <c r="B267" s="406" t="s">
        <v>88</v>
      </c>
      <c r="C267" s="402">
        <v>4923</v>
      </c>
      <c r="D267" s="402">
        <v>1307</v>
      </c>
      <c r="E267" s="402">
        <v>1307</v>
      </c>
      <c r="F267" s="403">
        <f t="shared" si="4"/>
        <v>1</v>
      </c>
    </row>
    <row r="268" spans="1:6" ht="12">
      <c r="A268" s="396"/>
      <c r="B268" s="406" t="s">
        <v>89</v>
      </c>
      <c r="C268" s="402">
        <v>1318</v>
      </c>
      <c r="D268" s="402">
        <v>353</v>
      </c>
      <c r="E268" s="402">
        <v>353</v>
      </c>
      <c r="F268" s="403">
        <f t="shared" si="4"/>
        <v>1</v>
      </c>
    </row>
    <row r="269" spans="1:6" ht="12">
      <c r="A269" s="396"/>
      <c r="B269" s="407" t="s">
        <v>90</v>
      </c>
      <c r="C269" s="402"/>
      <c r="D269" s="402"/>
      <c r="E269" s="402"/>
      <c r="F269" s="403"/>
    </row>
    <row r="270" spans="1:6" ht="12.75" thickBot="1">
      <c r="A270" s="396"/>
      <c r="B270" s="408" t="s">
        <v>91</v>
      </c>
      <c r="C270" s="402"/>
      <c r="D270" s="402"/>
      <c r="E270" s="402"/>
      <c r="F270" s="916"/>
    </row>
    <row r="271" spans="1:6" ht="12.75" thickBot="1">
      <c r="A271" s="396"/>
      <c r="B271" s="410" t="s">
        <v>278</v>
      </c>
      <c r="C271" s="411">
        <f>SUM(C263+C266+C267+C268+C270)</f>
        <v>6241</v>
      </c>
      <c r="D271" s="411">
        <f>SUM(D263+D266+D267+D268+D270)</f>
        <v>1660</v>
      </c>
      <c r="E271" s="411">
        <f>SUM(E263+E266+E267+E268+E270)</f>
        <v>1660</v>
      </c>
      <c r="F271" s="918">
        <f t="shared" si="4"/>
        <v>1</v>
      </c>
    </row>
    <row r="272" spans="1:6" ht="13.5" thickBot="1">
      <c r="A272" s="396"/>
      <c r="B272" s="413" t="s">
        <v>603</v>
      </c>
      <c r="C272" s="414">
        <f>SUM(C271+C262)</f>
        <v>6241</v>
      </c>
      <c r="D272" s="414">
        <f>SUM(D271+D262)</f>
        <v>1990</v>
      </c>
      <c r="E272" s="414">
        <f>SUM(E271+E262)</f>
        <v>1990</v>
      </c>
      <c r="F272" s="918">
        <f t="shared" si="4"/>
        <v>1</v>
      </c>
    </row>
    <row r="273" spans="1:6" ht="12.75" thickBot="1">
      <c r="A273" s="396"/>
      <c r="B273" s="415" t="s">
        <v>604</v>
      </c>
      <c r="C273" s="416"/>
      <c r="D273" s="416"/>
      <c r="E273" s="416"/>
      <c r="F273" s="920"/>
    </row>
    <row r="274" spans="1:6" ht="12">
      <c r="A274" s="396"/>
      <c r="B274" s="417" t="s">
        <v>92</v>
      </c>
      <c r="C274" s="693"/>
      <c r="D274" s="693">
        <v>870</v>
      </c>
      <c r="E274" s="693">
        <v>870</v>
      </c>
      <c r="F274" s="403">
        <f t="shared" si="4"/>
        <v>1</v>
      </c>
    </row>
    <row r="275" spans="1:7" ht="12">
      <c r="A275" s="396"/>
      <c r="B275" s="419" t="s">
        <v>97</v>
      </c>
      <c r="C275" s="867">
        <v>64516</v>
      </c>
      <c r="D275" s="402">
        <v>61076</v>
      </c>
      <c r="E275" s="402">
        <v>60652</v>
      </c>
      <c r="F275" s="403">
        <f t="shared" si="4"/>
        <v>0.9930578295893641</v>
      </c>
      <c r="G275" s="857"/>
    </row>
    <row r="276" spans="1:7" ht="12.75" thickBot="1">
      <c r="A276" s="396"/>
      <c r="B276" s="420" t="s">
        <v>98</v>
      </c>
      <c r="C276" s="868">
        <v>5905</v>
      </c>
      <c r="D276" s="409">
        <v>976</v>
      </c>
      <c r="E276" s="409">
        <v>976</v>
      </c>
      <c r="F276" s="916">
        <f t="shared" si="4"/>
        <v>1</v>
      </c>
      <c r="G276" s="857"/>
    </row>
    <row r="277" spans="1:6" ht="13.5" thickBot="1">
      <c r="A277" s="396"/>
      <c r="B277" s="421" t="s">
        <v>596</v>
      </c>
      <c r="C277" s="422">
        <f>SUM(C274:C276)</f>
        <v>70421</v>
      </c>
      <c r="D277" s="422">
        <f>SUM(D274:D276)</f>
        <v>62922</v>
      </c>
      <c r="E277" s="422">
        <f>SUM(E274:E276)</f>
        <v>62498</v>
      </c>
      <c r="F277" s="918">
        <f t="shared" si="4"/>
        <v>0.9932614983630527</v>
      </c>
    </row>
    <row r="278" spans="1:6" ht="14.25" thickBot="1">
      <c r="A278" s="396"/>
      <c r="B278" s="424" t="s">
        <v>613</v>
      </c>
      <c r="C278" s="425">
        <f>SUM(C272+C273+C277)</f>
        <v>76662</v>
      </c>
      <c r="D278" s="425">
        <f>SUM(D272+D273+D277)</f>
        <v>64912</v>
      </c>
      <c r="E278" s="425">
        <f>SUM(E272+E273+E277)</f>
        <v>64488</v>
      </c>
      <c r="F278" s="1323">
        <f t="shared" si="4"/>
        <v>0.993468079861967</v>
      </c>
    </row>
    <row r="279" spans="1:6" ht="12">
      <c r="A279" s="396"/>
      <c r="B279" s="426" t="s">
        <v>251</v>
      </c>
      <c r="C279" s="402">
        <v>42204</v>
      </c>
      <c r="D279" s="402">
        <v>43675</v>
      </c>
      <c r="E279" s="402">
        <v>43590</v>
      </c>
      <c r="F279" s="403">
        <f t="shared" si="4"/>
        <v>0.9980538065254723</v>
      </c>
    </row>
    <row r="280" spans="1:6" ht="12">
      <c r="A280" s="396"/>
      <c r="B280" s="426" t="s">
        <v>252</v>
      </c>
      <c r="C280" s="402">
        <v>12046</v>
      </c>
      <c r="D280" s="402">
        <v>12442</v>
      </c>
      <c r="E280" s="402">
        <v>11741</v>
      </c>
      <c r="F280" s="403">
        <f t="shared" si="4"/>
        <v>0.9436585757916733</v>
      </c>
    </row>
    <row r="281" spans="1:6" ht="12">
      <c r="A281" s="396"/>
      <c r="B281" s="426" t="s">
        <v>253</v>
      </c>
      <c r="C281" s="402">
        <v>22412</v>
      </c>
      <c r="D281" s="402">
        <v>8375</v>
      </c>
      <c r="E281" s="402">
        <v>8025</v>
      </c>
      <c r="F281" s="403">
        <f t="shared" si="4"/>
        <v>0.9582089552238806</v>
      </c>
    </row>
    <row r="282" spans="1:6" ht="12">
      <c r="A282" s="396"/>
      <c r="B282" s="427" t="s">
        <v>255</v>
      </c>
      <c r="C282" s="402"/>
      <c r="D282" s="402"/>
      <c r="E282" s="402"/>
      <c r="F282" s="403"/>
    </row>
    <row r="283" spans="1:6" ht="12.75" thickBot="1">
      <c r="A283" s="396"/>
      <c r="B283" s="428" t="s">
        <v>254</v>
      </c>
      <c r="C283" s="402"/>
      <c r="D283" s="402">
        <v>135</v>
      </c>
      <c r="E283" s="402">
        <v>135</v>
      </c>
      <c r="F283" s="916">
        <f t="shared" si="4"/>
        <v>1</v>
      </c>
    </row>
    <row r="284" spans="1:6" ht="12.75" thickBot="1">
      <c r="A284" s="396"/>
      <c r="B284" s="429" t="s">
        <v>595</v>
      </c>
      <c r="C284" s="411">
        <f>SUM(C279:C283)</f>
        <v>76662</v>
      </c>
      <c r="D284" s="411">
        <f>SUM(D279:D283)</f>
        <v>64627</v>
      </c>
      <c r="E284" s="411">
        <f>SUM(E279:E283)</f>
        <v>63491</v>
      </c>
      <c r="F284" s="918">
        <f t="shared" si="4"/>
        <v>0.9824222074365203</v>
      </c>
    </row>
    <row r="285" spans="1:6" ht="12">
      <c r="A285" s="396"/>
      <c r="B285" s="426" t="s">
        <v>158</v>
      </c>
      <c r="C285" s="402"/>
      <c r="D285" s="402">
        <v>285</v>
      </c>
      <c r="E285" s="402">
        <v>285</v>
      </c>
      <c r="F285" s="403">
        <f t="shared" si="4"/>
        <v>1</v>
      </c>
    </row>
    <row r="286" spans="1:6" ht="12">
      <c r="A286" s="396"/>
      <c r="B286" s="426" t="s">
        <v>159</v>
      </c>
      <c r="C286" s="402"/>
      <c r="D286" s="402"/>
      <c r="E286" s="402"/>
      <c r="F286" s="403"/>
    </row>
    <row r="287" spans="1:6" ht="12.75" thickBot="1">
      <c r="A287" s="396"/>
      <c r="B287" s="428" t="s">
        <v>261</v>
      </c>
      <c r="C287" s="402"/>
      <c r="D287" s="402"/>
      <c r="E287" s="402"/>
      <c r="F287" s="916"/>
    </row>
    <row r="288" spans="1:6" ht="12.75" thickBot="1">
      <c r="A288" s="396"/>
      <c r="B288" s="430" t="s">
        <v>602</v>
      </c>
      <c r="C288" s="411">
        <f>SUM(C285:C287)</f>
        <v>0</v>
      </c>
      <c r="D288" s="411">
        <f>SUM(D285:D287)</f>
        <v>285</v>
      </c>
      <c r="E288" s="411">
        <f>SUM(E285:E287)</f>
        <v>285</v>
      </c>
      <c r="F288" s="918">
        <f t="shared" si="4"/>
        <v>1</v>
      </c>
    </row>
    <row r="289" spans="1:6" ht="14.25" thickBot="1">
      <c r="A289" s="393"/>
      <c r="B289" s="431" t="s">
        <v>663</v>
      </c>
      <c r="C289" s="425">
        <f>SUM(C284+C288)</f>
        <v>76662</v>
      </c>
      <c r="D289" s="425">
        <f>SUM(D284+D288)</f>
        <v>64912</v>
      </c>
      <c r="E289" s="1421">
        <f>SUM(E284+E288)</f>
        <v>63776</v>
      </c>
      <c r="F289" s="1323">
        <f t="shared" si="4"/>
        <v>0.982499383781119</v>
      </c>
    </row>
    <row r="290" spans="1:6" ht="13.5">
      <c r="A290" s="433">
        <v>2499</v>
      </c>
      <c r="B290" s="276" t="s">
        <v>269</v>
      </c>
      <c r="C290" s="435"/>
      <c r="D290" s="435"/>
      <c r="E290" s="435"/>
      <c r="F290" s="403"/>
    </row>
    <row r="291" spans="1:6" ht="12.75" customHeight="1">
      <c r="A291" s="433"/>
      <c r="B291" s="398" t="s">
        <v>81</v>
      </c>
      <c r="C291" s="396"/>
      <c r="D291" s="396"/>
      <c r="E291" s="396"/>
      <c r="F291" s="403"/>
    </row>
    <row r="292" spans="1:6" ht="12.75" customHeight="1" thickBot="1">
      <c r="A292" s="433"/>
      <c r="B292" s="399" t="s">
        <v>82</v>
      </c>
      <c r="C292" s="441">
        <f>C42+C74+C105+C137+C168+C199+C230+C261+C11</f>
        <v>0</v>
      </c>
      <c r="D292" s="441">
        <f>D42+D74+D105+D137+D168+D199+D230+D261+D11</f>
        <v>6807</v>
      </c>
      <c r="E292" s="441">
        <f>E42+E74+E105+E137+E168+E199+E230+E261+E11</f>
        <v>7007</v>
      </c>
      <c r="F292" s="916">
        <f t="shared" si="4"/>
        <v>1.0293815190245337</v>
      </c>
    </row>
    <row r="293" spans="1:6" ht="12.75" customHeight="1" thickBot="1">
      <c r="A293" s="433"/>
      <c r="B293" s="400" t="s">
        <v>100</v>
      </c>
      <c r="C293" s="442">
        <f>SUM(C292)</f>
        <v>0</v>
      </c>
      <c r="D293" s="442">
        <f>SUM(D292)</f>
        <v>6807</v>
      </c>
      <c r="E293" s="442">
        <f>SUM(E292)</f>
        <v>7007</v>
      </c>
      <c r="F293" s="918">
        <f t="shared" si="4"/>
        <v>1.0293815190245337</v>
      </c>
    </row>
    <row r="294" spans="1:6" ht="12.75" customHeight="1">
      <c r="A294" s="433"/>
      <c r="B294" s="398" t="s">
        <v>84</v>
      </c>
      <c r="C294" s="402">
        <f>SUM(C13+C44+C76+C107+C139+C170+C201+C232+C263)</f>
        <v>360</v>
      </c>
      <c r="D294" s="402">
        <f>SUM(D13+D44+D76+D107+D139+D170+D201+D232+D263)</f>
        <v>500</v>
      </c>
      <c r="E294" s="402">
        <f>SUM(E13+E44+E76+E107+E139+E170+E201+E232+E263)</f>
        <v>500</v>
      </c>
      <c r="F294" s="403">
        <f t="shared" si="4"/>
        <v>1</v>
      </c>
    </row>
    <row r="295" spans="1:6" ht="12.75" customHeight="1">
      <c r="A295" s="433"/>
      <c r="B295" s="404" t="s">
        <v>85</v>
      </c>
      <c r="C295" s="405">
        <f aca="true" t="shared" si="5" ref="C295:D299">SUM(C14+C45+C77+C108+C140+C171+C202+C233+C264)</f>
        <v>0</v>
      </c>
      <c r="D295" s="405">
        <f t="shared" si="5"/>
        <v>0</v>
      </c>
      <c r="E295" s="405"/>
      <c r="F295" s="403"/>
    </row>
    <row r="296" spans="1:6" ht="12.75" customHeight="1">
      <c r="A296" s="433"/>
      <c r="B296" s="404" t="s">
        <v>86</v>
      </c>
      <c r="C296" s="405">
        <f t="shared" si="5"/>
        <v>360</v>
      </c>
      <c r="D296" s="405">
        <f t="shared" si="5"/>
        <v>500</v>
      </c>
      <c r="E296" s="405">
        <f>SUM(E15+E46+E78+E109+E141+E172+E203+E234+E265)</f>
        <v>500</v>
      </c>
      <c r="F296" s="403">
        <f t="shared" si="4"/>
        <v>1</v>
      </c>
    </row>
    <row r="297" spans="1:6" ht="12.75" customHeight="1">
      <c r="A297" s="433"/>
      <c r="B297" s="406" t="s">
        <v>87</v>
      </c>
      <c r="C297" s="402">
        <f t="shared" si="5"/>
        <v>315</v>
      </c>
      <c r="D297" s="402">
        <f t="shared" si="5"/>
        <v>554</v>
      </c>
      <c r="E297" s="402">
        <f>SUM(E16+E47+E79+E110+E142+E173+E204+E235+E266)</f>
        <v>554</v>
      </c>
      <c r="F297" s="403">
        <f t="shared" si="4"/>
        <v>1</v>
      </c>
    </row>
    <row r="298" spans="1:6" ht="12.75" customHeight="1">
      <c r="A298" s="433"/>
      <c r="B298" s="406" t="s">
        <v>88</v>
      </c>
      <c r="C298" s="402">
        <f t="shared" si="5"/>
        <v>63516</v>
      </c>
      <c r="D298" s="402">
        <f t="shared" si="5"/>
        <v>17400</v>
      </c>
      <c r="E298" s="402">
        <f>SUM(E17+E48+E80+E111+E143+E174+E205+E236+E267)</f>
        <v>17402</v>
      </c>
      <c r="F298" s="403">
        <f t="shared" si="4"/>
        <v>1.0001149425287357</v>
      </c>
    </row>
    <row r="299" spans="1:6" ht="13.5" customHeight="1">
      <c r="A299" s="433"/>
      <c r="B299" s="406" t="s">
        <v>89</v>
      </c>
      <c r="C299" s="402">
        <f t="shared" si="5"/>
        <v>17112</v>
      </c>
      <c r="D299" s="402">
        <f t="shared" si="5"/>
        <v>4817</v>
      </c>
      <c r="E299" s="402">
        <f>SUM(E18+E49+E81+E112+E144+E175+E206+E237+E268)</f>
        <v>4817</v>
      </c>
      <c r="F299" s="403">
        <f t="shared" si="4"/>
        <v>1</v>
      </c>
    </row>
    <row r="300" spans="1:6" ht="12.75" customHeight="1">
      <c r="A300" s="433"/>
      <c r="B300" s="406" t="s">
        <v>283</v>
      </c>
      <c r="C300" s="402">
        <f>C113+C50</f>
        <v>0</v>
      </c>
      <c r="D300" s="402">
        <f>D113+D50</f>
        <v>0</v>
      </c>
      <c r="E300" s="402">
        <f>E113+E50</f>
        <v>0</v>
      </c>
      <c r="F300" s="403"/>
    </row>
    <row r="301" spans="1:6" ht="12.75" customHeight="1">
      <c r="A301" s="433"/>
      <c r="B301" s="407" t="s">
        <v>90</v>
      </c>
      <c r="C301" s="402">
        <f aca="true" t="shared" si="6" ref="C301:E302">SUM(C19+C51+C82+C114+C145+C176+C207+C238+C269)</f>
        <v>0</v>
      </c>
      <c r="D301" s="402">
        <f t="shared" si="6"/>
        <v>0</v>
      </c>
      <c r="E301" s="402">
        <f t="shared" si="6"/>
        <v>0</v>
      </c>
      <c r="F301" s="403"/>
    </row>
    <row r="302" spans="1:6" ht="12.75" customHeight="1" thickBot="1">
      <c r="A302" s="433"/>
      <c r="B302" s="408" t="s">
        <v>91</v>
      </c>
      <c r="C302" s="402">
        <f t="shared" si="6"/>
        <v>1200</v>
      </c>
      <c r="D302" s="402">
        <f t="shared" si="6"/>
        <v>600</v>
      </c>
      <c r="E302" s="402">
        <f t="shared" si="6"/>
        <v>600</v>
      </c>
      <c r="F302" s="916">
        <f t="shared" si="4"/>
        <v>1</v>
      </c>
    </row>
    <row r="303" spans="1:6" ht="12.75" customHeight="1" thickBot="1">
      <c r="A303" s="433"/>
      <c r="B303" s="410" t="s">
        <v>278</v>
      </c>
      <c r="C303" s="411">
        <f>SUM(C294+C297+C298+C299+C302+C300)</f>
        <v>82503</v>
      </c>
      <c r="D303" s="411">
        <f>SUM(D294+D297+D298+D299+D302+D300)</f>
        <v>23871</v>
      </c>
      <c r="E303" s="411">
        <f>SUM(E294+E297+E298+E299+E302+E300)</f>
        <v>23873</v>
      </c>
      <c r="F303" s="918">
        <f t="shared" si="4"/>
        <v>1.0000837836705625</v>
      </c>
    </row>
    <row r="304" spans="1:6" ht="12.75" customHeight="1" thickBot="1">
      <c r="A304" s="433"/>
      <c r="B304" s="413" t="s">
        <v>603</v>
      </c>
      <c r="C304" s="414">
        <f>SUM(C303+C293)</f>
        <v>82503</v>
      </c>
      <c r="D304" s="414">
        <f>SUM(D303+D293)</f>
        <v>30678</v>
      </c>
      <c r="E304" s="414">
        <f>SUM(E303+E293)</f>
        <v>30880</v>
      </c>
      <c r="F304" s="918">
        <f t="shared" si="4"/>
        <v>1.0065845231110242</v>
      </c>
    </row>
    <row r="305" spans="1:6" ht="12.75" customHeight="1" thickBot="1">
      <c r="A305" s="433"/>
      <c r="B305" s="415" t="s">
        <v>604</v>
      </c>
      <c r="C305" s="416"/>
      <c r="D305" s="416"/>
      <c r="E305" s="416"/>
      <c r="F305" s="917"/>
    </row>
    <row r="306" spans="1:6" ht="12.75" customHeight="1">
      <c r="A306" s="433"/>
      <c r="B306" s="417" t="s">
        <v>92</v>
      </c>
      <c r="C306" s="418">
        <f aca="true" t="shared" si="7" ref="C306:E308">SUM(C24+C56+C87+C119+C150+C181+C212+C243+C274)</f>
        <v>0</v>
      </c>
      <c r="D306" s="418">
        <f t="shared" si="7"/>
        <v>28714</v>
      </c>
      <c r="E306" s="418">
        <f t="shared" si="7"/>
        <v>28714</v>
      </c>
      <c r="F306" s="403">
        <f t="shared" si="4"/>
        <v>1</v>
      </c>
    </row>
    <row r="307" spans="1:6" ht="12.75" customHeight="1">
      <c r="A307" s="433"/>
      <c r="B307" s="419" t="s">
        <v>97</v>
      </c>
      <c r="C307" s="402">
        <f t="shared" si="7"/>
        <v>1093533</v>
      </c>
      <c r="D307" s="402">
        <f t="shared" si="7"/>
        <v>985871</v>
      </c>
      <c r="E307" s="402">
        <f t="shared" si="7"/>
        <v>975291</v>
      </c>
      <c r="F307" s="403">
        <f t="shared" si="4"/>
        <v>0.9892683728398542</v>
      </c>
    </row>
    <row r="308" spans="1:6" ht="12.75" customHeight="1" thickBot="1">
      <c r="A308" s="433"/>
      <c r="B308" s="420" t="s">
        <v>98</v>
      </c>
      <c r="C308" s="409">
        <f t="shared" si="7"/>
        <v>90978</v>
      </c>
      <c r="D308" s="409">
        <f t="shared" si="7"/>
        <v>14098</v>
      </c>
      <c r="E308" s="409">
        <f t="shared" si="7"/>
        <v>14098</v>
      </c>
      <c r="F308" s="916">
        <f t="shared" si="4"/>
        <v>1</v>
      </c>
    </row>
    <row r="309" spans="1:6" ht="12.75" customHeight="1" thickBot="1">
      <c r="A309" s="433"/>
      <c r="B309" s="421" t="s">
        <v>596</v>
      </c>
      <c r="C309" s="422">
        <f>SUM(C306:C308)</f>
        <v>1184511</v>
      </c>
      <c r="D309" s="422">
        <f>SUM(D306:D308)</f>
        <v>1028683</v>
      </c>
      <c r="E309" s="422">
        <f>SUM(E306:E308)</f>
        <v>1018103</v>
      </c>
      <c r="F309" s="918">
        <f t="shared" si="4"/>
        <v>0.9897150045252036</v>
      </c>
    </row>
    <row r="310" spans="1:6" ht="12.75" customHeight="1" thickBot="1">
      <c r="A310" s="433"/>
      <c r="B310" s="436" t="s">
        <v>613</v>
      </c>
      <c r="C310" s="437">
        <f>SUM(C304+C305+C309)</f>
        <v>1267014</v>
      </c>
      <c r="D310" s="437">
        <f>SUM(D304+D305+D309)</f>
        <v>1059361</v>
      </c>
      <c r="E310" s="437">
        <f>SUM(E304+E305+E309)</f>
        <v>1048983</v>
      </c>
      <c r="F310" s="918">
        <f t="shared" si="4"/>
        <v>0.9902035283534131</v>
      </c>
    </row>
    <row r="311" spans="1:6" ht="13.5">
      <c r="A311" s="433"/>
      <c r="B311" s="426" t="s">
        <v>251</v>
      </c>
      <c r="C311" s="402">
        <f aca="true" t="shared" si="8" ref="C311:E315">SUM(C29+C61+C92+C124+C155+C186+C217+C248+C279)</f>
        <v>702642</v>
      </c>
      <c r="D311" s="402">
        <f t="shared" si="8"/>
        <v>691669</v>
      </c>
      <c r="E311" s="402">
        <f t="shared" si="8"/>
        <v>685721</v>
      </c>
      <c r="F311" s="403">
        <f t="shared" si="4"/>
        <v>0.9914005109380354</v>
      </c>
    </row>
    <row r="312" spans="1:6" ht="12">
      <c r="A312" s="396"/>
      <c r="B312" s="426" t="s">
        <v>252</v>
      </c>
      <c r="C312" s="402">
        <f t="shared" si="8"/>
        <v>198868</v>
      </c>
      <c r="D312" s="402">
        <f t="shared" si="8"/>
        <v>196925</v>
      </c>
      <c r="E312" s="402">
        <f t="shared" si="8"/>
        <v>194071</v>
      </c>
      <c r="F312" s="403">
        <f t="shared" si="4"/>
        <v>0.9855071727815158</v>
      </c>
    </row>
    <row r="313" spans="1:6" ht="12">
      <c r="A313" s="396"/>
      <c r="B313" s="426" t="s">
        <v>253</v>
      </c>
      <c r="C313" s="402">
        <f t="shared" si="8"/>
        <v>358900</v>
      </c>
      <c r="D313" s="402">
        <f t="shared" si="8"/>
        <v>146665</v>
      </c>
      <c r="E313" s="402">
        <f t="shared" si="8"/>
        <v>137014</v>
      </c>
      <c r="F313" s="403">
        <f t="shared" si="4"/>
        <v>0.9341969795111308</v>
      </c>
    </row>
    <row r="314" spans="1:6" ht="12">
      <c r="A314" s="396"/>
      <c r="B314" s="427" t="s">
        <v>255</v>
      </c>
      <c r="C314" s="402">
        <f t="shared" si="8"/>
        <v>0</v>
      </c>
      <c r="D314" s="402">
        <f t="shared" si="8"/>
        <v>0</v>
      </c>
      <c r="E314" s="402">
        <f t="shared" si="8"/>
        <v>0</v>
      </c>
      <c r="F314" s="403"/>
    </row>
    <row r="315" spans="1:6" ht="12.75" thickBot="1">
      <c r="A315" s="396"/>
      <c r="B315" s="428" t="s">
        <v>254</v>
      </c>
      <c r="C315" s="402">
        <f t="shared" si="8"/>
        <v>0</v>
      </c>
      <c r="D315" s="402">
        <f t="shared" si="8"/>
        <v>7843</v>
      </c>
      <c r="E315" s="402">
        <f t="shared" si="8"/>
        <v>7843</v>
      </c>
      <c r="F315" s="916">
        <f t="shared" si="4"/>
        <v>1</v>
      </c>
    </row>
    <row r="316" spans="1:6" ht="12.75" thickBot="1">
      <c r="A316" s="396"/>
      <c r="B316" s="429" t="s">
        <v>595</v>
      </c>
      <c r="C316" s="411">
        <f>SUM(C311:C315)</f>
        <v>1260410</v>
      </c>
      <c r="D316" s="411">
        <f>SUM(D311:D315)</f>
        <v>1043102</v>
      </c>
      <c r="E316" s="411">
        <f>SUM(E311:E315)</f>
        <v>1024649</v>
      </c>
      <c r="F316" s="918">
        <f t="shared" si="4"/>
        <v>0.9823094960991351</v>
      </c>
    </row>
    <row r="317" spans="1:6" ht="12">
      <c r="A317" s="396"/>
      <c r="B317" s="426" t="s">
        <v>158</v>
      </c>
      <c r="C317" s="402">
        <f>SUM(C285+C254+C223+C192+C161+C130+C98+C67+C35)</f>
        <v>6604</v>
      </c>
      <c r="D317" s="402">
        <f>SUM(D285+D254+D223+D192+D161+D130+D98+D67+D35)</f>
        <v>16259</v>
      </c>
      <c r="E317" s="402">
        <f>SUM(E285+E254+E223+E192+E161+E130+E98+E67+E35)</f>
        <v>16257</v>
      </c>
      <c r="F317" s="403">
        <f t="shared" si="4"/>
        <v>0.9998769912048712</v>
      </c>
    </row>
    <row r="318" spans="1:6" ht="12">
      <c r="A318" s="396"/>
      <c r="B318" s="426" t="s">
        <v>159</v>
      </c>
      <c r="C318" s="402">
        <f>C36+C68+C99+C131+C162+C193+C224+C255</f>
        <v>0</v>
      </c>
      <c r="D318" s="402">
        <f>D36+D68+D99+D131+D162+D193+D224+D255</f>
        <v>0</v>
      </c>
      <c r="E318" s="402"/>
      <c r="F318" s="403"/>
    </row>
    <row r="319" spans="1:6" ht="12.75" thickBot="1">
      <c r="A319" s="396"/>
      <c r="B319" s="428" t="s">
        <v>261</v>
      </c>
      <c r="C319" s="409"/>
      <c r="D319" s="409"/>
      <c r="E319" s="409"/>
      <c r="F319" s="916"/>
    </row>
    <row r="320" spans="1:6" ht="12.75" thickBot="1">
      <c r="A320" s="396"/>
      <c r="B320" s="430" t="s">
        <v>602</v>
      </c>
      <c r="C320" s="411">
        <f>SUM(C317:C319)</f>
        <v>6604</v>
      </c>
      <c r="D320" s="411">
        <f>SUM(D317:D319)</f>
        <v>16259</v>
      </c>
      <c r="E320" s="411">
        <f>SUM(E317:E319)</f>
        <v>16257</v>
      </c>
      <c r="F320" s="918">
        <f aca="true" t="shared" si="9" ref="F320:F381">SUM(E320/D320)</f>
        <v>0.9998769912048712</v>
      </c>
    </row>
    <row r="321" spans="1:6" ht="14.25" thickBot="1">
      <c r="A321" s="393"/>
      <c r="B321" s="431" t="s">
        <v>663</v>
      </c>
      <c r="C321" s="425">
        <f>SUM(C316+C320)</f>
        <v>1267014</v>
      </c>
      <c r="D321" s="425">
        <f>SUM(D316+D320)</f>
        <v>1059361</v>
      </c>
      <c r="E321" s="425">
        <f>SUM(E316+E320)</f>
        <v>1040906</v>
      </c>
      <c r="F321" s="1323">
        <f t="shared" si="9"/>
        <v>0.9825791208096202</v>
      </c>
    </row>
    <row r="322" spans="1:6" ht="13.5">
      <c r="A322" s="275">
        <v>2795</v>
      </c>
      <c r="B322" s="438" t="s">
        <v>545</v>
      </c>
      <c r="C322" s="439"/>
      <c r="D322" s="439"/>
      <c r="E322" s="439"/>
      <c r="F322" s="403"/>
    </row>
    <row r="323" spans="1:6" ht="12" customHeight="1">
      <c r="A323" s="396"/>
      <c r="B323" s="398" t="s">
        <v>81</v>
      </c>
      <c r="C323" s="396"/>
      <c r="D323" s="396"/>
      <c r="E323" s="396"/>
      <c r="F323" s="403"/>
    </row>
    <row r="324" spans="1:6" ht="12.75" thickBot="1">
      <c r="A324" s="396"/>
      <c r="B324" s="399" t="s">
        <v>82</v>
      </c>
      <c r="C324" s="393"/>
      <c r="D324" s="409">
        <v>13624</v>
      </c>
      <c r="E324" s="409">
        <v>13624</v>
      </c>
      <c r="F324" s="916">
        <f t="shared" si="9"/>
        <v>1</v>
      </c>
    </row>
    <row r="325" spans="1:6" ht="12.75" thickBot="1">
      <c r="A325" s="396"/>
      <c r="B325" s="400" t="s">
        <v>100</v>
      </c>
      <c r="C325" s="393"/>
      <c r="D325" s="440">
        <f>SUM(D324)</f>
        <v>13624</v>
      </c>
      <c r="E325" s="440">
        <f>SUM(E324)</f>
        <v>13624</v>
      </c>
      <c r="F325" s="918">
        <f t="shared" si="9"/>
        <v>1</v>
      </c>
    </row>
    <row r="326" spans="1:6" ht="12">
      <c r="A326" s="396"/>
      <c r="B326" s="398" t="s">
        <v>84</v>
      </c>
      <c r="C326" s="402">
        <v>38000</v>
      </c>
      <c r="D326" s="402">
        <f>SUM(D327:D328)</f>
        <v>69246</v>
      </c>
      <c r="E326" s="402">
        <v>69246</v>
      </c>
      <c r="F326" s="403">
        <f t="shared" si="9"/>
        <v>1</v>
      </c>
    </row>
    <row r="327" spans="1:6" ht="12.75">
      <c r="A327" s="396"/>
      <c r="B327" s="404" t="s">
        <v>85</v>
      </c>
      <c r="C327" s="405"/>
      <c r="D327" s="405">
        <v>10134</v>
      </c>
      <c r="E327" s="405">
        <v>10134</v>
      </c>
      <c r="F327" s="403">
        <f t="shared" si="9"/>
        <v>1</v>
      </c>
    </row>
    <row r="328" spans="1:6" ht="12.75">
      <c r="A328" s="396"/>
      <c r="B328" s="404" t="s">
        <v>86</v>
      </c>
      <c r="C328" s="405">
        <v>38000</v>
      </c>
      <c r="D328" s="405">
        <v>59112</v>
      </c>
      <c r="E328" s="405">
        <v>59112</v>
      </c>
      <c r="F328" s="403">
        <f t="shared" si="9"/>
        <v>1</v>
      </c>
    </row>
    <row r="329" spans="1:6" ht="12">
      <c r="A329" s="396"/>
      <c r="B329" s="406" t="s">
        <v>87</v>
      </c>
      <c r="C329" s="402">
        <v>25000</v>
      </c>
      <c r="D329" s="402">
        <v>26644</v>
      </c>
      <c r="E329" s="402">
        <v>26644</v>
      </c>
      <c r="F329" s="403">
        <f t="shared" si="9"/>
        <v>1</v>
      </c>
    </row>
    <row r="330" spans="1:6" ht="12">
      <c r="A330" s="396"/>
      <c r="B330" s="406" t="s">
        <v>88</v>
      </c>
      <c r="C330" s="402">
        <v>95500</v>
      </c>
      <c r="D330" s="402">
        <v>132974</v>
      </c>
      <c r="E330" s="402">
        <v>132974</v>
      </c>
      <c r="F330" s="403">
        <f t="shared" si="9"/>
        <v>1</v>
      </c>
    </row>
    <row r="331" spans="1:6" ht="12">
      <c r="A331" s="396"/>
      <c r="B331" s="406" t="s">
        <v>89</v>
      </c>
      <c r="C331" s="402">
        <v>38000</v>
      </c>
      <c r="D331" s="402">
        <v>60447</v>
      </c>
      <c r="E331" s="402">
        <v>60447</v>
      </c>
      <c r="F331" s="403">
        <f t="shared" si="9"/>
        <v>1</v>
      </c>
    </row>
    <row r="332" spans="1:6" ht="12">
      <c r="A332" s="396"/>
      <c r="B332" s="406" t="s">
        <v>283</v>
      </c>
      <c r="C332" s="402"/>
      <c r="D332" s="402">
        <v>941</v>
      </c>
      <c r="E332" s="402">
        <v>941</v>
      </c>
      <c r="F332" s="403">
        <f t="shared" si="9"/>
        <v>1</v>
      </c>
    </row>
    <row r="333" spans="1:6" ht="12">
      <c r="A333" s="396"/>
      <c r="B333" s="407" t="s">
        <v>90</v>
      </c>
      <c r="C333" s="402"/>
      <c r="D333" s="402">
        <v>55</v>
      </c>
      <c r="E333" s="402">
        <v>55</v>
      </c>
      <c r="F333" s="403">
        <f t="shared" si="9"/>
        <v>1</v>
      </c>
    </row>
    <row r="334" spans="1:6" ht="12.75" thickBot="1">
      <c r="A334" s="396"/>
      <c r="B334" s="408" t="s">
        <v>91</v>
      </c>
      <c r="C334" s="402">
        <v>6000</v>
      </c>
      <c r="D334" s="402">
        <v>9757</v>
      </c>
      <c r="E334" s="402">
        <v>9757</v>
      </c>
      <c r="F334" s="916">
        <f t="shared" si="9"/>
        <v>1</v>
      </c>
    </row>
    <row r="335" spans="1:6" ht="12.75" thickBot="1">
      <c r="A335" s="396"/>
      <c r="B335" s="410" t="s">
        <v>278</v>
      </c>
      <c r="C335" s="411">
        <f>SUM(C326+C329+C330+C331+C334)</f>
        <v>202500</v>
      </c>
      <c r="D335" s="411">
        <f>SUM(D326+D329+D330+D331+D334+D332+D333)</f>
        <v>300064</v>
      </c>
      <c r="E335" s="411">
        <f>SUM(E326+E329+E330+E331+E334+E332+E333)</f>
        <v>300064</v>
      </c>
      <c r="F335" s="918">
        <f t="shared" si="9"/>
        <v>1</v>
      </c>
    </row>
    <row r="336" spans="1:6" ht="13.5" thickBot="1">
      <c r="A336" s="396"/>
      <c r="B336" s="413" t="s">
        <v>603</v>
      </c>
      <c r="C336" s="414">
        <f>SUM(C335+C325)</f>
        <v>202500</v>
      </c>
      <c r="D336" s="414">
        <f>SUM(D335+D325)</f>
        <v>313688</v>
      </c>
      <c r="E336" s="414">
        <f>SUM(E335+E325)</f>
        <v>313688</v>
      </c>
      <c r="F336" s="918">
        <f t="shared" si="9"/>
        <v>1</v>
      </c>
    </row>
    <row r="337" spans="1:6" ht="12.75" thickBot="1">
      <c r="A337" s="396"/>
      <c r="B337" s="415" t="s">
        <v>604</v>
      </c>
      <c r="C337" s="416"/>
      <c r="D337" s="416"/>
      <c r="E337" s="416"/>
      <c r="F337" s="916"/>
    </row>
    <row r="338" spans="1:6" ht="12">
      <c r="A338" s="396"/>
      <c r="B338" s="417" t="s">
        <v>92</v>
      </c>
      <c r="C338" s="418"/>
      <c r="D338" s="418">
        <v>3383</v>
      </c>
      <c r="E338" s="418">
        <v>3383</v>
      </c>
      <c r="F338" s="403">
        <f t="shared" si="9"/>
        <v>1</v>
      </c>
    </row>
    <row r="339" spans="1:7" ht="12">
      <c r="A339" s="396"/>
      <c r="B339" s="419" t="s">
        <v>97</v>
      </c>
      <c r="C339" s="867">
        <v>950295</v>
      </c>
      <c r="D339" s="402">
        <v>1184526</v>
      </c>
      <c r="E339" s="402">
        <v>1184235</v>
      </c>
      <c r="F339" s="403">
        <f t="shared" si="9"/>
        <v>0.9997543321125919</v>
      </c>
      <c r="G339" s="857"/>
    </row>
    <row r="340" spans="1:7" ht="12.75" thickBot="1">
      <c r="A340" s="396"/>
      <c r="B340" s="420" t="s">
        <v>98</v>
      </c>
      <c r="C340" s="409">
        <v>183989</v>
      </c>
      <c r="D340" s="409">
        <v>271652</v>
      </c>
      <c r="E340" s="409">
        <v>236125</v>
      </c>
      <c r="F340" s="916">
        <f t="shared" si="9"/>
        <v>0.8692187062859835</v>
      </c>
      <c r="G340" s="857"/>
    </row>
    <row r="341" spans="1:6" ht="13.5" thickBot="1">
      <c r="A341" s="396"/>
      <c r="B341" s="421" t="s">
        <v>596</v>
      </c>
      <c r="C341" s="422">
        <f>SUM(C338:C340)</f>
        <v>1134284</v>
      </c>
      <c r="D341" s="422">
        <f>SUM(D338:D340)</f>
        <v>1459561</v>
      </c>
      <c r="E341" s="422">
        <f>SUM(E338:E340)</f>
        <v>1423743</v>
      </c>
      <c r="F341" s="918">
        <f t="shared" si="9"/>
        <v>0.9754597444025978</v>
      </c>
    </row>
    <row r="342" spans="1:6" ht="14.25" thickBot="1">
      <c r="A342" s="396"/>
      <c r="B342" s="424" t="s">
        <v>613</v>
      </c>
      <c r="C342" s="425">
        <f>SUM(C336+C337+C341)</f>
        <v>1336784</v>
      </c>
      <c r="D342" s="425">
        <f>SUM(D336+D337+D341)</f>
        <v>1773249</v>
      </c>
      <c r="E342" s="425">
        <f>SUM(E336+E337+E341)</f>
        <v>1737431</v>
      </c>
      <c r="F342" s="1323">
        <f t="shared" si="9"/>
        <v>0.9798009191038597</v>
      </c>
    </row>
    <row r="343" spans="1:7" ht="12">
      <c r="A343" s="396"/>
      <c r="B343" s="426" t="s">
        <v>251</v>
      </c>
      <c r="C343" s="402">
        <v>395948</v>
      </c>
      <c r="D343" s="402">
        <v>469976</v>
      </c>
      <c r="E343" s="402">
        <v>464762</v>
      </c>
      <c r="F343" s="403">
        <f t="shared" si="9"/>
        <v>0.9889058164672239</v>
      </c>
      <c r="G343" s="857"/>
    </row>
    <row r="344" spans="1:7" ht="12">
      <c r="A344" s="396"/>
      <c r="B344" s="426" t="s">
        <v>252</v>
      </c>
      <c r="C344" s="402">
        <v>109164</v>
      </c>
      <c r="D344" s="402">
        <v>129897</v>
      </c>
      <c r="E344" s="402">
        <v>129653</v>
      </c>
      <c r="F344" s="403">
        <f t="shared" si="9"/>
        <v>0.9981215886433097</v>
      </c>
      <c r="G344" s="857"/>
    </row>
    <row r="345" spans="1:6" ht="12">
      <c r="A345" s="396"/>
      <c r="B345" s="426" t="s">
        <v>253</v>
      </c>
      <c r="C345" s="402">
        <v>811672</v>
      </c>
      <c r="D345" s="402">
        <v>1142395</v>
      </c>
      <c r="E345" s="402">
        <v>1107600</v>
      </c>
      <c r="F345" s="403">
        <f t="shared" si="9"/>
        <v>0.9695420585699343</v>
      </c>
    </row>
    <row r="346" spans="1:6" ht="12">
      <c r="A346" s="396"/>
      <c r="B346" s="427" t="s">
        <v>255</v>
      </c>
      <c r="C346" s="402"/>
      <c r="D346" s="402"/>
      <c r="E346" s="402"/>
      <c r="F346" s="403"/>
    </row>
    <row r="347" spans="1:6" ht="12.75" thickBot="1">
      <c r="A347" s="396"/>
      <c r="B347" s="428" t="s">
        <v>254</v>
      </c>
      <c r="C347" s="402"/>
      <c r="D347" s="402"/>
      <c r="E347" s="402"/>
      <c r="F347" s="916"/>
    </row>
    <row r="348" spans="1:6" ht="12.75" thickBot="1">
      <c r="A348" s="396"/>
      <c r="B348" s="429" t="s">
        <v>595</v>
      </c>
      <c r="C348" s="411">
        <f>SUM(C343:C347)</f>
        <v>1316784</v>
      </c>
      <c r="D348" s="411">
        <f>SUM(D343:D347)</f>
        <v>1742268</v>
      </c>
      <c r="E348" s="411">
        <f>SUM(E343:E347)</f>
        <v>1702015</v>
      </c>
      <c r="F348" s="920">
        <f t="shared" si="9"/>
        <v>0.9768962065537564</v>
      </c>
    </row>
    <row r="349" spans="1:6" ht="12">
      <c r="A349" s="396"/>
      <c r="B349" s="426" t="s">
        <v>158</v>
      </c>
      <c r="C349" s="402">
        <v>20000</v>
      </c>
      <c r="D349" s="402">
        <v>30981</v>
      </c>
      <c r="E349" s="402">
        <v>30981</v>
      </c>
      <c r="F349" s="403">
        <f t="shared" si="9"/>
        <v>1</v>
      </c>
    </row>
    <row r="350" spans="1:6" ht="12">
      <c r="A350" s="396"/>
      <c r="B350" s="426" t="s">
        <v>159</v>
      </c>
      <c r="C350" s="402"/>
      <c r="D350" s="402"/>
      <c r="E350" s="402"/>
      <c r="F350" s="403"/>
    </row>
    <row r="351" spans="1:6" ht="12.75" thickBot="1">
      <c r="A351" s="396"/>
      <c r="B351" s="428" t="s">
        <v>261</v>
      </c>
      <c r="C351" s="402"/>
      <c r="D351" s="402"/>
      <c r="E351" s="402"/>
      <c r="F351" s="1409"/>
    </row>
    <row r="352" spans="1:6" ht="12.75" thickBot="1">
      <c r="A352" s="396"/>
      <c r="B352" s="430" t="s">
        <v>602</v>
      </c>
      <c r="C352" s="411">
        <f>SUM(C349:C351)</f>
        <v>20000</v>
      </c>
      <c r="D352" s="411">
        <f>SUM(D349:D351)</f>
        <v>30981</v>
      </c>
      <c r="E352" s="411">
        <f>SUM(E349:E351)</f>
        <v>30981</v>
      </c>
      <c r="F352" s="920">
        <f t="shared" si="9"/>
        <v>1</v>
      </c>
    </row>
    <row r="353" spans="1:6" ht="14.25" thickBot="1">
      <c r="A353" s="393"/>
      <c r="B353" s="431" t="s">
        <v>663</v>
      </c>
      <c r="C353" s="425">
        <f>SUM(C348+C352)</f>
        <v>1336784</v>
      </c>
      <c r="D353" s="425">
        <f>SUM(D348+D352)</f>
        <v>1773249</v>
      </c>
      <c r="E353" s="1421">
        <f>SUM(E348+E352)</f>
        <v>1732996</v>
      </c>
      <c r="F353" s="1324">
        <f t="shared" si="9"/>
        <v>0.9772998603129058</v>
      </c>
    </row>
    <row r="354" spans="1:6" ht="13.5">
      <c r="A354" s="273">
        <v>2799</v>
      </c>
      <c r="B354" s="276" t="s">
        <v>625</v>
      </c>
      <c r="C354" s="435"/>
      <c r="D354" s="435"/>
      <c r="E354" s="435"/>
      <c r="F354" s="403"/>
    </row>
    <row r="355" spans="1:6" ht="12">
      <c r="A355" s="396"/>
      <c r="B355" s="398" t="s">
        <v>81</v>
      </c>
      <c r="C355" s="396"/>
      <c r="D355" s="396"/>
      <c r="E355" s="396"/>
      <c r="F355" s="403"/>
    </row>
    <row r="356" spans="1:6" ht="12.75" thickBot="1">
      <c r="A356" s="396"/>
      <c r="B356" s="399" t="s">
        <v>82</v>
      </c>
      <c r="C356" s="441">
        <f>C292</f>
        <v>0</v>
      </c>
      <c r="D356" s="441">
        <f>D292+D324</f>
        <v>20431</v>
      </c>
      <c r="E356" s="441">
        <f>E292+E324</f>
        <v>20631</v>
      </c>
      <c r="F356" s="916">
        <f t="shared" si="9"/>
        <v>1.0097890460574617</v>
      </c>
    </row>
    <row r="357" spans="1:6" ht="12.75" thickBot="1">
      <c r="A357" s="396"/>
      <c r="B357" s="400" t="s">
        <v>100</v>
      </c>
      <c r="C357" s="442">
        <f>SUM(C356)</f>
        <v>0</v>
      </c>
      <c r="D357" s="442">
        <f>SUM(D356)</f>
        <v>20431</v>
      </c>
      <c r="E357" s="442">
        <f>SUM(E356)</f>
        <v>20631</v>
      </c>
      <c r="F357" s="918">
        <f t="shared" si="9"/>
        <v>1.0097890460574617</v>
      </c>
    </row>
    <row r="358" spans="1:6" ht="12">
      <c r="A358" s="396"/>
      <c r="B358" s="398" t="s">
        <v>84</v>
      </c>
      <c r="C358" s="402">
        <f aca="true" t="shared" si="10" ref="C358:C363">SUM(C326+C294)</f>
        <v>38360</v>
      </c>
      <c r="D358" s="402">
        <f>SUM(D359:D360)</f>
        <v>69746</v>
      </c>
      <c r="E358" s="402">
        <f>SUM(E359:E360)</f>
        <v>69746</v>
      </c>
      <c r="F358" s="403">
        <f t="shared" si="9"/>
        <v>1</v>
      </c>
    </row>
    <row r="359" spans="1:6" ht="12.75">
      <c r="A359" s="396"/>
      <c r="B359" s="404" t="s">
        <v>85</v>
      </c>
      <c r="C359" s="405">
        <f t="shared" si="10"/>
        <v>0</v>
      </c>
      <c r="D359" s="405">
        <f aca="true" t="shared" si="11" ref="D359:E363">SUM(D327+D295)</f>
        <v>10134</v>
      </c>
      <c r="E359" s="405">
        <f t="shared" si="11"/>
        <v>10134</v>
      </c>
      <c r="F359" s="403">
        <f t="shared" si="9"/>
        <v>1</v>
      </c>
    </row>
    <row r="360" spans="1:6" ht="12.75">
      <c r="A360" s="396"/>
      <c r="B360" s="404" t="s">
        <v>86</v>
      </c>
      <c r="C360" s="405">
        <f t="shared" si="10"/>
        <v>38360</v>
      </c>
      <c r="D360" s="405">
        <f t="shared" si="11"/>
        <v>59612</v>
      </c>
      <c r="E360" s="405">
        <f t="shared" si="11"/>
        <v>59612</v>
      </c>
      <c r="F360" s="403">
        <f t="shared" si="9"/>
        <v>1</v>
      </c>
    </row>
    <row r="361" spans="1:6" ht="12">
      <c r="A361" s="396"/>
      <c r="B361" s="406" t="s">
        <v>87</v>
      </c>
      <c r="C361" s="402">
        <f t="shared" si="10"/>
        <v>25315</v>
      </c>
      <c r="D361" s="402">
        <f t="shared" si="11"/>
        <v>27198</v>
      </c>
      <c r="E361" s="402">
        <f t="shared" si="11"/>
        <v>27198</v>
      </c>
      <c r="F361" s="403">
        <f t="shared" si="9"/>
        <v>1</v>
      </c>
    </row>
    <row r="362" spans="1:6" ht="12">
      <c r="A362" s="396"/>
      <c r="B362" s="406" t="s">
        <v>88</v>
      </c>
      <c r="C362" s="402">
        <f t="shared" si="10"/>
        <v>159016</v>
      </c>
      <c r="D362" s="402">
        <f t="shared" si="11"/>
        <v>150374</v>
      </c>
      <c r="E362" s="402">
        <f t="shared" si="11"/>
        <v>150376</v>
      </c>
      <c r="F362" s="403">
        <f t="shared" si="9"/>
        <v>1.0000133001715723</v>
      </c>
    </row>
    <row r="363" spans="1:6" ht="12">
      <c r="A363" s="396"/>
      <c r="B363" s="406" t="s">
        <v>89</v>
      </c>
      <c r="C363" s="402">
        <f t="shared" si="10"/>
        <v>55112</v>
      </c>
      <c r="D363" s="402">
        <f t="shared" si="11"/>
        <v>65264</v>
      </c>
      <c r="E363" s="402">
        <f t="shared" si="11"/>
        <v>65264</v>
      </c>
      <c r="F363" s="403">
        <f t="shared" si="9"/>
        <v>1</v>
      </c>
    </row>
    <row r="364" spans="1:6" ht="12">
      <c r="A364" s="396"/>
      <c r="B364" s="406" t="s">
        <v>283</v>
      </c>
      <c r="C364" s="402">
        <f>C300</f>
        <v>0</v>
      </c>
      <c r="D364" s="402">
        <f>SUM(D332)</f>
        <v>941</v>
      </c>
      <c r="E364" s="402">
        <f>SUM(E332)</f>
        <v>941</v>
      </c>
      <c r="F364" s="403">
        <f t="shared" si="9"/>
        <v>1</v>
      </c>
    </row>
    <row r="365" spans="1:6" ht="12">
      <c r="A365" s="396"/>
      <c r="B365" s="407" t="s">
        <v>90</v>
      </c>
      <c r="C365" s="402">
        <f aca="true" t="shared" si="12" ref="C365:E366">SUM(C333+C301)</f>
        <v>0</v>
      </c>
      <c r="D365" s="402">
        <f t="shared" si="12"/>
        <v>55</v>
      </c>
      <c r="E365" s="402">
        <f t="shared" si="12"/>
        <v>55</v>
      </c>
      <c r="F365" s="403">
        <f t="shared" si="9"/>
        <v>1</v>
      </c>
    </row>
    <row r="366" spans="1:6" ht="12.75" thickBot="1">
      <c r="A366" s="396"/>
      <c r="B366" s="408" t="s">
        <v>91</v>
      </c>
      <c r="C366" s="402">
        <f t="shared" si="12"/>
        <v>7200</v>
      </c>
      <c r="D366" s="402">
        <f t="shared" si="12"/>
        <v>10357</v>
      </c>
      <c r="E366" s="402">
        <f t="shared" si="12"/>
        <v>10357</v>
      </c>
      <c r="F366" s="916">
        <f t="shared" si="9"/>
        <v>1</v>
      </c>
    </row>
    <row r="367" spans="1:6" ht="12.75" thickBot="1">
      <c r="A367" s="396"/>
      <c r="B367" s="410" t="s">
        <v>278</v>
      </c>
      <c r="C367" s="411">
        <f>SUM(C358+C361+C362+C363+C366+C364)</f>
        <v>285003</v>
      </c>
      <c r="D367" s="411">
        <f>SUM(D358+D361+D362+D363+D366+D364)</f>
        <v>323880</v>
      </c>
      <c r="E367" s="411">
        <f>SUM(E358+E361+E362+E363+E366+E364)</f>
        <v>323882</v>
      </c>
      <c r="F367" s="918">
        <f t="shared" si="9"/>
        <v>1.00000617512659</v>
      </c>
    </row>
    <row r="368" spans="1:6" ht="13.5" thickBot="1">
      <c r="A368" s="396"/>
      <c r="B368" s="413" t="s">
        <v>603</v>
      </c>
      <c r="C368" s="414">
        <f>SUM(C367+C357)</f>
        <v>285003</v>
      </c>
      <c r="D368" s="414">
        <f>SUM(D367+D357)</f>
        <v>344311</v>
      </c>
      <c r="E368" s="414">
        <f>SUM(E367+E357)</f>
        <v>344513</v>
      </c>
      <c r="F368" s="918">
        <f t="shared" si="9"/>
        <v>1.0005866789036655</v>
      </c>
    </row>
    <row r="369" spans="1:6" ht="12.75" thickBot="1">
      <c r="A369" s="396"/>
      <c r="B369" s="415" t="s">
        <v>604</v>
      </c>
      <c r="C369" s="416"/>
      <c r="D369" s="416"/>
      <c r="E369" s="416"/>
      <c r="F369" s="917"/>
    </row>
    <row r="370" spans="1:6" ht="12">
      <c r="A370" s="396"/>
      <c r="B370" s="417" t="s">
        <v>92</v>
      </c>
      <c r="C370" s="418">
        <f aca="true" t="shared" si="13" ref="C370:D372">SUM(C338+C306)</f>
        <v>0</v>
      </c>
      <c r="D370" s="418">
        <f t="shared" si="13"/>
        <v>32097</v>
      </c>
      <c r="E370" s="418">
        <f>SUM(E338+E306)</f>
        <v>32097</v>
      </c>
      <c r="F370" s="403">
        <f t="shared" si="9"/>
        <v>1</v>
      </c>
    </row>
    <row r="371" spans="1:6" ht="12">
      <c r="A371" s="396"/>
      <c r="B371" s="419" t="s">
        <v>97</v>
      </c>
      <c r="C371" s="402">
        <f t="shared" si="13"/>
        <v>2043828</v>
      </c>
      <c r="D371" s="402">
        <f t="shared" si="13"/>
        <v>2170397</v>
      </c>
      <c r="E371" s="402">
        <f>SUM(E339+E307)</f>
        <v>2159526</v>
      </c>
      <c r="F371" s="403">
        <f t="shared" si="9"/>
        <v>0.9949912389300206</v>
      </c>
    </row>
    <row r="372" spans="1:6" ht="12.75" thickBot="1">
      <c r="A372" s="396"/>
      <c r="B372" s="420" t="s">
        <v>98</v>
      </c>
      <c r="C372" s="409">
        <f t="shared" si="13"/>
        <v>274967</v>
      </c>
      <c r="D372" s="409">
        <f t="shared" si="13"/>
        <v>285750</v>
      </c>
      <c r="E372" s="409">
        <f>SUM(E340+E308)</f>
        <v>250223</v>
      </c>
      <c r="F372" s="916">
        <f t="shared" si="9"/>
        <v>0.87567104111986</v>
      </c>
    </row>
    <row r="373" spans="1:6" ht="13.5" thickBot="1">
      <c r="A373" s="396"/>
      <c r="B373" s="421" t="s">
        <v>596</v>
      </c>
      <c r="C373" s="422">
        <f>SUM(C370:C372)</f>
        <v>2318795</v>
      </c>
      <c r="D373" s="422">
        <f>SUM(D370:D372)</f>
        <v>2488244</v>
      </c>
      <c r="E373" s="422">
        <f>SUM(E370:E372)</f>
        <v>2441846</v>
      </c>
      <c r="F373" s="918">
        <f t="shared" si="9"/>
        <v>0.9813531148874467</v>
      </c>
    </row>
    <row r="374" spans="1:6" ht="14.25" thickBot="1">
      <c r="A374" s="396"/>
      <c r="B374" s="424" t="s">
        <v>613</v>
      </c>
      <c r="C374" s="425">
        <f>SUM(C368+C369+C373)</f>
        <v>2603798</v>
      </c>
      <c r="D374" s="425">
        <f>SUM(D368+D369+D373)</f>
        <v>2832555</v>
      </c>
      <c r="E374" s="425">
        <f>SUM(E368+E369+E373)</f>
        <v>2786359</v>
      </c>
      <c r="F374" s="1323">
        <f t="shared" si="9"/>
        <v>0.9836910492470579</v>
      </c>
    </row>
    <row r="375" spans="1:6" ht="12">
      <c r="A375" s="396"/>
      <c r="B375" s="426" t="s">
        <v>251</v>
      </c>
      <c r="C375" s="402">
        <f aca="true" t="shared" si="14" ref="C375:D379">SUM(C343+C311)</f>
        <v>1098590</v>
      </c>
      <c r="D375" s="402">
        <f t="shared" si="14"/>
        <v>1161645</v>
      </c>
      <c r="E375" s="402">
        <f>SUM(E343+E311)</f>
        <v>1150483</v>
      </c>
      <c r="F375" s="403">
        <f t="shared" si="9"/>
        <v>0.9903912124616384</v>
      </c>
    </row>
    <row r="376" spans="1:6" ht="12">
      <c r="A376" s="396"/>
      <c r="B376" s="426" t="s">
        <v>252</v>
      </c>
      <c r="C376" s="402">
        <f t="shared" si="14"/>
        <v>308032</v>
      </c>
      <c r="D376" s="402">
        <f t="shared" si="14"/>
        <v>326822</v>
      </c>
      <c r="E376" s="402">
        <f>SUM(E344+E312)</f>
        <v>323724</v>
      </c>
      <c r="F376" s="403">
        <f t="shared" si="9"/>
        <v>0.9905208339707853</v>
      </c>
    </row>
    <row r="377" spans="1:6" ht="12">
      <c r="A377" s="396"/>
      <c r="B377" s="426" t="s">
        <v>253</v>
      </c>
      <c r="C377" s="402">
        <f t="shared" si="14"/>
        <v>1170572</v>
      </c>
      <c r="D377" s="402">
        <f t="shared" si="14"/>
        <v>1289060</v>
      </c>
      <c r="E377" s="402">
        <f>SUM(E345+E313)</f>
        <v>1244614</v>
      </c>
      <c r="F377" s="403">
        <f t="shared" si="9"/>
        <v>0.9655206119187625</v>
      </c>
    </row>
    <row r="378" spans="1:6" ht="12">
      <c r="A378" s="396"/>
      <c r="B378" s="427" t="s">
        <v>255</v>
      </c>
      <c r="C378" s="402">
        <f t="shared" si="14"/>
        <v>0</v>
      </c>
      <c r="D378" s="402">
        <f t="shared" si="14"/>
        <v>0</v>
      </c>
      <c r="E378" s="402">
        <f>SUM(E346+E314)</f>
        <v>0</v>
      </c>
      <c r="F378" s="403"/>
    </row>
    <row r="379" spans="1:6" ht="12.75" thickBot="1">
      <c r="A379" s="396"/>
      <c r="B379" s="428" t="s">
        <v>254</v>
      </c>
      <c r="C379" s="402">
        <f t="shared" si="14"/>
        <v>0</v>
      </c>
      <c r="D379" s="402">
        <f t="shared" si="14"/>
        <v>7843</v>
      </c>
      <c r="E379" s="402">
        <f>SUM(E347+E315)</f>
        <v>7843</v>
      </c>
      <c r="F379" s="916">
        <f t="shared" si="9"/>
        <v>1</v>
      </c>
    </row>
    <row r="380" spans="1:6" ht="12.75" thickBot="1">
      <c r="A380" s="396"/>
      <c r="B380" s="429" t="s">
        <v>595</v>
      </c>
      <c r="C380" s="411">
        <f>SUM(C375:C379)</f>
        <v>2577194</v>
      </c>
      <c r="D380" s="411">
        <f>SUM(D375:D379)</f>
        <v>2785370</v>
      </c>
      <c r="E380" s="411">
        <f>SUM(E375:E379)</f>
        <v>2726664</v>
      </c>
      <c r="F380" s="917">
        <f t="shared" si="9"/>
        <v>0.9789234464362006</v>
      </c>
    </row>
    <row r="381" spans="1:6" ht="12">
      <c r="A381" s="396"/>
      <c r="B381" s="426" t="s">
        <v>158</v>
      </c>
      <c r="C381" s="402">
        <f aca="true" t="shared" si="15" ref="C381:E382">SUM(C349+C317)</f>
        <v>26604</v>
      </c>
      <c r="D381" s="402">
        <f t="shared" si="15"/>
        <v>47240</v>
      </c>
      <c r="E381" s="402">
        <f t="shared" si="15"/>
        <v>47238</v>
      </c>
      <c r="F381" s="403">
        <f t="shared" si="9"/>
        <v>0.9999576629974598</v>
      </c>
    </row>
    <row r="382" spans="1:6" ht="12">
      <c r="A382" s="396"/>
      <c r="B382" s="426" t="s">
        <v>159</v>
      </c>
      <c r="C382" s="402">
        <f t="shared" si="15"/>
        <v>0</v>
      </c>
      <c r="D382" s="402">
        <f t="shared" si="15"/>
        <v>0</v>
      </c>
      <c r="E382" s="402"/>
      <c r="F382" s="403"/>
    </row>
    <row r="383" spans="1:6" ht="12.75" thickBot="1">
      <c r="A383" s="396"/>
      <c r="B383" s="428" t="s">
        <v>261</v>
      </c>
      <c r="C383" s="409"/>
      <c r="D383" s="409"/>
      <c r="E383" s="409"/>
      <c r="F383" s="916"/>
    </row>
    <row r="384" spans="1:6" ht="12.75" thickBot="1">
      <c r="A384" s="396"/>
      <c r="B384" s="430" t="s">
        <v>602</v>
      </c>
      <c r="C384" s="411">
        <f>SUM(C381:C383)</f>
        <v>26604</v>
      </c>
      <c r="D384" s="411">
        <f>SUM(D381:D383)</f>
        <v>47240</v>
      </c>
      <c r="E384" s="411">
        <f>SUM(E381:E383)</f>
        <v>47238</v>
      </c>
      <c r="F384" s="918">
        <f aca="true" t="shared" si="16" ref="F384:F447">SUM(E384/D384)</f>
        <v>0.9999576629974598</v>
      </c>
    </row>
    <row r="385" spans="1:6" ht="14.25" thickBot="1">
      <c r="A385" s="393"/>
      <c r="B385" s="431" t="s">
        <v>663</v>
      </c>
      <c r="C385" s="425">
        <f>SUM(C380+C384)</f>
        <v>2603798</v>
      </c>
      <c r="D385" s="425">
        <f>SUM(D380+D384)</f>
        <v>2832610</v>
      </c>
      <c r="E385" s="425">
        <f>SUM(E380+E384)</f>
        <v>2773902</v>
      </c>
      <c r="F385" s="1323">
        <f t="shared" si="16"/>
        <v>0.9792742382467053</v>
      </c>
    </row>
    <row r="386" spans="1:6" ht="13.5">
      <c r="A386" s="273">
        <v>2850</v>
      </c>
      <c r="B386" s="276" t="s">
        <v>270</v>
      </c>
      <c r="C386" s="402"/>
      <c r="D386" s="402"/>
      <c r="E386" s="402"/>
      <c r="F386" s="403"/>
    </row>
    <row r="387" spans="1:6" ht="12" customHeight="1">
      <c r="A387" s="396"/>
      <c r="B387" s="398" t="s">
        <v>81</v>
      </c>
      <c r="C387" s="396"/>
      <c r="D387" s="396"/>
      <c r="E387" s="396"/>
      <c r="F387" s="403"/>
    </row>
    <row r="388" spans="1:6" ht="12.75" thickBot="1">
      <c r="A388" s="396"/>
      <c r="B388" s="399" t="s">
        <v>82</v>
      </c>
      <c r="C388" s="393"/>
      <c r="D388" s="710">
        <v>993</v>
      </c>
      <c r="E388" s="710">
        <v>993</v>
      </c>
      <c r="F388" s="916">
        <f t="shared" si="16"/>
        <v>1</v>
      </c>
    </row>
    <row r="389" spans="1:6" ht="12.75" thickBot="1">
      <c r="A389" s="396"/>
      <c r="B389" s="400" t="s">
        <v>100</v>
      </c>
      <c r="C389" s="393"/>
      <c r="D389" s="709">
        <f>SUM(D388)</f>
        <v>993</v>
      </c>
      <c r="E389" s="709">
        <f>SUM(E388)</f>
        <v>993</v>
      </c>
      <c r="F389" s="918">
        <f t="shared" si="16"/>
        <v>1</v>
      </c>
    </row>
    <row r="390" spans="1:6" ht="12">
      <c r="A390" s="396"/>
      <c r="B390" s="398" t="s">
        <v>84</v>
      </c>
      <c r="C390" s="402">
        <v>877</v>
      </c>
      <c r="D390" s="402">
        <f>SUM(D391)</f>
        <v>1040</v>
      </c>
      <c r="E390" s="402">
        <v>1040</v>
      </c>
      <c r="F390" s="403">
        <f t="shared" si="16"/>
        <v>1</v>
      </c>
    </row>
    <row r="391" spans="1:6" ht="12.75">
      <c r="A391" s="396"/>
      <c r="B391" s="404" t="s">
        <v>85</v>
      </c>
      <c r="C391" s="405">
        <v>877</v>
      </c>
      <c r="D391" s="405">
        <v>1040</v>
      </c>
      <c r="E391" s="405">
        <v>1040</v>
      </c>
      <c r="F391" s="403">
        <f t="shared" si="16"/>
        <v>1</v>
      </c>
    </row>
    <row r="392" spans="1:6" ht="12.75">
      <c r="A392" s="396"/>
      <c r="B392" s="404" t="s">
        <v>86</v>
      </c>
      <c r="C392" s="405"/>
      <c r="D392" s="405"/>
      <c r="E392" s="405"/>
      <c r="F392" s="403"/>
    </row>
    <row r="393" spans="1:6" ht="12">
      <c r="A393" s="396"/>
      <c r="B393" s="406" t="s">
        <v>87</v>
      </c>
      <c r="C393" s="402">
        <v>3100</v>
      </c>
      <c r="D393" s="402">
        <v>3444</v>
      </c>
      <c r="E393" s="402">
        <v>3444</v>
      </c>
      <c r="F393" s="403">
        <f t="shared" si="16"/>
        <v>1</v>
      </c>
    </row>
    <row r="394" spans="1:6" ht="12">
      <c r="A394" s="396"/>
      <c r="B394" s="406" t="s">
        <v>88</v>
      </c>
      <c r="C394" s="402">
        <v>25966</v>
      </c>
      <c r="D394" s="402">
        <v>27326</v>
      </c>
      <c r="E394" s="402">
        <v>27326</v>
      </c>
      <c r="F394" s="403">
        <f t="shared" si="16"/>
        <v>1</v>
      </c>
    </row>
    <row r="395" spans="1:6" ht="12">
      <c r="A395" s="396"/>
      <c r="B395" s="406" t="s">
        <v>89</v>
      </c>
      <c r="C395" s="402">
        <v>6379</v>
      </c>
      <c r="D395" s="402">
        <v>6360</v>
      </c>
      <c r="E395" s="402">
        <v>6360</v>
      </c>
      <c r="F395" s="403">
        <f t="shared" si="16"/>
        <v>1</v>
      </c>
    </row>
    <row r="396" spans="1:6" ht="12">
      <c r="A396" s="396"/>
      <c r="B396" s="407" t="s">
        <v>90</v>
      </c>
      <c r="C396" s="402"/>
      <c r="D396" s="402"/>
      <c r="E396" s="402"/>
      <c r="F396" s="403"/>
    </row>
    <row r="397" spans="1:6" ht="12.75" thickBot="1">
      <c r="A397" s="396"/>
      <c r="B397" s="408" t="s">
        <v>91</v>
      </c>
      <c r="C397" s="402"/>
      <c r="D397" s="402"/>
      <c r="E397" s="402"/>
      <c r="F397" s="916"/>
    </row>
    <row r="398" spans="1:6" ht="12.75" thickBot="1">
      <c r="A398" s="396"/>
      <c r="B398" s="410" t="s">
        <v>278</v>
      </c>
      <c r="C398" s="411">
        <f>SUM(C390+C393+C394+C395+C397)</f>
        <v>36322</v>
      </c>
      <c r="D398" s="411">
        <f>SUM(D390+D393+D394+D395+D397)</f>
        <v>38170</v>
      </c>
      <c r="E398" s="411">
        <f>SUM(E390+E393+E394+E395+E397)</f>
        <v>38170</v>
      </c>
      <c r="F398" s="918">
        <f t="shared" si="16"/>
        <v>1</v>
      </c>
    </row>
    <row r="399" spans="1:6" ht="13.5" thickBot="1">
      <c r="A399" s="396"/>
      <c r="B399" s="413" t="s">
        <v>603</v>
      </c>
      <c r="C399" s="414">
        <f>SUM(C398+C389)</f>
        <v>36322</v>
      </c>
      <c r="D399" s="414">
        <f>SUM(D398+D389)</f>
        <v>39163</v>
      </c>
      <c r="E399" s="414">
        <f>SUM(E398+E389)</f>
        <v>39163</v>
      </c>
      <c r="F399" s="918">
        <f t="shared" si="16"/>
        <v>1</v>
      </c>
    </row>
    <row r="400" spans="1:6" ht="12.75" thickBot="1">
      <c r="A400" s="396"/>
      <c r="B400" s="415" t="s">
        <v>604</v>
      </c>
      <c r="C400" s="416"/>
      <c r="D400" s="416"/>
      <c r="E400" s="416"/>
      <c r="F400" s="917"/>
    </row>
    <row r="401" spans="1:6" ht="12">
      <c r="A401" s="396"/>
      <c r="B401" s="417" t="s">
        <v>92</v>
      </c>
      <c r="C401" s="418"/>
      <c r="D401" s="418"/>
      <c r="E401" s="418"/>
      <c r="F401" s="403"/>
    </row>
    <row r="402" spans="1:7" ht="12">
      <c r="A402" s="396"/>
      <c r="B402" s="419" t="s">
        <v>97</v>
      </c>
      <c r="C402" s="867">
        <v>392177</v>
      </c>
      <c r="D402" s="402">
        <v>410108</v>
      </c>
      <c r="E402" s="402">
        <v>401460</v>
      </c>
      <c r="F402" s="403">
        <f t="shared" si="16"/>
        <v>0.9789128717313488</v>
      </c>
      <c r="G402" s="857"/>
    </row>
    <row r="403" spans="1:7" ht="12.75" thickBot="1">
      <c r="A403" s="396"/>
      <c r="B403" s="420" t="s">
        <v>98</v>
      </c>
      <c r="C403" s="868">
        <v>2370</v>
      </c>
      <c r="D403" s="409">
        <v>4688</v>
      </c>
      <c r="E403" s="409">
        <v>3576</v>
      </c>
      <c r="F403" s="916">
        <f t="shared" si="16"/>
        <v>0.7627986348122867</v>
      </c>
      <c r="G403" s="857"/>
    </row>
    <row r="404" spans="1:6" ht="13.5" thickBot="1">
      <c r="A404" s="396"/>
      <c r="B404" s="421" t="s">
        <v>596</v>
      </c>
      <c r="C404" s="422">
        <f>SUM(C401:C403)</f>
        <v>394547</v>
      </c>
      <c r="D404" s="422">
        <f>SUM(D401:D403)</f>
        <v>414796</v>
      </c>
      <c r="E404" s="422">
        <f>SUM(E401:E403)</f>
        <v>405036</v>
      </c>
      <c r="F404" s="918">
        <f t="shared" si="16"/>
        <v>0.9764703613342463</v>
      </c>
    </row>
    <row r="405" spans="1:6" ht="14.25" thickBot="1">
      <c r="A405" s="396"/>
      <c r="B405" s="424" t="s">
        <v>613</v>
      </c>
      <c r="C405" s="425">
        <f>SUM(C399+C400+C404)</f>
        <v>430869</v>
      </c>
      <c r="D405" s="425">
        <f>SUM(D399+D400+D404)</f>
        <v>453959</v>
      </c>
      <c r="E405" s="425">
        <f>SUM(E399+E400+E404)</f>
        <v>444199</v>
      </c>
      <c r="F405" s="1323">
        <f t="shared" si="16"/>
        <v>0.9785002610367897</v>
      </c>
    </row>
    <row r="406" spans="1:7" ht="12.75" customHeight="1">
      <c r="A406" s="396"/>
      <c r="B406" s="426" t="s">
        <v>251</v>
      </c>
      <c r="C406" s="402">
        <v>253473</v>
      </c>
      <c r="D406" s="402">
        <v>266804</v>
      </c>
      <c r="E406" s="402">
        <v>263878</v>
      </c>
      <c r="F406" s="403">
        <f t="shared" si="16"/>
        <v>0.9890331479288167</v>
      </c>
      <c r="G406" s="857"/>
    </row>
    <row r="407" spans="1:7" ht="12">
      <c r="A407" s="396"/>
      <c r="B407" s="426" t="s">
        <v>252</v>
      </c>
      <c r="C407" s="402">
        <v>74097</v>
      </c>
      <c r="D407" s="402">
        <v>78609</v>
      </c>
      <c r="E407" s="402">
        <v>78403</v>
      </c>
      <c r="F407" s="403">
        <f t="shared" si="16"/>
        <v>0.9973794349247541</v>
      </c>
      <c r="G407" s="857"/>
    </row>
    <row r="408" spans="1:6" ht="12">
      <c r="A408" s="396"/>
      <c r="B408" s="426" t="s">
        <v>253</v>
      </c>
      <c r="C408" s="402">
        <v>101013</v>
      </c>
      <c r="D408" s="402">
        <v>100577</v>
      </c>
      <c r="E408" s="402">
        <v>93142</v>
      </c>
      <c r="F408" s="403">
        <f t="shared" si="16"/>
        <v>0.9260765383735844</v>
      </c>
    </row>
    <row r="409" spans="1:6" ht="12">
      <c r="A409" s="396"/>
      <c r="B409" s="427" t="s">
        <v>255</v>
      </c>
      <c r="C409" s="402"/>
      <c r="D409" s="402"/>
      <c r="E409" s="402"/>
      <c r="F409" s="403"/>
    </row>
    <row r="410" spans="1:6" ht="12.75" thickBot="1">
      <c r="A410" s="396"/>
      <c r="B410" s="428" t="s">
        <v>254</v>
      </c>
      <c r="C410" s="402"/>
      <c r="D410" s="402"/>
      <c r="E410" s="402"/>
      <c r="F410" s="916"/>
    </row>
    <row r="411" spans="1:6" ht="12.75" thickBot="1">
      <c r="A411" s="396"/>
      <c r="B411" s="429" t="s">
        <v>595</v>
      </c>
      <c r="C411" s="411">
        <f>SUM(C406:C410)</f>
        <v>428583</v>
      </c>
      <c r="D411" s="411">
        <f>SUM(D406:D410)</f>
        <v>445990</v>
      </c>
      <c r="E411" s="411">
        <f>SUM(E406:E410)</f>
        <v>435423</v>
      </c>
      <c r="F411" s="918">
        <f t="shared" si="16"/>
        <v>0.9763066436467185</v>
      </c>
    </row>
    <row r="412" spans="1:6" ht="12">
      <c r="A412" s="396"/>
      <c r="B412" s="426" t="s">
        <v>158</v>
      </c>
      <c r="C412" s="402">
        <v>2286</v>
      </c>
      <c r="D412" s="402">
        <v>7969</v>
      </c>
      <c r="E412" s="402">
        <v>7969</v>
      </c>
      <c r="F412" s="403">
        <f t="shared" si="16"/>
        <v>1</v>
      </c>
    </row>
    <row r="413" spans="1:6" ht="12">
      <c r="A413" s="396"/>
      <c r="B413" s="426" t="s">
        <v>159</v>
      </c>
      <c r="C413" s="402"/>
      <c r="D413" s="402"/>
      <c r="E413" s="402"/>
      <c r="F413" s="403"/>
    </row>
    <row r="414" spans="1:6" ht="12.75" thickBot="1">
      <c r="A414" s="396"/>
      <c r="B414" s="428" t="s">
        <v>261</v>
      </c>
      <c r="C414" s="402"/>
      <c r="D414" s="402"/>
      <c r="E414" s="402"/>
      <c r="F414" s="916"/>
    </row>
    <row r="415" spans="1:6" ht="12.75" thickBot="1">
      <c r="A415" s="396"/>
      <c r="B415" s="430" t="s">
        <v>602</v>
      </c>
      <c r="C415" s="411">
        <f>SUM(C412:C414)</f>
        <v>2286</v>
      </c>
      <c r="D415" s="411">
        <f>SUM(D412:D414)</f>
        <v>7969</v>
      </c>
      <c r="E415" s="411">
        <f>SUM(E412:E414)</f>
        <v>7969</v>
      </c>
      <c r="F415" s="918">
        <f t="shared" si="16"/>
        <v>1</v>
      </c>
    </row>
    <row r="416" spans="1:6" ht="14.25" thickBot="1">
      <c r="A416" s="393"/>
      <c r="B416" s="431" t="s">
        <v>663</v>
      </c>
      <c r="C416" s="425">
        <f>SUM(C411+C415)</f>
        <v>430869</v>
      </c>
      <c r="D416" s="425">
        <f>SUM(D411+D415)</f>
        <v>453959</v>
      </c>
      <c r="E416" s="1421">
        <f>SUM(E411+E415)</f>
        <v>443392</v>
      </c>
      <c r="F416" s="1323">
        <f t="shared" si="16"/>
        <v>0.9767225674565324</v>
      </c>
    </row>
    <row r="417" spans="1:6" ht="13.5">
      <c r="A417" s="273">
        <v>2875</v>
      </c>
      <c r="B417" s="276" t="s">
        <v>227</v>
      </c>
      <c r="C417" s="402"/>
      <c r="D417" s="402"/>
      <c r="E417" s="402"/>
      <c r="F417" s="403"/>
    </row>
    <row r="418" spans="1:6" ht="12" customHeight="1">
      <c r="A418" s="396"/>
      <c r="B418" s="398" t="s">
        <v>81</v>
      </c>
      <c r="C418" s="396"/>
      <c r="D418" s="396"/>
      <c r="E418" s="396"/>
      <c r="F418" s="403"/>
    </row>
    <row r="419" spans="1:6" ht="12.75" thickBot="1">
      <c r="A419" s="396"/>
      <c r="B419" s="399" t="s">
        <v>82</v>
      </c>
      <c r="C419" s="409"/>
      <c r="D419" s="409">
        <v>18584</v>
      </c>
      <c r="E419" s="409">
        <v>18584</v>
      </c>
      <c r="F419" s="916">
        <f t="shared" si="16"/>
        <v>1</v>
      </c>
    </row>
    <row r="420" spans="1:6" ht="12.75" thickBot="1">
      <c r="A420" s="396"/>
      <c r="B420" s="400" t="s">
        <v>100</v>
      </c>
      <c r="C420" s="440"/>
      <c r="D420" s="440">
        <f>SUM(D419)</f>
        <v>18584</v>
      </c>
      <c r="E420" s="440">
        <f>SUM(E419)</f>
        <v>18584</v>
      </c>
      <c r="F420" s="918">
        <f t="shared" si="16"/>
        <v>1</v>
      </c>
    </row>
    <row r="421" spans="1:6" ht="12">
      <c r="A421" s="396"/>
      <c r="B421" s="398" t="s">
        <v>84</v>
      </c>
      <c r="C421" s="402">
        <v>418</v>
      </c>
      <c r="D421" s="402">
        <f>SUM(D422)</f>
        <v>380</v>
      </c>
      <c r="E421" s="402">
        <v>383</v>
      </c>
      <c r="F421" s="403">
        <f t="shared" si="16"/>
        <v>1.0078947368421052</v>
      </c>
    </row>
    <row r="422" spans="1:6" ht="12.75">
      <c r="A422" s="396"/>
      <c r="B422" s="404" t="s">
        <v>85</v>
      </c>
      <c r="C422" s="405">
        <v>418</v>
      </c>
      <c r="D422" s="405">
        <v>380</v>
      </c>
      <c r="E422" s="405">
        <v>383</v>
      </c>
      <c r="F422" s="403">
        <f t="shared" si="16"/>
        <v>1.0078947368421052</v>
      </c>
    </row>
    <row r="423" spans="1:6" ht="12.75">
      <c r="A423" s="396"/>
      <c r="B423" s="404" t="s">
        <v>86</v>
      </c>
      <c r="C423" s="405"/>
      <c r="D423" s="405"/>
      <c r="E423" s="405"/>
      <c r="F423" s="403"/>
    </row>
    <row r="424" spans="1:6" ht="12">
      <c r="A424" s="396"/>
      <c r="B424" s="406" t="s">
        <v>87</v>
      </c>
      <c r="C424" s="402">
        <v>970</v>
      </c>
      <c r="D424" s="402">
        <v>1422</v>
      </c>
      <c r="E424" s="402">
        <v>1364</v>
      </c>
      <c r="F424" s="403">
        <f t="shared" si="16"/>
        <v>0.9592123769338959</v>
      </c>
    </row>
    <row r="425" spans="1:6" ht="12">
      <c r="A425" s="396"/>
      <c r="B425" s="406" t="s">
        <v>88</v>
      </c>
      <c r="C425" s="402">
        <v>37577</v>
      </c>
      <c r="D425" s="402">
        <v>34332</v>
      </c>
      <c r="E425" s="402">
        <v>34101</v>
      </c>
      <c r="F425" s="403">
        <f t="shared" si="16"/>
        <v>0.9932715833624607</v>
      </c>
    </row>
    <row r="426" spans="1:6" ht="12">
      <c r="A426" s="396"/>
      <c r="B426" s="406" t="s">
        <v>89</v>
      </c>
      <c r="C426" s="402">
        <v>9748</v>
      </c>
      <c r="D426" s="402">
        <v>9344</v>
      </c>
      <c r="E426" s="402">
        <v>5024</v>
      </c>
      <c r="F426" s="403">
        <f t="shared" si="16"/>
        <v>0.5376712328767124</v>
      </c>
    </row>
    <row r="427" spans="1:6" ht="12">
      <c r="A427" s="396"/>
      <c r="B427" s="406" t="s">
        <v>283</v>
      </c>
      <c r="C427" s="402"/>
      <c r="D427" s="402"/>
      <c r="E427" s="402">
        <v>4401</v>
      </c>
      <c r="F427" s="403"/>
    </row>
    <row r="428" spans="1:6" ht="12">
      <c r="A428" s="396"/>
      <c r="B428" s="407" t="s">
        <v>90</v>
      </c>
      <c r="C428" s="402"/>
      <c r="D428" s="402">
        <v>2</v>
      </c>
      <c r="E428" s="402">
        <v>2</v>
      </c>
      <c r="F428" s="403">
        <f t="shared" si="16"/>
        <v>1</v>
      </c>
    </row>
    <row r="429" spans="1:6" ht="12.75" thickBot="1">
      <c r="A429" s="396"/>
      <c r="B429" s="408" t="s">
        <v>91</v>
      </c>
      <c r="C429" s="402"/>
      <c r="D429" s="402">
        <v>578</v>
      </c>
      <c r="E429" s="402">
        <v>578</v>
      </c>
      <c r="F429" s="916">
        <f t="shared" si="16"/>
        <v>1</v>
      </c>
    </row>
    <row r="430" spans="1:6" ht="12.75" thickBot="1">
      <c r="A430" s="396"/>
      <c r="B430" s="410" t="s">
        <v>278</v>
      </c>
      <c r="C430" s="411">
        <f>SUM(C421+C424+C425+C426+C429)</f>
        <v>48713</v>
      </c>
      <c r="D430" s="411">
        <f>SUM(D421+D424+D425+D426+D429+D428)</f>
        <v>46058</v>
      </c>
      <c r="E430" s="411">
        <f>SUM(E421+E424+E425+E426+E429+E428+E427)</f>
        <v>45853</v>
      </c>
      <c r="F430" s="918">
        <f t="shared" si="16"/>
        <v>0.9955490902774762</v>
      </c>
    </row>
    <row r="431" spans="1:6" ht="13.5" thickBot="1">
      <c r="A431" s="396"/>
      <c r="B431" s="413" t="s">
        <v>603</v>
      </c>
      <c r="C431" s="414">
        <f>SUM(C430+C420)</f>
        <v>48713</v>
      </c>
      <c r="D431" s="414">
        <f>SUM(D430+D420)</f>
        <v>64642</v>
      </c>
      <c r="E431" s="414">
        <f>SUM(E430+E420)</f>
        <v>64437</v>
      </c>
      <c r="F431" s="1323">
        <f t="shared" si="16"/>
        <v>0.9968286872312119</v>
      </c>
    </row>
    <row r="432" spans="1:6" ht="12.75" thickBot="1">
      <c r="A432" s="396"/>
      <c r="B432" s="415" t="s">
        <v>604</v>
      </c>
      <c r="C432" s="416"/>
      <c r="D432" s="416"/>
      <c r="E432" s="416"/>
      <c r="F432" s="917"/>
    </row>
    <row r="433" spans="1:6" ht="12">
      <c r="A433" s="396"/>
      <c r="B433" s="417" t="s">
        <v>92</v>
      </c>
      <c r="C433" s="418"/>
      <c r="D433" s="418">
        <v>16357</v>
      </c>
      <c r="E433" s="418">
        <v>16357</v>
      </c>
      <c r="F433" s="403">
        <f t="shared" si="16"/>
        <v>1</v>
      </c>
    </row>
    <row r="434" spans="1:7" ht="12">
      <c r="A434" s="396"/>
      <c r="B434" s="419" t="s">
        <v>97</v>
      </c>
      <c r="C434" s="867">
        <v>491565</v>
      </c>
      <c r="D434" s="402">
        <v>526061</v>
      </c>
      <c r="E434" s="402">
        <v>514113</v>
      </c>
      <c r="F434" s="403">
        <f t="shared" si="16"/>
        <v>0.9772878050264133</v>
      </c>
      <c r="G434" s="857"/>
    </row>
    <row r="435" spans="1:6" ht="12.75" thickBot="1">
      <c r="A435" s="396"/>
      <c r="B435" s="420" t="s">
        <v>98</v>
      </c>
      <c r="C435" s="409"/>
      <c r="D435" s="409"/>
      <c r="E435" s="409"/>
      <c r="F435" s="916"/>
    </row>
    <row r="436" spans="1:6" ht="13.5" thickBot="1">
      <c r="A436" s="396"/>
      <c r="B436" s="421" t="s">
        <v>596</v>
      </c>
      <c r="C436" s="422">
        <f>SUM(C433:C435)</f>
        <v>491565</v>
      </c>
      <c r="D436" s="422">
        <f>SUM(D433:D435)</f>
        <v>542418</v>
      </c>
      <c r="E436" s="422">
        <f>SUM(E433:E435)</f>
        <v>530470</v>
      </c>
      <c r="F436" s="918">
        <f t="shared" si="16"/>
        <v>0.9779727073954035</v>
      </c>
    </row>
    <row r="437" spans="1:6" ht="14.25" thickBot="1">
      <c r="A437" s="396"/>
      <c r="B437" s="424" t="s">
        <v>613</v>
      </c>
      <c r="C437" s="425">
        <f>SUM(C431+C432+C436)</f>
        <v>540278</v>
      </c>
      <c r="D437" s="425">
        <f>SUM(D431+D432+D436)</f>
        <v>607060</v>
      </c>
      <c r="E437" s="425">
        <f>SUM(E431+E432+E436)</f>
        <v>594907</v>
      </c>
      <c r="F437" s="1323">
        <f t="shared" si="16"/>
        <v>0.9799805620531743</v>
      </c>
    </row>
    <row r="438" spans="1:7" ht="12">
      <c r="A438" s="396"/>
      <c r="B438" s="426" t="s">
        <v>251</v>
      </c>
      <c r="C438" s="402">
        <v>303222</v>
      </c>
      <c r="D438" s="402">
        <v>343113</v>
      </c>
      <c r="E438" s="402">
        <v>331406</v>
      </c>
      <c r="F438" s="403">
        <f t="shared" si="16"/>
        <v>0.9658800453494912</v>
      </c>
      <c r="G438" s="857"/>
    </row>
    <row r="439" spans="1:7" ht="12">
      <c r="A439" s="396"/>
      <c r="B439" s="426" t="s">
        <v>252</v>
      </c>
      <c r="C439" s="402">
        <v>87273</v>
      </c>
      <c r="D439" s="402">
        <v>97857</v>
      </c>
      <c r="E439" s="402">
        <v>97193</v>
      </c>
      <c r="F439" s="403">
        <f t="shared" si="16"/>
        <v>0.993214588634436</v>
      </c>
      <c r="G439" s="857"/>
    </row>
    <row r="440" spans="1:6" ht="12">
      <c r="A440" s="396"/>
      <c r="B440" s="426" t="s">
        <v>253</v>
      </c>
      <c r="C440" s="402">
        <v>146528</v>
      </c>
      <c r="D440" s="402">
        <v>157935</v>
      </c>
      <c r="E440" s="402">
        <v>146255</v>
      </c>
      <c r="F440" s="403">
        <f t="shared" si="16"/>
        <v>0.9260455250577769</v>
      </c>
    </row>
    <row r="441" spans="1:6" ht="12">
      <c r="A441" s="396"/>
      <c r="B441" s="427" t="s">
        <v>255</v>
      </c>
      <c r="C441" s="402">
        <v>1300</v>
      </c>
      <c r="D441" s="402">
        <v>1300</v>
      </c>
      <c r="E441" s="402">
        <v>780</v>
      </c>
      <c r="F441" s="403">
        <f t="shared" si="16"/>
        <v>0.6</v>
      </c>
    </row>
    <row r="442" spans="1:6" ht="12.75" thickBot="1">
      <c r="A442" s="396"/>
      <c r="B442" s="428" t="s">
        <v>254</v>
      </c>
      <c r="C442" s="402"/>
      <c r="D442" s="402"/>
      <c r="E442" s="402"/>
      <c r="F442" s="916"/>
    </row>
    <row r="443" spans="1:6" ht="12.75" thickBot="1">
      <c r="A443" s="396"/>
      <c r="B443" s="429" t="s">
        <v>595</v>
      </c>
      <c r="C443" s="411">
        <f>SUM(C438:C442)</f>
        <v>538323</v>
      </c>
      <c r="D443" s="411">
        <f>SUM(D438:D442)</f>
        <v>600205</v>
      </c>
      <c r="E443" s="411">
        <f>SUM(E438:E442)</f>
        <v>575634</v>
      </c>
      <c r="F443" s="918">
        <f t="shared" si="16"/>
        <v>0.9590623203738723</v>
      </c>
    </row>
    <row r="444" spans="1:6" ht="12">
      <c r="A444" s="396"/>
      <c r="B444" s="426" t="s">
        <v>158</v>
      </c>
      <c r="C444" s="402">
        <v>1955</v>
      </c>
      <c r="D444" s="402">
        <v>6855</v>
      </c>
      <c r="E444" s="402">
        <v>4262</v>
      </c>
      <c r="F444" s="403">
        <f t="shared" si="16"/>
        <v>0.6217359591539022</v>
      </c>
    </row>
    <row r="445" spans="1:6" ht="12">
      <c r="A445" s="396"/>
      <c r="B445" s="426" t="s">
        <v>159</v>
      </c>
      <c r="C445" s="402"/>
      <c r="D445" s="402"/>
      <c r="E445" s="402"/>
      <c r="F445" s="403"/>
    </row>
    <row r="446" spans="1:6" ht="12.75" thickBot="1">
      <c r="A446" s="396"/>
      <c r="B446" s="428" t="s">
        <v>261</v>
      </c>
      <c r="C446" s="402"/>
      <c r="D446" s="402"/>
      <c r="E446" s="402"/>
      <c r="F446" s="916"/>
    </row>
    <row r="447" spans="1:6" ht="12.75" thickBot="1">
      <c r="A447" s="396"/>
      <c r="B447" s="430" t="s">
        <v>602</v>
      </c>
      <c r="C447" s="411">
        <f>SUM(C444:C446)</f>
        <v>1955</v>
      </c>
      <c r="D447" s="411">
        <f>SUM(D444:D446)</f>
        <v>6855</v>
      </c>
      <c r="E447" s="411">
        <f>SUM(E444:E446)</f>
        <v>4262</v>
      </c>
      <c r="F447" s="918">
        <f t="shared" si="16"/>
        <v>0.6217359591539022</v>
      </c>
    </row>
    <row r="448" spans="1:6" ht="14.25" thickBot="1">
      <c r="A448" s="393"/>
      <c r="B448" s="431" t="s">
        <v>663</v>
      </c>
      <c r="C448" s="425">
        <f>SUM(C443+C447)</f>
        <v>540278</v>
      </c>
      <c r="D448" s="425">
        <f>SUM(D443+D447)</f>
        <v>607060</v>
      </c>
      <c r="E448" s="1421">
        <f>SUM(E443+E447)</f>
        <v>579896</v>
      </c>
      <c r="F448" s="1323">
        <f aca="true" t="shared" si="17" ref="F448:F511">SUM(E448/D448)</f>
        <v>0.9552531874938227</v>
      </c>
    </row>
    <row r="449" spans="1:6" ht="13.5">
      <c r="A449" s="273">
        <v>2898</v>
      </c>
      <c r="B449" s="433" t="s">
        <v>271</v>
      </c>
      <c r="C449" s="435"/>
      <c r="D449" s="435"/>
      <c r="E449" s="435"/>
      <c r="F449" s="403"/>
    </row>
    <row r="450" spans="1:6" ht="12">
      <c r="A450" s="396"/>
      <c r="B450" s="398" t="s">
        <v>81</v>
      </c>
      <c r="C450" s="396"/>
      <c r="D450" s="396"/>
      <c r="E450" s="396"/>
      <c r="F450" s="403"/>
    </row>
    <row r="451" spans="1:6" ht="12.75" thickBot="1">
      <c r="A451" s="396"/>
      <c r="B451" s="399" t="s">
        <v>82</v>
      </c>
      <c r="C451" s="409">
        <f>SUM(C419+C388)</f>
        <v>0</v>
      </c>
      <c r="D451" s="409">
        <f>SUM(D419+D388)</f>
        <v>19577</v>
      </c>
      <c r="E451" s="409">
        <f>SUM(E419+E388)</f>
        <v>19577</v>
      </c>
      <c r="F451" s="916">
        <f t="shared" si="17"/>
        <v>1</v>
      </c>
    </row>
    <row r="452" spans="1:6" ht="12.75" thickBot="1">
      <c r="A452" s="396"/>
      <c r="B452" s="400" t="s">
        <v>100</v>
      </c>
      <c r="C452" s="440">
        <f>SUM(C451)</f>
        <v>0</v>
      </c>
      <c r="D452" s="440">
        <f>SUM(D451)</f>
        <v>19577</v>
      </c>
      <c r="E452" s="440">
        <f>SUM(E451)</f>
        <v>19577</v>
      </c>
      <c r="F452" s="918">
        <f t="shared" si="17"/>
        <v>1</v>
      </c>
    </row>
    <row r="453" spans="1:6" ht="12">
      <c r="A453" s="396"/>
      <c r="B453" s="398" t="s">
        <v>84</v>
      </c>
      <c r="C453" s="402">
        <f aca="true" t="shared" si="18" ref="C453:E458">SUM(C421+C390)</f>
        <v>1295</v>
      </c>
      <c r="D453" s="402">
        <f t="shared" si="18"/>
        <v>1420</v>
      </c>
      <c r="E453" s="402">
        <f t="shared" si="18"/>
        <v>1423</v>
      </c>
      <c r="F453" s="403">
        <f t="shared" si="17"/>
        <v>1.0021126760563381</v>
      </c>
    </row>
    <row r="454" spans="1:6" ht="12.75">
      <c r="A454" s="396"/>
      <c r="B454" s="404" t="s">
        <v>85</v>
      </c>
      <c r="C454" s="405">
        <f t="shared" si="18"/>
        <v>1295</v>
      </c>
      <c r="D454" s="405">
        <f t="shared" si="18"/>
        <v>1420</v>
      </c>
      <c r="E454" s="405">
        <f t="shared" si="18"/>
        <v>1423</v>
      </c>
      <c r="F454" s="403">
        <f t="shared" si="17"/>
        <v>1.0021126760563381</v>
      </c>
    </row>
    <row r="455" spans="1:6" ht="12.75">
      <c r="A455" s="396"/>
      <c r="B455" s="404" t="s">
        <v>86</v>
      </c>
      <c r="C455" s="405">
        <f t="shared" si="18"/>
        <v>0</v>
      </c>
      <c r="D455" s="405">
        <f t="shared" si="18"/>
        <v>0</v>
      </c>
      <c r="E455" s="405">
        <f t="shared" si="18"/>
        <v>0</v>
      </c>
      <c r="F455" s="403"/>
    </row>
    <row r="456" spans="1:6" ht="12">
      <c r="A456" s="396"/>
      <c r="B456" s="406" t="s">
        <v>87</v>
      </c>
      <c r="C456" s="402">
        <f t="shared" si="18"/>
        <v>4070</v>
      </c>
      <c r="D456" s="402">
        <f t="shared" si="18"/>
        <v>4866</v>
      </c>
      <c r="E456" s="402">
        <f t="shared" si="18"/>
        <v>4808</v>
      </c>
      <c r="F456" s="403">
        <f t="shared" si="17"/>
        <v>0.9880805589806823</v>
      </c>
    </row>
    <row r="457" spans="1:6" ht="12">
      <c r="A457" s="396"/>
      <c r="B457" s="406" t="s">
        <v>88</v>
      </c>
      <c r="C457" s="402">
        <f t="shared" si="18"/>
        <v>63543</v>
      </c>
      <c r="D457" s="402">
        <f t="shared" si="18"/>
        <v>61658</v>
      </c>
      <c r="E457" s="402">
        <f t="shared" si="18"/>
        <v>61427</v>
      </c>
      <c r="F457" s="403">
        <f t="shared" si="17"/>
        <v>0.996253527522787</v>
      </c>
    </row>
    <row r="458" spans="1:6" ht="12">
      <c r="A458" s="396"/>
      <c r="B458" s="406" t="s">
        <v>89</v>
      </c>
      <c r="C458" s="402">
        <f t="shared" si="18"/>
        <v>16127</v>
      </c>
      <c r="D458" s="402">
        <f t="shared" si="18"/>
        <v>15704</v>
      </c>
      <c r="E458" s="402">
        <f t="shared" si="18"/>
        <v>11384</v>
      </c>
      <c r="F458" s="403">
        <f t="shared" si="17"/>
        <v>0.7249108507386653</v>
      </c>
    </row>
    <row r="459" spans="1:6" ht="12">
      <c r="A459" s="396"/>
      <c r="B459" s="406" t="s">
        <v>283</v>
      </c>
      <c r="C459" s="402"/>
      <c r="D459" s="402"/>
      <c r="E459" s="402">
        <f>SUM(E427)</f>
        <v>4401</v>
      </c>
      <c r="F459" s="403"/>
    </row>
    <row r="460" spans="1:6" ht="12">
      <c r="A460" s="396"/>
      <c r="B460" s="407" t="s">
        <v>90</v>
      </c>
      <c r="C460" s="402">
        <f aca="true" t="shared" si="19" ref="C460:E461">SUM(C428+C396)</f>
        <v>0</v>
      </c>
      <c r="D460" s="402">
        <f t="shared" si="19"/>
        <v>2</v>
      </c>
      <c r="E460" s="402">
        <f t="shared" si="19"/>
        <v>2</v>
      </c>
      <c r="F460" s="403">
        <f t="shared" si="17"/>
        <v>1</v>
      </c>
    </row>
    <row r="461" spans="1:6" ht="12.75" thickBot="1">
      <c r="A461" s="396"/>
      <c r="B461" s="408" t="s">
        <v>91</v>
      </c>
      <c r="C461" s="402">
        <f t="shared" si="19"/>
        <v>0</v>
      </c>
      <c r="D461" s="402">
        <f t="shared" si="19"/>
        <v>578</v>
      </c>
      <c r="E461" s="402">
        <f t="shared" si="19"/>
        <v>578</v>
      </c>
      <c r="F461" s="916">
        <f t="shared" si="17"/>
        <v>1</v>
      </c>
    </row>
    <row r="462" spans="1:6" ht="12.75" thickBot="1">
      <c r="A462" s="396"/>
      <c r="B462" s="410" t="s">
        <v>278</v>
      </c>
      <c r="C462" s="411">
        <f>SUM(C453+C456+C457+C458+C461)</f>
        <v>85035</v>
      </c>
      <c r="D462" s="411">
        <f>SUM(D453+D456+D457+D458+D461+D460)</f>
        <v>84228</v>
      </c>
      <c r="E462" s="411">
        <f>SUM(E453+E456+E457+E458+E461+E460+E459)</f>
        <v>84023</v>
      </c>
      <c r="F462" s="918">
        <f t="shared" si="17"/>
        <v>0.9975661300280192</v>
      </c>
    </row>
    <row r="463" spans="1:6" ht="13.5" thickBot="1">
      <c r="A463" s="396"/>
      <c r="B463" s="413" t="s">
        <v>603</v>
      </c>
      <c r="C463" s="414">
        <f>SUM(C462+C452)</f>
        <v>85035</v>
      </c>
      <c r="D463" s="414">
        <f>SUM(D462+D452)</f>
        <v>103805</v>
      </c>
      <c r="E463" s="414">
        <f>SUM(E462+E452)</f>
        <v>103600</v>
      </c>
      <c r="F463" s="918">
        <f t="shared" si="17"/>
        <v>0.998025143297529</v>
      </c>
    </row>
    <row r="464" spans="1:6" ht="12.75" thickBot="1">
      <c r="A464" s="396"/>
      <c r="B464" s="415" t="s">
        <v>604</v>
      </c>
      <c r="C464" s="416"/>
      <c r="D464" s="416"/>
      <c r="E464" s="416"/>
      <c r="F464" s="917"/>
    </row>
    <row r="465" spans="1:6" ht="12">
      <c r="A465" s="396"/>
      <c r="B465" s="417" t="s">
        <v>92</v>
      </c>
      <c r="C465" s="418">
        <f aca="true" t="shared" si="20" ref="C465:E467">SUM(C433+C401)</f>
        <v>0</v>
      </c>
      <c r="D465" s="418">
        <f t="shared" si="20"/>
        <v>16357</v>
      </c>
      <c r="E465" s="418">
        <f t="shared" si="20"/>
        <v>16357</v>
      </c>
      <c r="F465" s="403">
        <f t="shared" si="17"/>
        <v>1</v>
      </c>
    </row>
    <row r="466" spans="1:6" ht="12">
      <c r="A466" s="396"/>
      <c r="B466" s="419" t="s">
        <v>97</v>
      </c>
      <c r="C466" s="402">
        <f t="shared" si="20"/>
        <v>883742</v>
      </c>
      <c r="D466" s="402">
        <f t="shared" si="20"/>
        <v>936169</v>
      </c>
      <c r="E466" s="402">
        <f t="shared" si="20"/>
        <v>915573</v>
      </c>
      <c r="F466" s="403">
        <f t="shared" si="17"/>
        <v>0.9779996987723371</v>
      </c>
    </row>
    <row r="467" spans="1:6" ht="12.75" thickBot="1">
      <c r="A467" s="396"/>
      <c r="B467" s="420" t="s">
        <v>98</v>
      </c>
      <c r="C467" s="409">
        <f t="shared" si="20"/>
        <v>2370</v>
      </c>
      <c r="D467" s="409">
        <f t="shared" si="20"/>
        <v>4688</v>
      </c>
      <c r="E467" s="409">
        <f t="shared" si="20"/>
        <v>3576</v>
      </c>
      <c r="F467" s="916">
        <f t="shared" si="17"/>
        <v>0.7627986348122867</v>
      </c>
    </row>
    <row r="468" spans="1:6" ht="13.5" thickBot="1">
      <c r="A468" s="396"/>
      <c r="B468" s="421" t="s">
        <v>596</v>
      </c>
      <c r="C468" s="422">
        <f>SUM(C465:C467)</f>
        <v>886112</v>
      </c>
      <c r="D468" s="422">
        <f>SUM(D465:D467)</f>
        <v>957214</v>
      </c>
      <c r="E468" s="422">
        <f>SUM(E465:E467)</f>
        <v>935506</v>
      </c>
      <c r="F468" s="918">
        <f t="shared" si="17"/>
        <v>0.9773216856418732</v>
      </c>
    </row>
    <row r="469" spans="1:6" ht="14.25" thickBot="1">
      <c r="A469" s="396"/>
      <c r="B469" s="424" t="s">
        <v>613</v>
      </c>
      <c r="C469" s="425">
        <f>SUM(C463+C464+C468)</f>
        <v>971147</v>
      </c>
      <c r="D469" s="425">
        <f>SUM(D463+D464+D468)</f>
        <v>1061019</v>
      </c>
      <c r="E469" s="425">
        <f>SUM(E463+E464+E468)</f>
        <v>1039106</v>
      </c>
      <c r="F469" s="1323">
        <f t="shared" si="17"/>
        <v>0.9793472124438865</v>
      </c>
    </row>
    <row r="470" spans="1:6" ht="12">
      <c r="A470" s="396"/>
      <c r="B470" s="426" t="s">
        <v>251</v>
      </c>
      <c r="C470" s="402">
        <f aca="true" t="shared" si="21" ref="C470:E474">SUM(C438+C406)</f>
        <v>556695</v>
      </c>
      <c r="D470" s="402">
        <f t="shared" si="21"/>
        <v>609917</v>
      </c>
      <c r="E470" s="402">
        <f t="shared" si="21"/>
        <v>595284</v>
      </c>
      <c r="F470" s="403">
        <f t="shared" si="17"/>
        <v>0.9760082109532936</v>
      </c>
    </row>
    <row r="471" spans="1:6" ht="12">
      <c r="A471" s="396"/>
      <c r="B471" s="426" t="s">
        <v>252</v>
      </c>
      <c r="C471" s="402">
        <f t="shared" si="21"/>
        <v>161370</v>
      </c>
      <c r="D471" s="402">
        <f t="shared" si="21"/>
        <v>176466</v>
      </c>
      <c r="E471" s="402">
        <f t="shared" si="21"/>
        <v>175596</v>
      </c>
      <c r="F471" s="403">
        <f t="shared" si="17"/>
        <v>0.9950698718166673</v>
      </c>
    </row>
    <row r="472" spans="1:6" ht="12">
      <c r="A472" s="396"/>
      <c r="B472" s="426" t="s">
        <v>253</v>
      </c>
      <c r="C472" s="402">
        <f t="shared" si="21"/>
        <v>247541</v>
      </c>
      <c r="D472" s="402">
        <f t="shared" si="21"/>
        <v>258512</v>
      </c>
      <c r="E472" s="402">
        <f t="shared" si="21"/>
        <v>239397</v>
      </c>
      <c r="F472" s="403">
        <f t="shared" si="17"/>
        <v>0.9260575911369685</v>
      </c>
    </row>
    <row r="473" spans="1:6" ht="12">
      <c r="A473" s="396"/>
      <c r="B473" s="427" t="s">
        <v>255</v>
      </c>
      <c r="C473" s="402">
        <f t="shared" si="21"/>
        <v>1300</v>
      </c>
      <c r="D473" s="402">
        <f t="shared" si="21"/>
        <v>1300</v>
      </c>
      <c r="E473" s="402">
        <f t="shared" si="21"/>
        <v>780</v>
      </c>
      <c r="F473" s="403">
        <f t="shared" si="17"/>
        <v>0.6</v>
      </c>
    </row>
    <row r="474" spans="1:6" ht="12.75" thickBot="1">
      <c r="A474" s="396"/>
      <c r="B474" s="428" t="s">
        <v>254</v>
      </c>
      <c r="C474" s="402">
        <f t="shared" si="21"/>
        <v>0</v>
      </c>
      <c r="D474" s="402">
        <f t="shared" si="21"/>
        <v>0</v>
      </c>
      <c r="E474" s="402">
        <f t="shared" si="21"/>
        <v>0</v>
      </c>
      <c r="F474" s="916"/>
    </row>
    <row r="475" spans="1:6" ht="12.75" thickBot="1">
      <c r="A475" s="396"/>
      <c r="B475" s="429" t="s">
        <v>595</v>
      </c>
      <c r="C475" s="411">
        <f>SUM(C470:C474)</f>
        <v>966906</v>
      </c>
      <c r="D475" s="411">
        <f>SUM(D470:D474)</f>
        <v>1046195</v>
      </c>
      <c r="E475" s="411">
        <f>SUM(E470:E474)</f>
        <v>1011057</v>
      </c>
      <c r="F475" s="918">
        <f t="shared" si="17"/>
        <v>0.966413527114926</v>
      </c>
    </row>
    <row r="476" spans="1:6" ht="12">
      <c r="A476" s="396"/>
      <c r="B476" s="426" t="s">
        <v>158</v>
      </c>
      <c r="C476" s="402">
        <f>SUM(C444+C412)</f>
        <v>4241</v>
      </c>
      <c r="D476" s="402">
        <f>SUM(D444+D412)</f>
        <v>14824</v>
      </c>
      <c r="E476" s="402">
        <v>12231</v>
      </c>
      <c r="F476" s="403">
        <f t="shared" si="17"/>
        <v>0.8250809498111171</v>
      </c>
    </row>
    <row r="477" spans="1:6" ht="12">
      <c r="A477" s="396"/>
      <c r="B477" s="426" t="s">
        <v>159</v>
      </c>
      <c r="C477" s="402">
        <f>SUM(C445)</f>
        <v>0</v>
      </c>
      <c r="D477" s="402">
        <f>SUM(D445)</f>
        <v>0</v>
      </c>
      <c r="E477" s="402"/>
      <c r="F477" s="403"/>
    </row>
    <row r="478" spans="1:6" ht="12.75" thickBot="1">
      <c r="A478" s="396"/>
      <c r="B478" s="428" t="s">
        <v>261</v>
      </c>
      <c r="C478" s="409"/>
      <c r="D478" s="409"/>
      <c r="E478" s="409"/>
      <c r="F478" s="916"/>
    </row>
    <row r="479" spans="1:6" ht="12.75" thickBot="1">
      <c r="A479" s="396"/>
      <c r="B479" s="430" t="s">
        <v>602</v>
      </c>
      <c r="C479" s="411">
        <f>SUM(C476:C478)</f>
        <v>4241</v>
      </c>
      <c r="D479" s="411">
        <f>SUM(D476:D478)</f>
        <v>14824</v>
      </c>
      <c r="E479" s="411">
        <f>SUM(E476:E478)</f>
        <v>12231</v>
      </c>
      <c r="F479" s="918">
        <f t="shared" si="17"/>
        <v>0.8250809498111171</v>
      </c>
    </row>
    <row r="480" spans="1:6" ht="14.25" thickBot="1">
      <c r="A480" s="393"/>
      <c r="B480" s="431" t="s">
        <v>663</v>
      </c>
      <c r="C480" s="425">
        <f>SUM(C475+C479)</f>
        <v>971147</v>
      </c>
      <c r="D480" s="425">
        <f>SUM(D475+D479)</f>
        <v>1061019</v>
      </c>
      <c r="E480" s="425">
        <f>SUM(E475+E479)</f>
        <v>1023288</v>
      </c>
      <c r="F480" s="1323">
        <f t="shared" si="17"/>
        <v>0.9644389026021212</v>
      </c>
    </row>
    <row r="481" spans="1:6" ht="13.5">
      <c r="A481" s="273">
        <v>2985</v>
      </c>
      <c r="B481" s="276" t="s">
        <v>272</v>
      </c>
      <c r="C481" s="402"/>
      <c r="D481" s="402"/>
      <c r="E481" s="402"/>
      <c r="F481" s="403"/>
    </row>
    <row r="482" spans="1:6" ht="12" customHeight="1">
      <c r="A482" s="396"/>
      <c r="B482" s="398" t="s">
        <v>81</v>
      </c>
      <c r="C482" s="396"/>
      <c r="D482" s="396"/>
      <c r="E482" s="396"/>
      <c r="F482" s="403"/>
    </row>
    <row r="483" spans="1:6" ht="12.75" thickBot="1">
      <c r="A483" s="396"/>
      <c r="B483" s="399" t="s">
        <v>82</v>
      </c>
      <c r="C483" s="441"/>
      <c r="D483" s="441">
        <v>1711</v>
      </c>
      <c r="E483" s="441">
        <v>1711</v>
      </c>
      <c r="F483" s="916">
        <f t="shared" si="17"/>
        <v>1</v>
      </c>
    </row>
    <row r="484" spans="1:6" ht="12.75" thickBot="1">
      <c r="A484" s="396"/>
      <c r="B484" s="400" t="s">
        <v>100</v>
      </c>
      <c r="C484" s="442">
        <f>SUM(C482:C483)</f>
        <v>0</v>
      </c>
      <c r="D484" s="442">
        <f>SUM(D482:D483)</f>
        <v>1711</v>
      </c>
      <c r="E484" s="442">
        <f>SUM(E482:E483)</f>
        <v>1711</v>
      </c>
      <c r="F484" s="918">
        <f t="shared" si="17"/>
        <v>1</v>
      </c>
    </row>
    <row r="485" spans="1:6" ht="12">
      <c r="A485" s="396"/>
      <c r="B485" s="398" t="s">
        <v>686</v>
      </c>
      <c r="C485" s="928"/>
      <c r="D485" s="929">
        <v>51</v>
      </c>
      <c r="E485" s="929">
        <v>56</v>
      </c>
      <c r="F485" s="403">
        <f t="shared" si="17"/>
        <v>1.0980392156862746</v>
      </c>
    </row>
    <row r="486" spans="1:6" ht="12">
      <c r="A486" s="396"/>
      <c r="B486" s="398" t="s">
        <v>84</v>
      </c>
      <c r="C486" s="402">
        <f>SUM(C487:C488)</f>
        <v>67559</v>
      </c>
      <c r="D486" s="402">
        <f>SUM(D487:D488)</f>
        <v>51768</v>
      </c>
      <c r="E486" s="402">
        <v>51838</v>
      </c>
      <c r="F486" s="403">
        <f t="shared" si="17"/>
        <v>1.0013521866790296</v>
      </c>
    </row>
    <row r="487" spans="1:6" ht="12.75">
      <c r="A487" s="396"/>
      <c r="B487" s="404" t="s">
        <v>85</v>
      </c>
      <c r="C487" s="405">
        <v>44409</v>
      </c>
      <c r="D487" s="405">
        <v>43199</v>
      </c>
      <c r="E487" s="405">
        <v>43269</v>
      </c>
      <c r="F487" s="403">
        <f t="shared" si="17"/>
        <v>1.001620407879812</v>
      </c>
    </row>
    <row r="488" spans="1:6" ht="12.75">
      <c r="A488" s="396"/>
      <c r="B488" s="404" t="s">
        <v>86</v>
      </c>
      <c r="C488" s="405">
        <v>23150</v>
      </c>
      <c r="D488" s="405">
        <v>8569</v>
      </c>
      <c r="E488" s="405">
        <v>8569</v>
      </c>
      <c r="F488" s="403">
        <f t="shared" si="17"/>
        <v>1</v>
      </c>
    </row>
    <row r="489" spans="1:6" ht="12">
      <c r="A489" s="396"/>
      <c r="B489" s="406" t="s">
        <v>87</v>
      </c>
      <c r="C489" s="402">
        <v>2400</v>
      </c>
      <c r="D489" s="402"/>
      <c r="E489" s="402"/>
      <c r="F489" s="403"/>
    </row>
    <row r="490" spans="1:6" ht="12">
      <c r="A490" s="396"/>
      <c r="B490" s="406" t="s">
        <v>88</v>
      </c>
      <c r="C490" s="402"/>
      <c r="D490" s="402"/>
      <c r="E490" s="402"/>
      <c r="F490" s="403"/>
    </row>
    <row r="491" spans="1:6" ht="12">
      <c r="A491" s="396"/>
      <c r="B491" s="406" t="s">
        <v>89</v>
      </c>
      <c r="C491" s="402">
        <v>20041</v>
      </c>
      <c r="D491" s="402">
        <v>10361</v>
      </c>
      <c r="E491" s="402">
        <v>10364</v>
      </c>
      <c r="F491" s="403">
        <f t="shared" si="17"/>
        <v>1.0002895473409903</v>
      </c>
    </row>
    <row r="492" spans="1:6" ht="12">
      <c r="A492" s="396"/>
      <c r="B492" s="406" t="s">
        <v>283</v>
      </c>
      <c r="C492" s="402"/>
      <c r="D492" s="402">
        <v>6103</v>
      </c>
      <c r="E492" s="402">
        <v>6103</v>
      </c>
      <c r="F492" s="403">
        <f t="shared" si="17"/>
        <v>1</v>
      </c>
    </row>
    <row r="493" spans="1:6" ht="12">
      <c r="A493" s="396"/>
      <c r="B493" s="407" t="s">
        <v>90</v>
      </c>
      <c r="C493" s="402"/>
      <c r="D493" s="402"/>
      <c r="E493" s="402"/>
      <c r="F493" s="403"/>
    </row>
    <row r="494" spans="1:6" ht="12.75" thickBot="1">
      <c r="A494" s="396"/>
      <c r="B494" s="408" t="s">
        <v>91</v>
      </c>
      <c r="C494" s="402"/>
      <c r="D494" s="402">
        <v>22</v>
      </c>
      <c r="E494" s="402">
        <v>22</v>
      </c>
      <c r="F494" s="916">
        <f t="shared" si="17"/>
        <v>1</v>
      </c>
    </row>
    <row r="495" spans="1:6" ht="12.75" thickBot="1">
      <c r="A495" s="396"/>
      <c r="B495" s="410" t="s">
        <v>278</v>
      </c>
      <c r="C495" s="411">
        <f>SUM(C486+C489+C490+C491+C494)</f>
        <v>90000</v>
      </c>
      <c r="D495" s="411">
        <f>SUM(D486+D489+D490+D491+D494+D485+D492)</f>
        <v>68305</v>
      </c>
      <c r="E495" s="411">
        <f>SUM(E486+E489+E490+E491+E494+E485+E492)</f>
        <v>68383</v>
      </c>
      <c r="F495" s="918">
        <f t="shared" si="17"/>
        <v>1.0011419369006662</v>
      </c>
    </row>
    <row r="496" spans="1:6" ht="12.75" thickBot="1">
      <c r="A496" s="396"/>
      <c r="B496" s="930" t="s">
        <v>687</v>
      </c>
      <c r="C496" s="411"/>
      <c r="D496" s="411">
        <v>3064</v>
      </c>
      <c r="E496" s="411">
        <v>3064</v>
      </c>
      <c r="F496" s="918">
        <f t="shared" si="17"/>
        <v>1</v>
      </c>
    </row>
    <row r="497" spans="1:6" ht="13.5" thickBot="1">
      <c r="A497" s="396"/>
      <c r="B497" s="413" t="s">
        <v>603</v>
      </c>
      <c r="C497" s="414">
        <f>SUM(C495+C484)</f>
        <v>90000</v>
      </c>
      <c r="D497" s="414">
        <f>SUM(D495+D484+D496)</f>
        <v>73080</v>
      </c>
      <c r="E497" s="414">
        <f>SUM(E495+E484+E496)</f>
        <v>73158</v>
      </c>
      <c r="F497" s="918">
        <f t="shared" si="17"/>
        <v>1.0010673234811165</v>
      </c>
    </row>
    <row r="498" spans="1:6" ht="12.75" thickBot="1">
      <c r="A498" s="396"/>
      <c r="B498" s="415" t="s">
        <v>604</v>
      </c>
      <c r="C498" s="416"/>
      <c r="D498" s="416"/>
      <c r="E498" s="416"/>
      <c r="F498" s="917"/>
    </row>
    <row r="499" spans="1:6" ht="12">
      <c r="A499" s="396"/>
      <c r="B499" s="417" t="s">
        <v>92</v>
      </c>
      <c r="C499" s="418"/>
      <c r="D499" s="418">
        <v>2257</v>
      </c>
      <c r="E499" s="418">
        <v>2257</v>
      </c>
      <c r="F499" s="403">
        <f t="shared" si="17"/>
        <v>1</v>
      </c>
    </row>
    <row r="500" spans="1:7" ht="12">
      <c r="A500" s="396"/>
      <c r="B500" s="419" t="s">
        <v>97</v>
      </c>
      <c r="C500" s="402">
        <v>335056</v>
      </c>
      <c r="D500" s="402">
        <v>289220</v>
      </c>
      <c r="E500" s="402">
        <v>287962</v>
      </c>
      <c r="F500" s="403">
        <f t="shared" si="17"/>
        <v>0.9956503699605836</v>
      </c>
      <c r="G500" s="857"/>
    </row>
    <row r="501" spans="1:6" ht="12.75" thickBot="1">
      <c r="A501" s="396"/>
      <c r="B501" s="420" t="s">
        <v>98</v>
      </c>
      <c r="C501" s="409"/>
      <c r="D501" s="409"/>
      <c r="E501" s="409"/>
      <c r="F501" s="916"/>
    </row>
    <row r="502" spans="1:6" ht="13.5" thickBot="1">
      <c r="A502" s="396"/>
      <c r="B502" s="421" t="s">
        <v>596</v>
      </c>
      <c r="C502" s="422">
        <f>SUM(C499:C501)</f>
        <v>335056</v>
      </c>
      <c r="D502" s="422">
        <f>SUM(D499:D501)</f>
        <v>291477</v>
      </c>
      <c r="E502" s="422">
        <f>SUM(E499:E501)</f>
        <v>290219</v>
      </c>
      <c r="F502" s="918">
        <f t="shared" si="17"/>
        <v>0.9956840505425814</v>
      </c>
    </row>
    <row r="503" spans="1:6" ht="14.25" thickBot="1">
      <c r="A503" s="396"/>
      <c r="B503" s="424" t="s">
        <v>613</v>
      </c>
      <c r="C503" s="425">
        <f>SUM(C497+C498+C502)</f>
        <v>425056</v>
      </c>
      <c r="D503" s="425">
        <f>SUM(D497+D498+D502)</f>
        <v>364557</v>
      </c>
      <c r="E503" s="425">
        <f>SUM(E497+E498+E502)</f>
        <v>363377</v>
      </c>
      <c r="F503" s="918">
        <f t="shared" si="17"/>
        <v>0.9967631947816117</v>
      </c>
    </row>
    <row r="504" spans="1:7" ht="12">
      <c r="A504" s="396"/>
      <c r="B504" s="426" t="s">
        <v>251</v>
      </c>
      <c r="C504" s="805">
        <v>135965</v>
      </c>
      <c r="D504" s="805">
        <v>99983</v>
      </c>
      <c r="E504" s="402">
        <v>99894</v>
      </c>
      <c r="F504" s="403">
        <f t="shared" si="17"/>
        <v>0.9991098486742747</v>
      </c>
      <c r="G504" s="857"/>
    </row>
    <row r="505" spans="1:7" ht="12">
      <c r="A505" s="396"/>
      <c r="B505" s="426" t="s">
        <v>252</v>
      </c>
      <c r="C505" s="402">
        <v>39827</v>
      </c>
      <c r="D505" s="402">
        <v>30422</v>
      </c>
      <c r="E505" s="402">
        <v>30058</v>
      </c>
      <c r="F505" s="403">
        <f t="shared" si="17"/>
        <v>0.9880349746893695</v>
      </c>
      <c r="G505" s="857"/>
    </row>
    <row r="506" spans="1:7" ht="12">
      <c r="A506" s="396"/>
      <c r="B506" s="426" t="s">
        <v>253</v>
      </c>
      <c r="C506" s="402">
        <v>244314</v>
      </c>
      <c r="D506" s="402">
        <v>225294</v>
      </c>
      <c r="E506" s="402">
        <v>221374</v>
      </c>
      <c r="F506" s="403">
        <f t="shared" si="17"/>
        <v>0.9826005131073176</v>
      </c>
      <c r="G506" s="857"/>
    </row>
    <row r="507" spans="1:6" ht="12">
      <c r="A507" s="396"/>
      <c r="B507" s="426" t="s">
        <v>255</v>
      </c>
      <c r="C507" s="402"/>
      <c r="D507" s="402"/>
      <c r="E507" s="402"/>
      <c r="F507" s="403"/>
    </row>
    <row r="508" spans="1:6" ht="12.75" thickBot="1">
      <c r="A508" s="396"/>
      <c r="B508" s="796" t="s">
        <v>254</v>
      </c>
      <c r="C508" s="409"/>
      <c r="D508" s="409"/>
      <c r="E508" s="409"/>
      <c r="F508" s="916"/>
    </row>
    <row r="509" spans="1:6" ht="12">
      <c r="A509" s="795"/>
      <c r="B509" s="791" t="s">
        <v>595</v>
      </c>
      <c r="C509" s="806">
        <f>SUM(C504:C508)</f>
        <v>420106</v>
      </c>
      <c r="D509" s="806">
        <f>SUM(D504:D508)</f>
        <v>355699</v>
      </c>
      <c r="E509" s="806">
        <f>SUM(E504:E508)</f>
        <v>351326</v>
      </c>
      <c r="F509" s="921">
        <f t="shared" si="17"/>
        <v>0.9877058974020169</v>
      </c>
    </row>
    <row r="510" spans="1:6" ht="12.75">
      <c r="A510" s="396"/>
      <c r="B510" s="792" t="s">
        <v>510</v>
      </c>
      <c r="C510" s="405">
        <v>55512</v>
      </c>
      <c r="D510" s="405">
        <v>59900</v>
      </c>
      <c r="E510" s="405">
        <v>59900</v>
      </c>
      <c r="F510" s="403">
        <f t="shared" si="17"/>
        <v>1</v>
      </c>
    </row>
    <row r="511" spans="1:6" ht="12.75">
      <c r="A511" s="396"/>
      <c r="B511" s="792" t="s">
        <v>508</v>
      </c>
      <c r="C511" s="405">
        <v>32538</v>
      </c>
      <c r="D511" s="405">
        <v>36848</v>
      </c>
      <c r="E511" s="405">
        <v>36660</v>
      </c>
      <c r="F511" s="403">
        <f t="shared" si="17"/>
        <v>0.9948979591836735</v>
      </c>
    </row>
    <row r="512" spans="1:6" ht="13.5" thickBot="1">
      <c r="A512" s="396"/>
      <c r="B512" s="793" t="s">
        <v>509</v>
      </c>
      <c r="C512" s="794">
        <v>93792</v>
      </c>
      <c r="D512" s="794">
        <v>100577</v>
      </c>
      <c r="E512" s="794">
        <v>100547</v>
      </c>
      <c r="F512" s="916">
        <f aca="true" t="shared" si="22" ref="F512:F551">SUM(E512/D512)</f>
        <v>0.9997017210694293</v>
      </c>
    </row>
    <row r="513" spans="1:6" ht="12">
      <c r="A513" s="396"/>
      <c r="B513" s="426" t="s">
        <v>158</v>
      </c>
      <c r="C513" s="402">
        <v>4950</v>
      </c>
      <c r="D513" s="402">
        <v>7256</v>
      </c>
      <c r="E513" s="402">
        <v>6759</v>
      </c>
      <c r="F513" s="403">
        <f t="shared" si="22"/>
        <v>0.9315049614112458</v>
      </c>
    </row>
    <row r="514" spans="1:6" ht="12">
      <c r="A514" s="396"/>
      <c r="B514" s="426" t="s">
        <v>159</v>
      </c>
      <c r="C514" s="402"/>
      <c r="D514" s="402">
        <v>1602</v>
      </c>
      <c r="E514" s="402">
        <v>1602</v>
      </c>
      <c r="F514" s="403">
        <f t="shared" si="22"/>
        <v>1</v>
      </c>
    </row>
    <row r="515" spans="1:6" ht="12.75" thickBot="1">
      <c r="A515" s="396"/>
      <c r="B515" s="428" t="s">
        <v>261</v>
      </c>
      <c r="C515" s="409"/>
      <c r="D515" s="409"/>
      <c r="E515" s="409"/>
      <c r="F515" s="916"/>
    </row>
    <row r="516" spans="1:6" ht="12.75" thickBot="1">
      <c r="A516" s="396"/>
      <c r="B516" s="430" t="s">
        <v>602</v>
      </c>
      <c r="C516" s="411">
        <f>SUM(C513:C515)</f>
        <v>4950</v>
      </c>
      <c r="D516" s="411">
        <f>SUM(D513:D515)</f>
        <v>8858</v>
      </c>
      <c r="E516" s="411">
        <f>SUM(E513:E515)</f>
        <v>8361</v>
      </c>
      <c r="F516" s="918">
        <f t="shared" si="22"/>
        <v>0.9438925265296907</v>
      </c>
    </row>
    <row r="517" spans="1:6" ht="14.25" thickBot="1">
      <c r="A517" s="393"/>
      <c r="B517" s="431" t="s">
        <v>663</v>
      </c>
      <c r="C517" s="425">
        <f>SUM(C509+C516)</f>
        <v>425056</v>
      </c>
      <c r="D517" s="425">
        <f>SUM(D509+D516)</f>
        <v>364557</v>
      </c>
      <c r="E517" s="1421">
        <f>SUM(E509+E516)</f>
        <v>359687</v>
      </c>
      <c r="F517" s="1323">
        <f t="shared" si="22"/>
        <v>0.9866413208359736</v>
      </c>
    </row>
    <row r="518" spans="1:6" ht="13.5">
      <c r="A518" s="273">
        <v>2991</v>
      </c>
      <c r="B518" s="276" t="s">
        <v>101</v>
      </c>
      <c r="C518" s="435"/>
      <c r="D518" s="435"/>
      <c r="E518" s="435"/>
      <c r="F518" s="403"/>
    </row>
    <row r="519" spans="1:6" ht="12">
      <c r="A519" s="396"/>
      <c r="B519" s="398" t="s">
        <v>81</v>
      </c>
      <c r="C519" s="396"/>
      <c r="D519" s="396"/>
      <c r="E519" s="396"/>
      <c r="F519" s="403"/>
    </row>
    <row r="520" spans="1:6" ht="12.75" thickBot="1">
      <c r="A520" s="396"/>
      <c r="B520" s="399" t="s">
        <v>82</v>
      </c>
      <c r="C520" s="409">
        <f>SUM(C451+C483+C356)</f>
        <v>0</v>
      </c>
      <c r="D520" s="409">
        <f>SUM(D451+D483+D356)</f>
        <v>41719</v>
      </c>
      <c r="E520" s="409">
        <f>SUM(E451+E483+E356)</f>
        <v>41919</v>
      </c>
      <c r="F520" s="916">
        <f t="shared" si="22"/>
        <v>1.004793978762674</v>
      </c>
    </row>
    <row r="521" spans="1:6" ht="12.75" thickBot="1">
      <c r="A521" s="396"/>
      <c r="B521" s="400" t="s">
        <v>100</v>
      </c>
      <c r="C521" s="440">
        <f>SUM(C520)</f>
        <v>0</v>
      </c>
      <c r="D521" s="440">
        <f>SUM(D520)</f>
        <v>41719</v>
      </c>
      <c r="E521" s="440">
        <f>SUM(E520)</f>
        <v>41919</v>
      </c>
      <c r="F521" s="918">
        <f t="shared" si="22"/>
        <v>1.004793978762674</v>
      </c>
    </row>
    <row r="522" spans="1:6" ht="12">
      <c r="A522" s="396"/>
      <c r="B522" s="398" t="s">
        <v>686</v>
      </c>
      <c r="C522" s="936"/>
      <c r="D522" s="402">
        <f>SUM(D485)</f>
        <v>51</v>
      </c>
      <c r="E522" s="402">
        <f>SUM(E485)</f>
        <v>56</v>
      </c>
      <c r="F522" s="403">
        <f t="shared" si="22"/>
        <v>1.0980392156862746</v>
      </c>
    </row>
    <row r="523" spans="1:6" ht="12">
      <c r="A523" s="396"/>
      <c r="B523" s="398" t="s">
        <v>84</v>
      </c>
      <c r="C523" s="402">
        <f aca="true" t="shared" si="23" ref="C523:E528">SUM(C486+C453+C358)</f>
        <v>107214</v>
      </c>
      <c r="D523" s="402">
        <f t="shared" si="23"/>
        <v>122934</v>
      </c>
      <c r="E523" s="402">
        <f t="shared" si="23"/>
        <v>123007</v>
      </c>
      <c r="F523" s="403">
        <f t="shared" si="22"/>
        <v>1.0005938145671662</v>
      </c>
    </row>
    <row r="524" spans="1:6" ht="12.75">
      <c r="A524" s="396"/>
      <c r="B524" s="404" t="s">
        <v>85</v>
      </c>
      <c r="C524" s="405">
        <f t="shared" si="23"/>
        <v>45704</v>
      </c>
      <c r="D524" s="405">
        <f t="shared" si="23"/>
        <v>54753</v>
      </c>
      <c r="E524" s="405">
        <f t="shared" si="23"/>
        <v>54826</v>
      </c>
      <c r="F524" s="403">
        <f t="shared" si="22"/>
        <v>1.0013332602779756</v>
      </c>
    </row>
    <row r="525" spans="1:6" ht="12.75">
      <c r="A525" s="396"/>
      <c r="B525" s="404" t="s">
        <v>86</v>
      </c>
      <c r="C525" s="405">
        <f t="shared" si="23"/>
        <v>61510</v>
      </c>
      <c r="D525" s="405">
        <f t="shared" si="23"/>
        <v>68181</v>
      </c>
      <c r="E525" s="405">
        <f t="shared" si="23"/>
        <v>68181</v>
      </c>
      <c r="F525" s="403">
        <f t="shared" si="22"/>
        <v>1</v>
      </c>
    </row>
    <row r="526" spans="1:6" ht="12">
      <c r="A526" s="396"/>
      <c r="B526" s="406" t="s">
        <v>87</v>
      </c>
      <c r="C526" s="402">
        <f t="shared" si="23"/>
        <v>31785</v>
      </c>
      <c r="D526" s="402">
        <f t="shared" si="23"/>
        <v>32064</v>
      </c>
      <c r="E526" s="402">
        <f t="shared" si="23"/>
        <v>32006</v>
      </c>
      <c r="F526" s="403">
        <f t="shared" si="22"/>
        <v>0.998191117764471</v>
      </c>
    </row>
    <row r="527" spans="1:6" ht="12">
      <c r="A527" s="396"/>
      <c r="B527" s="406" t="s">
        <v>88</v>
      </c>
      <c r="C527" s="402">
        <f t="shared" si="23"/>
        <v>222559</v>
      </c>
      <c r="D527" s="402">
        <f t="shared" si="23"/>
        <v>212032</v>
      </c>
      <c r="E527" s="402">
        <f t="shared" si="23"/>
        <v>211803</v>
      </c>
      <c r="F527" s="403">
        <f t="shared" si="22"/>
        <v>0.9989199743434953</v>
      </c>
    </row>
    <row r="528" spans="1:6" ht="12">
      <c r="A528" s="396"/>
      <c r="B528" s="406" t="s">
        <v>89</v>
      </c>
      <c r="C528" s="402">
        <f t="shared" si="23"/>
        <v>91280</v>
      </c>
      <c r="D528" s="402">
        <f t="shared" si="23"/>
        <v>91329</v>
      </c>
      <c r="E528" s="402">
        <f t="shared" si="23"/>
        <v>87012</v>
      </c>
      <c r="F528" s="403">
        <f t="shared" si="22"/>
        <v>0.9527313339683999</v>
      </c>
    </row>
    <row r="529" spans="1:6" ht="12">
      <c r="A529" s="396"/>
      <c r="B529" s="406" t="s">
        <v>283</v>
      </c>
      <c r="C529" s="402">
        <f>C364</f>
        <v>0</v>
      </c>
      <c r="D529" s="402">
        <f>D364+D492</f>
        <v>7044</v>
      </c>
      <c r="E529" s="402">
        <f>E364+E492+E459</f>
        <v>11445</v>
      </c>
      <c r="F529" s="403">
        <f t="shared" si="22"/>
        <v>1.624787052810903</v>
      </c>
    </row>
    <row r="530" spans="1:6" ht="12">
      <c r="A530" s="396"/>
      <c r="B530" s="407" t="s">
        <v>90</v>
      </c>
      <c r="C530" s="402">
        <f aca="true" t="shared" si="24" ref="C530:E531">SUM(C493+C460+C365)</f>
        <v>0</v>
      </c>
      <c r="D530" s="402">
        <f t="shared" si="24"/>
        <v>57</v>
      </c>
      <c r="E530" s="402">
        <f t="shared" si="24"/>
        <v>57</v>
      </c>
      <c r="F530" s="403">
        <f t="shared" si="22"/>
        <v>1</v>
      </c>
    </row>
    <row r="531" spans="1:6" ht="12.75" thickBot="1">
      <c r="A531" s="396"/>
      <c r="B531" s="408" t="s">
        <v>91</v>
      </c>
      <c r="C531" s="402">
        <f t="shared" si="24"/>
        <v>7200</v>
      </c>
      <c r="D531" s="402">
        <f t="shared" si="24"/>
        <v>10957</v>
      </c>
      <c r="E531" s="402">
        <f t="shared" si="24"/>
        <v>10957</v>
      </c>
      <c r="F531" s="916">
        <f t="shared" si="22"/>
        <v>1</v>
      </c>
    </row>
    <row r="532" spans="1:6" ht="12.75" thickBot="1">
      <c r="A532" s="396"/>
      <c r="B532" s="410" t="s">
        <v>278</v>
      </c>
      <c r="C532" s="411">
        <f>SUM(C523+C526+C527+C528+C531+C529)</f>
        <v>460038</v>
      </c>
      <c r="D532" s="411">
        <f>SUM(D523+D526+D527+D528+D531+D529+D522+D530)</f>
        <v>476468</v>
      </c>
      <c r="E532" s="411">
        <f>SUM(E523+E526+E527+E528+E531+E529+E522+E530)</f>
        <v>476343</v>
      </c>
      <c r="F532" s="918">
        <f t="shared" si="22"/>
        <v>0.9997376528958922</v>
      </c>
    </row>
    <row r="533" spans="1:6" ht="12.75" thickBot="1">
      <c r="A533" s="396"/>
      <c r="B533" s="930" t="s">
        <v>687</v>
      </c>
      <c r="C533" s="411"/>
      <c r="D533" s="411">
        <v>3064</v>
      </c>
      <c r="E533" s="411">
        <v>3064</v>
      </c>
      <c r="F533" s="918">
        <f t="shared" si="22"/>
        <v>1</v>
      </c>
    </row>
    <row r="534" spans="1:6" ht="13.5" thickBot="1">
      <c r="A534" s="396"/>
      <c r="B534" s="413" t="s">
        <v>603</v>
      </c>
      <c r="C534" s="414">
        <f>SUM(C532+C521)</f>
        <v>460038</v>
      </c>
      <c r="D534" s="414">
        <f>SUM(D532+D521+D533)</f>
        <v>521251</v>
      </c>
      <c r="E534" s="414">
        <f>SUM(E532+E521+E533)</f>
        <v>521326</v>
      </c>
      <c r="F534" s="918">
        <f t="shared" si="22"/>
        <v>1.0001438846160486</v>
      </c>
    </row>
    <row r="535" spans="1:6" ht="12.75" thickBot="1">
      <c r="A535" s="396"/>
      <c r="B535" s="415" t="s">
        <v>604</v>
      </c>
      <c r="C535" s="416"/>
      <c r="D535" s="416"/>
      <c r="E535" s="416"/>
      <c r="F535" s="917"/>
    </row>
    <row r="536" spans="1:6" ht="12">
      <c r="A536" s="396"/>
      <c r="B536" s="417" t="s">
        <v>92</v>
      </c>
      <c r="C536" s="418">
        <f aca="true" t="shared" si="25" ref="C536:E538">SUM(C499+C465+C370)</f>
        <v>0</v>
      </c>
      <c r="D536" s="418">
        <f t="shared" si="25"/>
        <v>50711</v>
      </c>
      <c r="E536" s="418">
        <f t="shared" si="25"/>
        <v>50711</v>
      </c>
      <c r="F536" s="403">
        <f t="shared" si="22"/>
        <v>1</v>
      </c>
    </row>
    <row r="537" spans="1:6" ht="12">
      <c r="A537" s="396"/>
      <c r="B537" s="419" t="s">
        <v>97</v>
      </c>
      <c r="C537" s="402">
        <f t="shared" si="25"/>
        <v>3262626</v>
      </c>
      <c r="D537" s="402">
        <f t="shared" si="25"/>
        <v>3395786</v>
      </c>
      <c r="E537" s="402">
        <f t="shared" si="25"/>
        <v>3363061</v>
      </c>
      <c r="F537" s="403">
        <f t="shared" si="22"/>
        <v>0.9903630558580546</v>
      </c>
    </row>
    <row r="538" spans="1:6" ht="12.75" thickBot="1">
      <c r="A538" s="396"/>
      <c r="B538" s="420" t="s">
        <v>98</v>
      </c>
      <c r="C538" s="409">
        <f t="shared" si="25"/>
        <v>277337</v>
      </c>
      <c r="D538" s="409">
        <f t="shared" si="25"/>
        <v>290438</v>
      </c>
      <c r="E538" s="409">
        <f t="shared" si="25"/>
        <v>253799</v>
      </c>
      <c r="F538" s="916">
        <f t="shared" si="22"/>
        <v>0.8738491519704722</v>
      </c>
    </row>
    <row r="539" spans="1:6" ht="13.5" thickBot="1">
      <c r="A539" s="396"/>
      <c r="B539" s="421" t="s">
        <v>596</v>
      </c>
      <c r="C539" s="422">
        <f>SUM(C536:C538)</f>
        <v>3539963</v>
      </c>
      <c r="D539" s="422">
        <f>SUM(D536:D538)</f>
        <v>3736935</v>
      </c>
      <c r="E539" s="422">
        <f>SUM(E536:E538)</f>
        <v>3667571</v>
      </c>
      <c r="F539" s="918">
        <f t="shared" si="22"/>
        <v>0.9814382642459663</v>
      </c>
    </row>
    <row r="540" spans="1:6" ht="14.25" thickBot="1">
      <c r="A540" s="396"/>
      <c r="B540" s="424" t="s">
        <v>613</v>
      </c>
      <c r="C540" s="425">
        <f>SUM(C534+C535+C539)</f>
        <v>4000001</v>
      </c>
      <c r="D540" s="425">
        <f>SUM(D534+D535+D539)</f>
        <v>4258186</v>
      </c>
      <c r="E540" s="425">
        <f>SUM(E534+E535+E539)</f>
        <v>4188897</v>
      </c>
      <c r="F540" s="1323">
        <f t="shared" si="22"/>
        <v>0.9837280475770669</v>
      </c>
    </row>
    <row r="541" spans="1:6" ht="12">
      <c r="A541" s="396"/>
      <c r="B541" s="426" t="s">
        <v>251</v>
      </c>
      <c r="C541" s="402">
        <f aca="true" t="shared" si="26" ref="C541:E543">SUM(C504+C470+C375)</f>
        <v>1791250</v>
      </c>
      <c r="D541" s="402">
        <f t="shared" si="26"/>
        <v>1871545</v>
      </c>
      <c r="E541" s="402">
        <f t="shared" si="26"/>
        <v>1845661</v>
      </c>
      <c r="F541" s="403">
        <f t="shared" si="22"/>
        <v>0.9861697153955689</v>
      </c>
    </row>
    <row r="542" spans="1:6" ht="12">
      <c r="A542" s="396"/>
      <c r="B542" s="426" t="s">
        <v>252</v>
      </c>
      <c r="C542" s="402">
        <f t="shared" si="26"/>
        <v>509229</v>
      </c>
      <c r="D542" s="402">
        <f t="shared" si="26"/>
        <v>533710</v>
      </c>
      <c r="E542" s="402">
        <f t="shared" si="26"/>
        <v>529378</v>
      </c>
      <c r="F542" s="403">
        <f t="shared" si="22"/>
        <v>0.9918832324670701</v>
      </c>
    </row>
    <row r="543" spans="1:6" ht="12">
      <c r="A543" s="396"/>
      <c r="B543" s="426" t="s">
        <v>253</v>
      </c>
      <c r="C543" s="402">
        <f t="shared" si="26"/>
        <v>1662427</v>
      </c>
      <c r="D543" s="402">
        <f t="shared" si="26"/>
        <v>1772866</v>
      </c>
      <c r="E543" s="402">
        <f t="shared" si="26"/>
        <v>1705385</v>
      </c>
      <c r="F543" s="403">
        <f t="shared" si="22"/>
        <v>0.9619367735632586</v>
      </c>
    </row>
    <row r="544" spans="1:6" ht="12">
      <c r="A544" s="396"/>
      <c r="B544" s="427" t="s">
        <v>255</v>
      </c>
      <c r="C544" s="402">
        <f>SUM(C441)</f>
        <v>1300</v>
      </c>
      <c r="D544" s="402">
        <f>SUM(D441)</f>
        <v>1300</v>
      </c>
      <c r="E544" s="402">
        <f>SUM(E441)</f>
        <v>780</v>
      </c>
      <c r="F544" s="403">
        <f t="shared" si="22"/>
        <v>0.6</v>
      </c>
    </row>
    <row r="545" spans="1:6" ht="12.75" thickBot="1">
      <c r="A545" s="396"/>
      <c r="B545" s="428" t="s">
        <v>254</v>
      </c>
      <c r="C545" s="402">
        <f>SUM(C508+C474+C379)</f>
        <v>0</v>
      </c>
      <c r="D545" s="402">
        <f>SUM(D508+D474+D379)</f>
        <v>7843</v>
      </c>
      <c r="E545" s="402">
        <f>SUM(E508+E474+E379)</f>
        <v>7843</v>
      </c>
      <c r="F545" s="916">
        <f t="shared" si="22"/>
        <v>1</v>
      </c>
    </row>
    <row r="546" spans="1:6" ht="12.75" thickBot="1">
      <c r="A546" s="396"/>
      <c r="B546" s="429" t="s">
        <v>595</v>
      </c>
      <c r="C546" s="411">
        <f>SUM(C541:C545)</f>
        <v>3964206</v>
      </c>
      <c r="D546" s="411">
        <f>SUM(D541:D545)</f>
        <v>4187264</v>
      </c>
      <c r="E546" s="411">
        <f>SUM(E541:E545)</f>
        <v>4089047</v>
      </c>
      <c r="F546" s="918">
        <f t="shared" si="22"/>
        <v>0.9765438720844924</v>
      </c>
    </row>
    <row r="547" spans="1:6" ht="12">
      <c r="A547" s="396"/>
      <c r="B547" s="426" t="s">
        <v>158</v>
      </c>
      <c r="C547" s="402">
        <f>SUM(C381+C476+C513)</f>
        <v>35795</v>
      </c>
      <c r="D547" s="402">
        <f>SUM(D381+D476+D513)</f>
        <v>69320</v>
      </c>
      <c r="E547" s="402">
        <f>SUM(E381+E476+E513)</f>
        <v>66228</v>
      </c>
      <c r="F547" s="403">
        <f t="shared" si="22"/>
        <v>0.9553952683208309</v>
      </c>
    </row>
    <row r="548" spans="1:6" ht="12">
      <c r="A548" s="396"/>
      <c r="B548" s="426" t="s">
        <v>159</v>
      </c>
      <c r="C548" s="402">
        <f>SUM(C514+C477+C382)</f>
        <v>0</v>
      </c>
      <c r="D548" s="402">
        <f>SUM(D514+D477+D382)</f>
        <v>1602</v>
      </c>
      <c r="E548" s="402">
        <f>SUM(E514+E477+E382)</f>
        <v>1602</v>
      </c>
      <c r="F548" s="403">
        <f t="shared" si="22"/>
        <v>1</v>
      </c>
    </row>
    <row r="549" spans="1:6" ht="12.75" thickBot="1">
      <c r="A549" s="396"/>
      <c r="B549" s="428" t="s">
        <v>261</v>
      </c>
      <c r="C549" s="409"/>
      <c r="D549" s="409"/>
      <c r="E549" s="409"/>
      <c r="F549" s="916"/>
    </row>
    <row r="550" spans="1:6" ht="12.75" thickBot="1">
      <c r="A550" s="396"/>
      <c r="B550" s="430" t="s">
        <v>602</v>
      </c>
      <c r="C550" s="411">
        <f>SUM(C547:C549)</f>
        <v>35795</v>
      </c>
      <c r="D550" s="411">
        <f>SUM(D547:D549)</f>
        <v>70922</v>
      </c>
      <c r="E550" s="411">
        <f>SUM(E547:E549)</f>
        <v>67830</v>
      </c>
      <c r="F550" s="918">
        <f t="shared" si="22"/>
        <v>0.9564028087194383</v>
      </c>
    </row>
    <row r="551" spans="1:6" ht="14.25" thickBot="1">
      <c r="A551" s="393"/>
      <c r="B551" s="431" t="s">
        <v>663</v>
      </c>
      <c r="C551" s="425">
        <f>SUM(C546+C550)</f>
        <v>4000001</v>
      </c>
      <c r="D551" s="425">
        <f>SUM(D546+D550)</f>
        <v>4258186</v>
      </c>
      <c r="E551" s="425">
        <f>SUM(E546+E550)</f>
        <v>4156877</v>
      </c>
      <c r="F551" s="1324">
        <f t="shared" si="22"/>
        <v>0.9762084136296536</v>
      </c>
    </row>
  </sheetData>
  <sheetProtection/>
  <mergeCells count="8">
    <mergeCell ref="A2:F2"/>
    <mergeCell ref="C5:C7"/>
    <mergeCell ref="F5:F7"/>
    <mergeCell ref="A1:F1"/>
    <mergeCell ref="B5:B7"/>
    <mergeCell ref="A5:A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1" max="255" man="1"/>
    <brk id="134" max="255" man="1"/>
    <brk id="196" max="255" man="1"/>
    <brk id="258" max="255" man="1"/>
    <brk id="321" max="255" man="1"/>
    <brk id="385" max="255" man="1"/>
    <brk id="448" max="255" man="1"/>
    <brk id="517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34">
      <selection activeCell="E19" sqref="E19"/>
    </sheetView>
  </sheetViews>
  <sheetFormatPr defaultColWidth="9.125" defaultRowHeight="12.75"/>
  <cols>
    <col min="1" max="1" width="6.875" style="446" customWidth="1"/>
    <col min="2" max="2" width="50.125" style="443" customWidth="1"/>
    <col min="3" max="4" width="14.50390625" style="443" customWidth="1"/>
    <col min="5" max="5" width="13.125" style="443" customWidth="1"/>
    <col min="6" max="6" width="8.875" style="443" customWidth="1"/>
    <col min="7" max="16384" width="9.125" style="443" customWidth="1"/>
  </cols>
  <sheetData>
    <row r="1" spans="1:6" ht="12">
      <c r="A1" s="1487" t="s">
        <v>241</v>
      </c>
      <c r="B1" s="1488"/>
      <c r="C1" s="1489"/>
      <c r="D1" s="1489"/>
      <c r="E1" s="1489"/>
      <c r="F1" s="1489"/>
    </row>
    <row r="2" spans="1:6" ht="12.75">
      <c r="A2" s="1487" t="s">
        <v>335</v>
      </c>
      <c r="B2" s="1488"/>
      <c r="C2" s="1489"/>
      <c r="D2" s="1489"/>
      <c r="E2" s="1489"/>
      <c r="F2" s="1489"/>
    </row>
    <row r="3" spans="1:2" s="445" customFormat="1" ht="11.25" customHeight="1">
      <c r="A3" s="444"/>
      <c r="B3" s="444"/>
    </row>
    <row r="4" spans="3:6" ht="11.25" customHeight="1">
      <c r="C4" s="447"/>
      <c r="D4" s="447"/>
      <c r="E4" s="447"/>
      <c r="F4" s="447" t="s">
        <v>68</v>
      </c>
    </row>
    <row r="5" spans="1:6" s="450" customFormat="1" ht="11.25" customHeight="1">
      <c r="A5" s="448"/>
      <c r="B5" s="449"/>
      <c r="C5" s="1475" t="s">
        <v>516</v>
      </c>
      <c r="D5" s="1475" t="s">
        <v>700</v>
      </c>
      <c r="E5" s="1475" t="s">
        <v>1091</v>
      </c>
      <c r="F5" s="1485" t="s">
        <v>306</v>
      </c>
    </row>
    <row r="6" spans="1:6" s="450" customFormat="1" ht="12" customHeight="1">
      <c r="A6" s="451" t="s">
        <v>191</v>
      </c>
      <c r="B6" s="452" t="s">
        <v>205</v>
      </c>
      <c r="C6" s="1476"/>
      <c r="D6" s="1476"/>
      <c r="E6" s="1476"/>
      <c r="F6" s="1485"/>
    </row>
    <row r="7" spans="1:6" s="450" customFormat="1" ht="23.25" customHeight="1" thickBot="1">
      <c r="A7" s="453"/>
      <c r="B7" s="454"/>
      <c r="C7" s="1490"/>
      <c r="D7" s="1490"/>
      <c r="E7" s="1490"/>
      <c r="F7" s="1486"/>
    </row>
    <row r="8" spans="1:6" s="450" customFormat="1" ht="12" customHeight="1">
      <c r="A8" s="455" t="s">
        <v>45</v>
      </c>
      <c r="B8" s="456" t="s">
        <v>46</v>
      </c>
      <c r="C8" s="457" t="s">
        <v>47</v>
      </c>
      <c r="D8" s="457" t="s">
        <v>48</v>
      </c>
      <c r="E8" s="457" t="s">
        <v>49</v>
      </c>
      <c r="F8" s="457" t="s">
        <v>571</v>
      </c>
    </row>
    <row r="9" spans="1:6" ht="12" customHeight="1">
      <c r="A9" s="448">
        <v>3010</v>
      </c>
      <c r="B9" s="458" t="s">
        <v>583</v>
      </c>
      <c r="C9" s="459">
        <f>SUM(C19)</f>
        <v>10800</v>
      </c>
      <c r="D9" s="459">
        <f>SUM(D19)</f>
        <v>11749</v>
      </c>
      <c r="E9" s="459">
        <f>SUM(E19)</f>
        <v>7878</v>
      </c>
      <c r="F9" s="460">
        <f>SUM(E9/D9)</f>
        <v>0.6705251510766874</v>
      </c>
    </row>
    <row r="10" spans="1:6" ht="12" customHeight="1">
      <c r="A10" s="83">
        <v>3011</v>
      </c>
      <c r="B10" s="461" t="s">
        <v>666</v>
      </c>
      <c r="C10" s="459"/>
      <c r="D10" s="459"/>
      <c r="E10" s="459"/>
      <c r="F10" s="460"/>
    </row>
    <row r="11" spans="1:6" ht="12" customHeight="1">
      <c r="A11" s="462"/>
      <c r="B11" s="463" t="s">
        <v>667</v>
      </c>
      <c r="C11" s="375">
        <v>3100</v>
      </c>
      <c r="D11" s="375">
        <v>3131</v>
      </c>
      <c r="E11" s="375">
        <v>2906</v>
      </c>
      <c r="F11" s="922">
        <f>SUM(E11/D11)</f>
        <v>0.9281379750878314</v>
      </c>
    </row>
    <row r="12" spans="1:6" ht="12" customHeight="1">
      <c r="A12" s="462"/>
      <c r="B12" s="208" t="s">
        <v>215</v>
      </c>
      <c r="C12" s="375">
        <v>900</v>
      </c>
      <c r="D12" s="375">
        <v>935</v>
      </c>
      <c r="E12" s="375">
        <v>1003</v>
      </c>
      <c r="F12" s="922">
        <f aca="true" t="shared" si="0" ref="F12:F55">SUM(E12/D12)</f>
        <v>1.0727272727272728</v>
      </c>
    </row>
    <row r="13" spans="1:6" ht="12" customHeight="1">
      <c r="A13" s="368"/>
      <c r="B13" s="464" t="s">
        <v>197</v>
      </c>
      <c r="C13" s="375">
        <v>4800</v>
      </c>
      <c r="D13" s="375">
        <v>5683</v>
      </c>
      <c r="E13" s="375">
        <v>2359</v>
      </c>
      <c r="F13" s="922">
        <f t="shared" si="0"/>
        <v>0.41509765968678514</v>
      </c>
    </row>
    <row r="14" spans="1:6" ht="12" customHeight="1">
      <c r="A14" s="462"/>
      <c r="B14" s="376" t="s">
        <v>673</v>
      </c>
      <c r="C14" s="375"/>
      <c r="D14" s="375"/>
      <c r="E14" s="375"/>
      <c r="F14" s="922"/>
    </row>
    <row r="15" spans="1:6" ht="12" customHeight="1">
      <c r="A15" s="462"/>
      <c r="B15" s="208" t="s">
        <v>207</v>
      </c>
      <c r="C15" s="465"/>
      <c r="D15" s="465"/>
      <c r="E15" s="465"/>
      <c r="F15" s="922"/>
    </row>
    <row r="16" spans="1:6" ht="12" customHeight="1">
      <c r="A16" s="368"/>
      <c r="B16" s="463" t="s">
        <v>160</v>
      </c>
      <c r="C16" s="375">
        <v>1500</v>
      </c>
      <c r="D16" s="375">
        <v>1000</v>
      </c>
      <c r="E16" s="375">
        <v>612</v>
      </c>
      <c r="F16" s="922">
        <f t="shared" si="0"/>
        <v>0.612</v>
      </c>
    </row>
    <row r="17" spans="1:6" ht="12" customHeight="1">
      <c r="A17" s="368"/>
      <c r="B17" s="82" t="s">
        <v>161</v>
      </c>
      <c r="C17" s="465">
        <v>500</v>
      </c>
      <c r="D17" s="465">
        <v>1000</v>
      </c>
      <c r="E17" s="465">
        <v>998</v>
      </c>
      <c r="F17" s="922">
        <f t="shared" si="0"/>
        <v>0.998</v>
      </c>
    </row>
    <row r="18" spans="1:6" ht="12" customHeight="1" thickBot="1">
      <c r="A18" s="462"/>
      <c r="B18" s="466" t="s">
        <v>664</v>
      </c>
      <c r="C18" s="467"/>
      <c r="D18" s="467"/>
      <c r="E18" s="467"/>
      <c r="F18" s="1326"/>
    </row>
    <row r="19" spans="1:6" ht="12" customHeight="1" thickBot="1">
      <c r="A19" s="453"/>
      <c r="B19" s="468" t="s">
        <v>189</v>
      </c>
      <c r="C19" s="469">
        <f>SUM(C11:C18)</f>
        <v>10800</v>
      </c>
      <c r="D19" s="469">
        <f>SUM(D11:D18)</f>
        <v>11749</v>
      </c>
      <c r="E19" s="962">
        <f>SUM(E11:E18)</f>
        <v>7878</v>
      </c>
      <c r="F19" s="1327">
        <f t="shared" si="0"/>
        <v>0.6705251510766874</v>
      </c>
    </row>
    <row r="20" spans="1:6" s="450" customFormat="1" ht="12" customHeight="1">
      <c r="A20" s="470">
        <v>3020</v>
      </c>
      <c r="B20" s="257" t="s">
        <v>635</v>
      </c>
      <c r="C20" s="471">
        <f>SUM(C30+C40)</f>
        <v>1714141</v>
      </c>
      <c r="D20" s="471">
        <f>SUM(D30+D40)</f>
        <v>1864282</v>
      </c>
      <c r="E20" s="471">
        <f>SUM(E30+E40)</f>
        <v>1597255</v>
      </c>
      <c r="F20" s="923">
        <f t="shared" si="0"/>
        <v>0.8567668410680358</v>
      </c>
    </row>
    <row r="21" spans="1:6" s="450" customFormat="1" ht="12" customHeight="1">
      <c r="A21" s="451">
        <v>3021</v>
      </c>
      <c r="B21" s="472" t="s">
        <v>308</v>
      </c>
      <c r="C21" s="459"/>
      <c r="D21" s="459"/>
      <c r="E21" s="459"/>
      <c r="F21" s="922"/>
    </row>
    <row r="22" spans="1:6" ht="12" customHeight="1">
      <c r="A22" s="462"/>
      <c r="B22" s="463" t="s">
        <v>667</v>
      </c>
      <c r="C22" s="375">
        <v>951803</v>
      </c>
      <c r="D22" s="375">
        <v>1013134</v>
      </c>
      <c r="E22" s="375">
        <v>971713</v>
      </c>
      <c r="F22" s="922">
        <f t="shared" si="0"/>
        <v>0.9591159708390006</v>
      </c>
    </row>
    <row r="23" spans="1:6" ht="12" customHeight="1">
      <c r="A23" s="462"/>
      <c r="B23" s="208" t="s">
        <v>215</v>
      </c>
      <c r="C23" s="375">
        <v>278892</v>
      </c>
      <c r="D23" s="375">
        <v>308056</v>
      </c>
      <c r="E23" s="375">
        <v>280155</v>
      </c>
      <c r="F23" s="922">
        <f t="shared" si="0"/>
        <v>0.90942880515231</v>
      </c>
    </row>
    <row r="24" spans="1:6" ht="12" customHeight="1">
      <c r="A24" s="368"/>
      <c r="B24" s="464" t="s">
        <v>197</v>
      </c>
      <c r="C24" s="375">
        <v>250000</v>
      </c>
      <c r="D24" s="375">
        <v>288208</v>
      </c>
      <c r="E24" s="375">
        <v>199213</v>
      </c>
      <c r="F24" s="922">
        <f t="shared" si="0"/>
        <v>0.6912125964581136</v>
      </c>
    </row>
    <row r="25" spans="1:6" ht="12" customHeight="1">
      <c r="A25" s="462"/>
      <c r="B25" s="376" t="s">
        <v>673</v>
      </c>
      <c r="C25" s="375"/>
      <c r="D25" s="375"/>
      <c r="E25" s="375"/>
      <c r="F25" s="922"/>
    </row>
    <row r="26" spans="1:6" ht="12" customHeight="1">
      <c r="A26" s="462"/>
      <c r="B26" s="208" t="s">
        <v>207</v>
      </c>
      <c r="C26" s="375"/>
      <c r="D26" s="375"/>
      <c r="E26" s="375"/>
      <c r="F26" s="922"/>
    </row>
    <row r="27" spans="1:6" ht="12" customHeight="1">
      <c r="A27" s="368"/>
      <c r="B27" s="463" t="s">
        <v>160</v>
      </c>
      <c r="C27" s="465">
        <v>70000</v>
      </c>
      <c r="D27" s="465">
        <v>60531</v>
      </c>
      <c r="E27" s="465">
        <v>22357</v>
      </c>
      <c r="F27" s="922">
        <f t="shared" si="0"/>
        <v>0.36934793742049526</v>
      </c>
    </row>
    <row r="28" spans="1:6" ht="12" customHeight="1">
      <c r="A28" s="368"/>
      <c r="B28" s="82" t="s">
        <v>161</v>
      </c>
      <c r="C28" s="465">
        <v>40000</v>
      </c>
      <c r="D28" s="465">
        <v>55000</v>
      </c>
      <c r="E28" s="465">
        <v>39150</v>
      </c>
      <c r="F28" s="922">
        <f t="shared" si="0"/>
        <v>0.7118181818181818</v>
      </c>
    </row>
    <row r="29" spans="1:6" ht="12" customHeight="1" thickBot="1">
      <c r="A29" s="462"/>
      <c r="B29" s="466" t="s">
        <v>664</v>
      </c>
      <c r="C29" s="467"/>
      <c r="D29" s="467"/>
      <c r="E29" s="467"/>
      <c r="F29" s="924"/>
    </row>
    <row r="30" spans="1:6" ht="12" customHeight="1" thickBot="1">
      <c r="A30" s="453"/>
      <c r="B30" s="468" t="s">
        <v>189</v>
      </c>
      <c r="C30" s="469">
        <f>SUM(C22:C29)</f>
        <v>1590695</v>
      </c>
      <c r="D30" s="469">
        <f>SUM(D22:D29)</f>
        <v>1724929</v>
      </c>
      <c r="E30" s="962">
        <f>SUM(E22:E29)</f>
        <v>1512588</v>
      </c>
      <c r="F30" s="1327">
        <f t="shared" si="0"/>
        <v>0.8768987013378522</v>
      </c>
    </row>
    <row r="31" spans="1:6" ht="12" customHeight="1">
      <c r="A31" s="475">
        <v>3026</v>
      </c>
      <c r="B31" s="476" t="s">
        <v>211</v>
      </c>
      <c r="C31" s="459"/>
      <c r="D31" s="459"/>
      <c r="E31" s="459"/>
      <c r="F31" s="1325"/>
    </row>
    <row r="32" spans="1:6" ht="12" customHeight="1">
      <c r="A32" s="83"/>
      <c r="B32" s="463" t="s">
        <v>667</v>
      </c>
      <c r="C32" s="375"/>
      <c r="D32" s="375"/>
      <c r="E32" s="375"/>
      <c r="F32" s="922"/>
    </row>
    <row r="33" spans="1:6" ht="12" customHeight="1">
      <c r="A33" s="83"/>
      <c r="B33" s="208" t="s">
        <v>215</v>
      </c>
      <c r="C33" s="375"/>
      <c r="D33" s="375"/>
      <c r="E33" s="375"/>
      <c r="F33" s="922"/>
    </row>
    <row r="34" spans="1:6" ht="12" customHeight="1">
      <c r="A34" s="83"/>
      <c r="B34" s="464" t="s">
        <v>197</v>
      </c>
      <c r="C34" s="375">
        <v>68146</v>
      </c>
      <c r="D34" s="375">
        <v>80918</v>
      </c>
      <c r="E34" s="375">
        <v>62860</v>
      </c>
      <c r="F34" s="922">
        <f t="shared" si="0"/>
        <v>0.7768358090906844</v>
      </c>
    </row>
    <row r="35" spans="1:6" ht="12" customHeight="1">
      <c r="A35" s="83"/>
      <c r="B35" s="376" t="s">
        <v>673</v>
      </c>
      <c r="C35" s="477"/>
      <c r="D35" s="477"/>
      <c r="E35" s="477"/>
      <c r="F35" s="922"/>
    </row>
    <row r="36" spans="1:6" ht="12" customHeight="1">
      <c r="A36" s="83"/>
      <c r="B36" s="208" t="s">
        <v>207</v>
      </c>
      <c r="C36" s="478"/>
      <c r="D36" s="478"/>
      <c r="E36" s="478"/>
      <c r="F36" s="922"/>
    </row>
    <row r="37" spans="1:6" ht="12" customHeight="1">
      <c r="A37" s="83"/>
      <c r="B37" s="463" t="s">
        <v>160</v>
      </c>
      <c r="C37" s="479">
        <v>55300</v>
      </c>
      <c r="D37" s="479">
        <v>58435</v>
      </c>
      <c r="E37" s="479">
        <v>21807</v>
      </c>
      <c r="F37" s="922">
        <f t="shared" si="0"/>
        <v>0.37318387952425774</v>
      </c>
    </row>
    <row r="38" spans="1:6" ht="12" customHeight="1">
      <c r="A38" s="83"/>
      <c r="B38" s="82" t="s">
        <v>161</v>
      </c>
      <c r="C38" s="479"/>
      <c r="D38" s="479"/>
      <c r="E38" s="479"/>
      <c r="F38" s="922"/>
    </row>
    <row r="39" spans="1:6" ht="12" customHeight="1" thickBot="1">
      <c r="A39" s="83"/>
      <c r="B39" s="466" t="s">
        <v>664</v>
      </c>
      <c r="C39" s="480"/>
      <c r="D39" s="480"/>
      <c r="E39" s="480"/>
      <c r="F39" s="1326"/>
    </row>
    <row r="40" spans="1:6" ht="12" customHeight="1" thickBot="1">
      <c r="A40" s="474"/>
      <c r="B40" s="468" t="s">
        <v>189</v>
      </c>
      <c r="C40" s="469">
        <f>SUM(C31:C37)</f>
        <v>123446</v>
      </c>
      <c r="D40" s="469">
        <f>SUM(D31:D37)</f>
        <v>139353</v>
      </c>
      <c r="E40" s="962">
        <f>SUM(E31:E37)</f>
        <v>84667</v>
      </c>
      <c r="F40" s="925">
        <f t="shared" si="0"/>
        <v>0.6075721369471773</v>
      </c>
    </row>
    <row r="41" spans="1:6" ht="12" customHeight="1">
      <c r="A41" s="451">
        <v>3000</v>
      </c>
      <c r="B41" s="481" t="s">
        <v>669</v>
      </c>
      <c r="C41" s="375"/>
      <c r="D41" s="375"/>
      <c r="E41" s="375"/>
      <c r="F41" s="1325"/>
    </row>
    <row r="42" spans="1:6" ht="12" customHeight="1">
      <c r="A42" s="451"/>
      <c r="B42" s="482" t="s">
        <v>606</v>
      </c>
      <c r="C42" s="375"/>
      <c r="D42" s="375"/>
      <c r="E42" s="375"/>
      <c r="F42" s="922"/>
    </row>
    <row r="43" spans="1:6" ht="12" customHeight="1">
      <c r="A43" s="462"/>
      <c r="B43" s="463" t="s">
        <v>667</v>
      </c>
      <c r="C43" s="375">
        <f aca="true" t="shared" si="1" ref="C43:E44">SUM(C22+C11)</f>
        <v>954903</v>
      </c>
      <c r="D43" s="375">
        <f t="shared" si="1"/>
        <v>1016265</v>
      </c>
      <c r="E43" s="375">
        <f t="shared" si="1"/>
        <v>974619</v>
      </c>
      <c r="F43" s="922">
        <f t="shared" si="0"/>
        <v>0.9590205310622721</v>
      </c>
    </row>
    <row r="44" spans="1:6" ht="12" customHeight="1">
      <c r="A44" s="462"/>
      <c r="B44" s="208" t="s">
        <v>215</v>
      </c>
      <c r="C44" s="375">
        <f t="shared" si="1"/>
        <v>279792</v>
      </c>
      <c r="D44" s="375">
        <f t="shared" si="1"/>
        <v>308991</v>
      </c>
      <c r="E44" s="375">
        <f t="shared" si="1"/>
        <v>281158</v>
      </c>
      <c r="F44" s="922">
        <f t="shared" si="0"/>
        <v>0.9099229427394325</v>
      </c>
    </row>
    <row r="45" spans="1:6" ht="12" customHeight="1">
      <c r="A45" s="368"/>
      <c r="B45" s="376" t="s">
        <v>212</v>
      </c>
      <c r="C45" s="375">
        <f>SUM(C24+C13+C34)</f>
        <v>322946</v>
      </c>
      <c r="D45" s="375">
        <f>SUM(D24+D13+D34)</f>
        <v>374809</v>
      </c>
      <c r="E45" s="375">
        <f>SUM(E24+E13+E34)</f>
        <v>264432</v>
      </c>
      <c r="F45" s="922">
        <f t="shared" si="0"/>
        <v>0.7055113404427321</v>
      </c>
    </row>
    <row r="46" spans="1:6" ht="12" customHeight="1">
      <c r="A46" s="462"/>
      <c r="B46" s="376" t="s">
        <v>673</v>
      </c>
      <c r="C46" s="375">
        <f>SUM(C14)</f>
        <v>0</v>
      </c>
      <c r="D46" s="375">
        <f>SUM(D14)</f>
        <v>0</v>
      </c>
      <c r="E46" s="375"/>
      <c r="F46" s="922"/>
    </row>
    <row r="47" spans="1:6" ht="12" customHeight="1">
      <c r="A47" s="462"/>
      <c r="B47" s="208" t="s">
        <v>207</v>
      </c>
      <c r="C47" s="375">
        <f>SUM(C25+C15)</f>
        <v>0</v>
      </c>
      <c r="D47" s="375">
        <f>SUM(D25+D15)</f>
        <v>0</v>
      </c>
      <c r="E47" s="375"/>
      <c r="F47" s="922"/>
    </row>
    <row r="48" spans="1:6" ht="12" customHeight="1">
      <c r="A48" s="462"/>
      <c r="B48" s="382" t="s">
        <v>595</v>
      </c>
      <c r="C48" s="483">
        <f>SUM(C43:C47)</f>
        <v>1557641</v>
      </c>
      <c r="D48" s="483">
        <f>SUM(D43:D47)</f>
        <v>1700065</v>
      </c>
      <c r="E48" s="483">
        <f>SUM(E43:E47)</f>
        <v>1520209</v>
      </c>
      <c r="F48" s="460">
        <f t="shared" si="0"/>
        <v>0.894206397990665</v>
      </c>
    </row>
    <row r="49" spans="1:6" ht="12" customHeight="1">
      <c r="A49" s="462"/>
      <c r="B49" s="484" t="s">
        <v>607</v>
      </c>
      <c r="C49" s="375"/>
      <c r="D49" s="375"/>
      <c r="E49" s="375"/>
      <c r="F49" s="922"/>
    </row>
    <row r="50" spans="1:6" ht="12" customHeight="1">
      <c r="A50" s="462"/>
      <c r="B50" s="463" t="s">
        <v>162</v>
      </c>
      <c r="C50" s="375">
        <f>SUM(C28+C17)</f>
        <v>40500</v>
      </c>
      <c r="D50" s="375">
        <f>SUM(D28+D17)</f>
        <v>56000</v>
      </c>
      <c r="E50" s="375">
        <f>SUM(E28+E17)</f>
        <v>40148</v>
      </c>
      <c r="F50" s="922">
        <f t="shared" si="0"/>
        <v>0.7169285714285715</v>
      </c>
    </row>
    <row r="51" spans="1:6" ht="12" customHeight="1">
      <c r="A51" s="462"/>
      <c r="B51" s="82" t="s">
        <v>349</v>
      </c>
      <c r="C51" s="375">
        <f>SUM(C27+C16+C37)</f>
        <v>126800</v>
      </c>
      <c r="D51" s="375">
        <f>SUM(D27+D16+D37)</f>
        <v>119966</v>
      </c>
      <c r="E51" s="375">
        <f>SUM(E27+E16+E37)</f>
        <v>44776</v>
      </c>
      <c r="F51" s="922">
        <f t="shared" si="0"/>
        <v>0.37323908440724873</v>
      </c>
    </row>
    <row r="52" spans="1:6" ht="12" customHeight="1">
      <c r="A52" s="462"/>
      <c r="B52" s="376" t="s">
        <v>163</v>
      </c>
      <c r="C52" s="375"/>
      <c r="D52" s="375"/>
      <c r="E52" s="375"/>
      <c r="F52" s="922"/>
    </row>
    <row r="53" spans="1:6" ht="12" customHeight="1" thickBot="1">
      <c r="A53" s="462"/>
      <c r="B53" s="382" t="s">
        <v>608</v>
      </c>
      <c r="C53" s="483">
        <f>SUM(C50:C52)</f>
        <v>167300</v>
      </c>
      <c r="D53" s="483">
        <f>SUM(D50:D52)</f>
        <v>175966</v>
      </c>
      <c r="E53" s="483">
        <f>SUM(E50:E52)</f>
        <v>84924</v>
      </c>
      <c r="F53" s="924">
        <f t="shared" si="0"/>
        <v>0.4826159599013446</v>
      </c>
    </row>
    <row r="54" spans="1:6" ht="12" customHeight="1" thickBot="1">
      <c r="A54" s="453"/>
      <c r="B54" s="468" t="s">
        <v>165</v>
      </c>
      <c r="C54" s="469">
        <f>SUM(C48+C53)</f>
        <v>1724941</v>
      </c>
      <c r="D54" s="469">
        <f>SUM(D48+D53)</f>
        <v>1876031</v>
      </c>
      <c r="E54" s="469">
        <f>SUM(E48+E53)</f>
        <v>1605133</v>
      </c>
      <c r="F54" s="925">
        <f t="shared" si="0"/>
        <v>0.8556004671564595</v>
      </c>
    </row>
    <row r="55" spans="1:6" ht="12" thickBot="1">
      <c r="A55" s="485"/>
      <c r="B55" s="486" t="s">
        <v>623</v>
      </c>
      <c r="C55" s="487">
        <f>SUM(C54)</f>
        <v>1724941</v>
      </c>
      <c r="D55" s="1002">
        <f>SUM(D54)</f>
        <v>1876031</v>
      </c>
      <c r="E55" s="1002">
        <f>SUM(E54)</f>
        <v>1605133</v>
      </c>
      <c r="F55" s="925">
        <f t="shared" si="0"/>
        <v>0.8556004671564595</v>
      </c>
    </row>
    <row r="57" spans="3:5" ht="11.25">
      <c r="C57" s="488"/>
      <c r="D57" s="488"/>
      <c r="E57" s="488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31">
      <selection activeCell="E43" sqref="E43"/>
    </sheetView>
  </sheetViews>
  <sheetFormatPr defaultColWidth="9.125" defaultRowHeight="12.75"/>
  <cols>
    <col min="1" max="1" width="9.125" style="489" customWidth="1"/>
    <col min="2" max="2" width="60.00390625" style="489" customWidth="1"/>
    <col min="3" max="4" width="10.875" style="489" customWidth="1"/>
    <col min="5" max="5" width="11.50390625" style="489" customWidth="1"/>
    <col min="6" max="6" width="9.50390625" style="489" customWidth="1"/>
    <col min="7" max="16384" width="9.125" style="489" customWidth="1"/>
  </cols>
  <sheetData>
    <row r="2" spans="1:6" ht="13.5">
      <c r="A2" s="1496" t="s">
        <v>239</v>
      </c>
      <c r="B2" s="1489"/>
      <c r="C2" s="1489"/>
      <c r="D2" s="1489"/>
      <c r="E2" s="1489"/>
      <c r="F2" s="1489"/>
    </row>
    <row r="3" spans="1:6" ht="12">
      <c r="A3" s="1495" t="s">
        <v>334</v>
      </c>
      <c r="B3" s="1489"/>
      <c r="C3" s="1489"/>
      <c r="D3" s="1489"/>
      <c r="E3" s="1489"/>
      <c r="F3" s="1489"/>
    </row>
    <row r="4" ht="12.75">
      <c r="B4" s="490"/>
    </row>
    <row r="5" ht="12.75">
      <c r="B5" s="490"/>
    </row>
    <row r="6" spans="3:6" ht="12.75">
      <c r="C6" s="491"/>
      <c r="D6" s="491"/>
      <c r="E6" s="491"/>
      <c r="F6" s="491" t="s">
        <v>68</v>
      </c>
    </row>
    <row r="7" spans="1:6" ht="12.75" customHeight="1">
      <c r="A7" s="492"/>
      <c r="B7" s="493" t="s">
        <v>44</v>
      </c>
      <c r="C7" s="1475" t="s">
        <v>516</v>
      </c>
      <c r="D7" s="1475" t="s">
        <v>700</v>
      </c>
      <c r="E7" s="1475" t="s">
        <v>1083</v>
      </c>
      <c r="F7" s="1492" t="s">
        <v>302</v>
      </c>
    </row>
    <row r="8" spans="1:6" ht="12">
      <c r="A8" s="494"/>
      <c r="B8" s="495" t="s">
        <v>192</v>
      </c>
      <c r="C8" s="1491"/>
      <c r="D8" s="1491"/>
      <c r="E8" s="1491"/>
      <c r="F8" s="1493"/>
    </row>
    <row r="9" spans="1:6" ht="21" customHeight="1" thickBot="1">
      <c r="A9" s="496"/>
      <c r="B9" s="497"/>
      <c r="C9" s="1490"/>
      <c r="D9" s="1490"/>
      <c r="E9" s="1490"/>
      <c r="F9" s="1494"/>
    </row>
    <row r="10" spans="1:6" ht="12.75" thickBot="1">
      <c r="A10" s="498" t="s">
        <v>45</v>
      </c>
      <c r="B10" s="497" t="s">
        <v>46</v>
      </c>
      <c r="C10" s="499" t="s">
        <v>47</v>
      </c>
      <c r="D10" s="499" t="s">
        <v>48</v>
      </c>
      <c r="E10" s="499" t="s">
        <v>49</v>
      </c>
      <c r="F10" s="499" t="s">
        <v>571</v>
      </c>
    </row>
    <row r="11" spans="1:6" ht="15" customHeight="1">
      <c r="A11" s="500">
        <v>3030</v>
      </c>
      <c r="B11" s="501" t="s">
        <v>614</v>
      </c>
      <c r="C11" s="502"/>
      <c r="D11" s="502"/>
      <c r="E11" s="502"/>
      <c r="F11" s="503"/>
    </row>
    <row r="12" spans="1:6" ht="15" customHeight="1">
      <c r="A12" s="500"/>
      <c r="B12" s="398" t="s">
        <v>81</v>
      </c>
      <c r="C12" s="502"/>
      <c r="D12" s="502"/>
      <c r="E12" s="502"/>
      <c r="F12" s="494"/>
    </row>
    <row r="13" spans="1:6" ht="15" customHeight="1" thickBot="1">
      <c r="A13" s="500"/>
      <c r="B13" s="399" t="s">
        <v>82</v>
      </c>
      <c r="C13" s="504"/>
      <c r="D13" s="504"/>
      <c r="E13" s="504"/>
      <c r="F13" s="712"/>
    </row>
    <row r="14" spans="1:6" ht="15" customHeight="1" thickBot="1">
      <c r="A14" s="505"/>
      <c r="B14" s="400" t="s">
        <v>100</v>
      </c>
      <c r="C14" s="510"/>
      <c r="D14" s="510"/>
      <c r="E14" s="510"/>
      <c r="F14" s="712"/>
    </row>
    <row r="15" spans="1:6" ht="15" customHeight="1">
      <c r="A15" s="500"/>
      <c r="B15" s="829" t="s">
        <v>521</v>
      </c>
      <c r="C15" s="507"/>
      <c r="D15" s="507"/>
      <c r="E15" s="507"/>
      <c r="F15" s="713"/>
    </row>
    <row r="16" spans="1:6" ht="15" customHeight="1" thickBot="1">
      <c r="A16" s="509"/>
      <c r="B16" s="831" t="s">
        <v>522</v>
      </c>
      <c r="C16" s="510"/>
      <c r="D16" s="504">
        <v>8170</v>
      </c>
      <c r="E16" s="504">
        <v>8170</v>
      </c>
      <c r="F16" s="712">
        <f>SUM(E16/D16)</f>
        <v>1</v>
      </c>
    </row>
    <row r="17" spans="1:6" ht="15" customHeight="1" thickBot="1">
      <c r="A17" s="509"/>
      <c r="B17" s="830" t="s">
        <v>523</v>
      </c>
      <c r="C17" s="510"/>
      <c r="D17" s="510">
        <f>SUM(D16)</f>
        <v>8170</v>
      </c>
      <c r="E17" s="510">
        <f>SUM(E16)</f>
        <v>8170</v>
      </c>
      <c r="F17" s="926">
        <f aca="true" t="shared" si="0" ref="F17:F48">SUM(E17/D17)</f>
        <v>1</v>
      </c>
    </row>
    <row r="18" spans="1:6" ht="15" customHeight="1">
      <c r="A18" s="500"/>
      <c r="B18" s="398" t="s">
        <v>84</v>
      </c>
      <c r="C18" s="507"/>
      <c r="D18" s="507"/>
      <c r="E18" s="507"/>
      <c r="F18" s="713"/>
    </row>
    <row r="19" spans="1:6" ht="15" customHeight="1">
      <c r="A19" s="500"/>
      <c r="B19" s="404" t="s">
        <v>85</v>
      </c>
      <c r="C19" s="508"/>
      <c r="D19" s="508">
        <v>234</v>
      </c>
      <c r="E19" s="508">
        <v>234</v>
      </c>
      <c r="F19" s="713">
        <f t="shared" si="0"/>
        <v>1</v>
      </c>
    </row>
    <row r="20" spans="1:6" ht="15" customHeight="1">
      <c r="A20" s="500"/>
      <c r="B20" s="404" t="s">
        <v>86</v>
      </c>
      <c r="C20" s="507"/>
      <c r="D20" s="508"/>
      <c r="E20" s="508"/>
      <c r="F20" s="713"/>
    </row>
    <row r="21" spans="1:6" ht="15" customHeight="1">
      <c r="A21" s="500"/>
      <c r="B21" s="406" t="s">
        <v>87</v>
      </c>
      <c r="C21" s="507"/>
      <c r="D21" s="508">
        <v>146</v>
      </c>
      <c r="E21" s="508">
        <v>177</v>
      </c>
      <c r="F21" s="713">
        <f t="shared" si="0"/>
        <v>1.2123287671232876</v>
      </c>
    </row>
    <row r="22" spans="1:6" ht="15" customHeight="1">
      <c r="A22" s="500"/>
      <c r="B22" s="406" t="s">
        <v>88</v>
      </c>
      <c r="C22" s="507"/>
      <c r="D22" s="507"/>
      <c r="E22" s="507"/>
      <c r="F22" s="713"/>
    </row>
    <row r="23" spans="1:6" ht="15" customHeight="1">
      <c r="A23" s="500"/>
      <c r="B23" s="406" t="s">
        <v>89</v>
      </c>
      <c r="C23" s="508"/>
      <c r="D23" s="508">
        <v>99</v>
      </c>
      <c r="E23" s="508">
        <v>113</v>
      </c>
      <c r="F23" s="713">
        <f t="shared" si="0"/>
        <v>1.1414141414141414</v>
      </c>
    </row>
    <row r="24" spans="1:6" ht="15" customHeight="1">
      <c r="A24" s="500"/>
      <c r="B24" s="407" t="s">
        <v>90</v>
      </c>
      <c r="C24" s="508"/>
      <c r="D24" s="508">
        <v>6</v>
      </c>
      <c r="E24" s="508">
        <v>10</v>
      </c>
      <c r="F24" s="713">
        <f t="shared" si="0"/>
        <v>1.6666666666666667</v>
      </c>
    </row>
    <row r="25" spans="1:6" ht="15" customHeight="1" thickBot="1">
      <c r="A25" s="509"/>
      <c r="B25" s="408" t="s">
        <v>91</v>
      </c>
      <c r="C25" s="504"/>
      <c r="D25" s="504">
        <v>331</v>
      </c>
      <c r="E25" s="504">
        <v>356</v>
      </c>
      <c r="F25" s="712">
        <f t="shared" si="0"/>
        <v>1.0755287009063443</v>
      </c>
    </row>
    <row r="26" spans="1:6" ht="15" customHeight="1" thickBot="1">
      <c r="A26" s="505"/>
      <c r="B26" s="410" t="s">
        <v>278</v>
      </c>
      <c r="C26" s="510"/>
      <c r="D26" s="510">
        <f>SUM(D21:D25)+D19</f>
        <v>816</v>
      </c>
      <c r="E26" s="510">
        <f>SUM(E21:E25)+E19</f>
        <v>890</v>
      </c>
      <c r="F26" s="927">
        <f t="shared" si="0"/>
        <v>1.0906862745098038</v>
      </c>
    </row>
    <row r="27" spans="1:6" ht="15" customHeight="1" thickBot="1">
      <c r="A27" s="505"/>
      <c r="B27" s="413" t="s">
        <v>603</v>
      </c>
      <c r="C27" s="510"/>
      <c r="D27" s="510">
        <f>SUM(D17+D26)</f>
        <v>8986</v>
      </c>
      <c r="E27" s="510">
        <f>SUM(E17+E26)</f>
        <v>9060</v>
      </c>
      <c r="F27" s="927">
        <f t="shared" si="0"/>
        <v>1.0082350322724238</v>
      </c>
    </row>
    <row r="28" spans="1:6" ht="15" customHeight="1" thickBot="1">
      <c r="A28" s="505"/>
      <c r="B28" s="415" t="s">
        <v>604</v>
      </c>
      <c r="C28" s="510"/>
      <c r="D28" s="835">
        <v>8</v>
      </c>
      <c r="E28" s="835">
        <v>8</v>
      </c>
      <c r="F28" s="927">
        <f t="shared" si="0"/>
        <v>1</v>
      </c>
    </row>
    <row r="29" spans="1:6" ht="15" customHeight="1">
      <c r="A29" s="500"/>
      <c r="B29" s="417" t="s">
        <v>92</v>
      </c>
      <c r="C29" s="508"/>
      <c r="D29" s="834">
        <v>26420</v>
      </c>
      <c r="E29" s="834">
        <v>26420</v>
      </c>
      <c r="F29" s="713">
        <f t="shared" si="0"/>
        <v>1</v>
      </c>
    </row>
    <row r="30" spans="1:6" ht="15" customHeight="1" thickBot="1">
      <c r="A30" s="500"/>
      <c r="B30" s="420" t="s">
        <v>97</v>
      </c>
      <c r="C30" s="504">
        <v>485420</v>
      </c>
      <c r="D30" s="832">
        <v>474578</v>
      </c>
      <c r="E30" s="832">
        <v>474578</v>
      </c>
      <c r="F30" s="712">
        <f t="shared" si="0"/>
        <v>1</v>
      </c>
    </row>
    <row r="31" spans="1:6" ht="15" customHeight="1" thickBot="1">
      <c r="A31" s="505"/>
      <c r="B31" s="421" t="s">
        <v>596</v>
      </c>
      <c r="C31" s="506">
        <f>SUM(C29:C30)</f>
        <v>485420</v>
      </c>
      <c r="D31" s="833">
        <f>SUM(D29:D30)</f>
        <v>500998</v>
      </c>
      <c r="E31" s="833">
        <f>SUM(E29:E30)</f>
        <v>500998</v>
      </c>
      <c r="F31" s="927">
        <f t="shared" si="0"/>
        <v>1</v>
      </c>
    </row>
    <row r="32" spans="1:6" ht="15" customHeight="1">
      <c r="A32" s="500"/>
      <c r="B32" s="417" t="s">
        <v>92</v>
      </c>
      <c r="C32" s="507"/>
      <c r="D32" s="834">
        <v>3640</v>
      </c>
      <c r="E32" s="834">
        <v>3640</v>
      </c>
      <c r="F32" s="713">
        <f t="shared" si="0"/>
        <v>1</v>
      </c>
    </row>
    <row r="33" spans="1:6" ht="15" customHeight="1" thickBot="1">
      <c r="A33" s="500"/>
      <c r="B33" s="420" t="s">
        <v>97</v>
      </c>
      <c r="C33" s="504">
        <v>3000</v>
      </c>
      <c r="D33" s="832">
        <v>11703</v>
      </c>
      <c r="E33" s="832">
        <v>10995</v>
      </c>
      <c r="F33" s="712">
        <f t="shared" si="0"/>
        <v>0.939502691617534</v>
      </c>
    </row>
    <row r="34" spans="1:6" ht="15" customHeight="1" thickBot="1">
      <c r="A34" s="505"/>
      <c r="B34" s="421" t="s">
        <v>599</v>
      </c>
      <c r="C34" s="506">
        <f>SUM(C33)</f>
        <v>3000</v>
      </c>
      <c r="D34" s="833">
        <f>SUM(D32:D33)</f>
        <v>15343</v>
      </c>
      <c r="E34" s="833">
        <f>SUM(E32:E33)</f>
        <v>14635</v>
      </c>
      <c r="F34" s="927">
        <f t="shared" si="0"/>
        <v>0.9538551782571857</v>
      </c>
    </row>
    <row r="35" spans="1:6" ht="15" customHeight="1" thickBot="1">
      <c r="A35" s="505"/>
      <c r="B35" s="424" t="s">
        <v>613</v>
      </c>
      <c r="C35" s="510">
        <f>SUM(C34+C31+C27)</f>
        <v>488420</v>
      </c>
      <c r="D35" s="835">
        <f>SUM(D34+D31+D27+D28)</f>
        <v>525335</v>
      </c>
      <c r="E35" s="835">
        <f>SUM(E34+E31+E27+E28)</f>
        <v>524701</v>
      </c>
      <c r="F35" s="927">
        <f t="shared" si="0"/>
        <v>0.9987931510369573</v>
      </c>
    </row>
    <row r="36" spans="1:6" ht="15" customHeight="1">
      <c r="A36" s="500"/>
      <c r="B36" s="426" t="s">
        <v>251</v>
      </c>
      <c r="C36" s="508">
        <v>252138</v>
      </c>
      <c r="D36" s="834">
        <v>268268</v>
      </c>
      <c r="E36" s="834">
        <v>266965</v>
      </c>
      <c r="F36" s="713">
        <f t="shared" si="0"/>
        <v>0.9951429167847078</v>
      </c>
    </row>
    <row r="37" spans="1:6" ht="15" customHeight="1">
      <c r="A37" s="500"/>
      <c r="B37" s="426" t="s">
        <v>252</v>
      </c>
      <c r="C37" s="508">
        <v>69554</v>
      </c>
      <c r="D37" s="834">
        <v>76433</v>
      </c>
      <c r="E37" s="834">
        <v>73842</v>
      </c>
      <c r="F37" s="713">
        <f t="shared" si="0"/>
        <v>0.9661010296599636</v>
      </c>
    </row>
    <row r="38" spans="1:6" ht="15" customHeight="1">
      <c r="A38" s="500"/>
      <c r="B38" s="426" t="s">
        <v>253</v>
      </c>
      <c r="C38" s="508">
        <v>163728</v>
      </c>
      <c r="D38" s="834">
        <v>165291</v>
      </c>
      <c r="E38" s="834">
        <v>117857</v>
      </c>
      <c r="F38" s="713">
        <f t="shared" si="0"/>
        <v>0.7130273275616942</v>
      </c>
    </row>
    <row r="39" spans="1:6" ht="15" customHeight="1">
      <c r="A39" s="500"/>
      <c r="B39" s="427" t="s">
        <v>255</v>
      </c>
      <c r="C39" s="507"/>
      <c r="D39" s="836"/>
      <c r="E39" s="836"/>
      <c r="F39" s="713"/>
    </row>
    <row r="40" spans="1:6" ht="15" customHeight="1" thickBot="1">
      <c r="A40" s="799"/>
      <c r="B40" s="428" t="s">
        <v>254</v>
      </c>
      <c r="C40" s="510"/>
      <c r="D40" s="835"/>
      <c r="E40" s="835"/>
      <c r="F40" s="712"/>
    </row>
    <row r="41" spans="1:6" ht="15" customHeight="1">
      <c r="A41" s="797"/>
      <c r="B41" s="801" t="s">
        <v>595</v>
      </c>
      <c r="C41" s="507">
        <f>SUM(C36:C40)</f>
        <v>485420</v>
      </c>
      <c r="D41" s="836">
        <f>SUM(D36:D40)</f>
        <v>509992</v>
      </c>
      <c r="E41" s="836">
        <f>SUM(E36:E40)</f>
        <v>458664</v>
      </c>
      <c r="F41" s="713">
        <f t="shared" si="0"/>
        <v>0.899355284004455</v>
      </c>
    </row>
    <row r="42" spans="1:6" ht="15" customHeight="1">
      <c r="A42" s="800"/>
      <c r="B42" s="798" t="s">
        <v>511</v>
      </c>
      <c r="C42" s="802">
        <v>125000</v>
      </c>
      <c r="D42" s="837">
        <v>115000</v>
      </c>
      <c r="E42" s="837">
        <v>130370</v>
      </c>
      <c r="F42" s="713">
        <f t="shared" si="0"/>
        <v>1.1336521739130434</v>
      </c>
    </row>
    <row r="43" spans="1:6" ht="15" customHeight="1" thickBot="1">
      <c r="A43" s="509"/>
      <c r="B43" s="793" t="s">
        <v>513</v>
      </c>
      <c r="C43" s="803">
        <v>71000</v>
      </c>
      <c r="D43" s="838">
        <v>61000</v>
      </c>
      <c r="E43" s="838">
        <v>62370</v>
      </c>
      <c r="F43" s="712">
        <f t="shared" si="0"/>
        <v>1.0224590163934426</v>
      </c>
    </row>
    <row r="44" spans="1:6" ht="15.75" customHeight="1">
      <c r="A44" s="500"/>
      <c r="B44" s="426" t="s">
        <v>158</v>
      </c>
      <c r="C44" s="511">
        <v>3000</v>
      </c>
      <c r="D44" s="839">
        <v>15343</v>
      </c>
      <c r="E44" s="839">
        <v>13847</v>
      </c>
      <c r="F44" s="713">
        <f t="shared" si="0"/>
        <v>0.902496252362641</v>
      </c>
    </row>
    <row r="45" spans="1:6" ht="15" customHeight="1">
      <c r="A45" s="500"/>
      <c r="B45" s="426" t="s">
        <v>159</v>
      </c>
      <c r="C45" s="507"/>
      <c r="D45" s="836"/>
      <c r="E45" s="836"/>
      <c r="F45" s="713"/>
    </row>
    <row r="46" spans="1:6" ht="15" customHeight="1" thickBot="1">
      <c r="A46" s="500"/>
      <c r="B46" s="428" t="s">
        <v>261</v>
      </c>
      <c r="C46" s="510"/>
      <c r="D46" s="835"/>
      <c r="E46" s="835"/>
      <c r="F46" s="712"/>
    </row>
    <row r="47" spans="1:6" ht="15" customHeight="1" thickBot="1">
      <c r="A47" s="505"/>
      <c r="B47" s="430" t="s">
        <v>602</v>
      </c>
      <c r="C47" s="506">
        <f>SUM(C44:C46)</f>
        <v>3000</v>
      </c>
      <c r="D47" s="833">
        <f>SUM(D44:D46)</f>
        <v>15343</v>
      </c>
      <c r="E47" s="833">
        <f>SUM(E44:E46)</f>
        <v>13847</v>
      </c>
      <c r="F47" s="927">
        <f t="shared" si="0"/>
        <v>0.902496252362641</v>
      </c>
    </row>
    <row r="48" spans="1:6" ht="15" customHeight="1" thickBot="1">
      <c r="A48" s="509"/>
      <c r="B48" s="431" t="s">
        <v>663</v>
      </c>
      <c r="C48" s="506">
        <f>SUM(C47,C41)</f>
        <v>488420</v>
      </c>
      <c r="D48" s="952">
        <f>SUM(D47,D41)</f>
        <v>525335</v>
      </c>
      <c r="E48" s="952">
        <f>SUM(E47,E41)</f>
        <v>472511</v>
      </c>
      <c r="F48" s="926">
        <f t="shared" si="0"/>
        <v>0.8994470195208771</v>
      </c>
    </row>
    <row r="51" ht="16.5" customHeight="1">
      <c r="B51" s="718"/>
    </row>
    <row r="52" ht="15" customHeight="1">
      <c r="B52" s="718"/>
    </row>
  </sheetData>
  <sheetProtection/>
  <mergeCells count="6">
    <mergeCell ref="C7:C9"/>
    <mergeCell ref="F7:F9"/>
    <mergeCell ref="A3:F3"/>
    <mergeCell ref="A2:F2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97"/>
  <sheetViews>
    <sheetView showZeros="0" zoomScaleSheetLayoutView="100" zoomScalePageLayoutView="0" workbookViewId="0" topLeftCell="A846">
      <selection activeCell="E853" sqref="E853"/>
    </sheetView>
  </sheetViews>
  <sheetFormatPr defaultColWidth="9.125" defaultRowHeight="12.75"/>
  <cols>
    <col min="1" max="1" width="6.125" style="514" customWidth="1"/>
    <col min="2" max="2" width="50.875" style="443" customWidth="1"/>
    <col min="3" max="5" width="14.50390625" style="621" customWidth="1"/>
    <col min="6" max="6" width="9.50390625" style="621" customWidth="1"/>
    <col min="7" max="7" width="39.875" style="621" customWidth="1"/>
    <col min="8" max="8" width="11.50390625" style="621" customWidth="1"/>
    <col min="9" max="9" width="12.50390625" style="621" customWidth="1"/>
    <col min="10" max="16384" width="9.125" style="443" customWidth="1"/>
  </cols>
  <sheetData>
    <row r="1" spans="1:9" ht="12">
      <c r="A1" s="1497" t="s">
        <v>240</v>
      </c>
      <c r="B1" s="1498"/>
      <c r="C1" s="1498"/>
      <c r="D1" s="1498"/>
      <c r="E1" s="1498"/>
      <c r="F1" s="1498"/>
      <c r="G1" s="1498"/>
      <c r="H1" s="1498"/>
      <c r="I1" s="512"/>
    </row>
    <row r="2" spans="1:9" ht="12">
      <c r="A2" s="1499" t="s">
        <v>333</v>
      </c>
      <c r="B2" s="1500"/>
      <c r="C2" s="1500"/>
      <c r="D2" s="1500"/>
      <c r="E2" s="1500"/>
      <c r="F2" s="1500"/>
      <c r="G2" s="1500"/>
      <c r="H2" s="1500"/>
      <c r="I2" s="513"/>
    </row>
    <row r="3" spans="1:9" ht="12">
      <c r="A3" s="513"/>
      <c r="B3" s="513"/>
      <c r="C3" s="513"/>
      <c r="D3" s="513"/>
      <c r="E3" s="513"/>
      <c r="F3" s="513"/>
      <c r="G3" s="513"/>
      <c r="H3" s="513"/>
      <c r="I3" s="513"/>
    </row>
    <row r="4" spans="3:12" ht="11.25">
      <c r="C4" s="515"/>
      <c r="D4" s="515"/>
      <c r="E4" s="515"/>
      <c r="F4" s="515"/>
      <c r="G4" s="516" t="s">
        <v>68</v>
      </c>
      <c r="H4" s="517"/>
      <c r="I4" s="517"/>
      <c r="J4" s="518"/>
      <c r="K4" s="518"/>
      <c r="L4" s="518"/>
    </row>
    <row r="5" spans="1:7" s="450" customFormat="1" ht="16.5" customHeight="1">
      <c r="A5" s="448"/>
      <c r="B5" s="449"/>
      <c r="C5" s="1475" t="s">
        <v>518</v>
      </c>
      <c r="D5" s="1475" t="s">
        <v>702</v>
      </c>
      <c r="E5" s="1475" t="s">
        <v>1084</v>
      </c>
      <c r="F5" s="1501" t="s">
        <v>303</v>
      </c>
      <c r="G5" s="519" t="s">
        <v>23</v>
      </c>
    </row>
    <row r="6" spans="1:7" s="450" customFormat="1" ht="12" customHeight="1">
      <c r="A6" s="451" t="s">
        <v>191</v>
      </c>
      <c r="B6" s="452" t="s">
        <v>205</v>
      </c>
      <c r="C6" s="1476"/>
      <c r="D6" s="1501"/>
      <c r="E6" s="1501"/>
      <c r="F6" s="1491"/>
      <c r="G6" s="83" t="s">
        <v>24</v>
      </c>
    </row>
    <row r="7" spans="1:7" s="450" customFormat="1" ht="18" customHeight="1" thickBot="1">
      <c r="A7" s="451"/>
      <c r="B7" s="454"/>
      <c r="C7" s="1490"/>
      <c r="D7" s="1503"/>
      <c r="E7" s="1503"/>
      <c r="F7" s="1502"/>
      <c r="G7" s="474"/>
    </row>
    <row r="8" spans="1:7" s="450" customFormat="1" ht="11.25">
      <c r="A8" s="455" t="s">
        <v>45</v>
      </c>
      <c r="B8" s="520" t="s">
        <v>46</v>
      </c>
      <c r="C8" s="457" t="s">
        <v>47</v>
      </c>
      <c r="D8" s="457" t="s">
        <v>49</v>
      </c>
      <c r="E8" s="457"/>
      <c r="F8" s="457" t="s">
        <v>571</v>
      </c>
      <c r="G8" s="457" t="s">
        <v>320</v>
      </c>
    </row>
    <row r="9" spans="1:8" s="450" customFormat="1" ht="12" customHeight="1">
      <c r="A9" s="451">
        <v>3050</v>
      </c>
      <c r="B9" s="521" t="s">
        <v>166</v>
      </c>
      <c r="C9" s="522">
        <f>SUM(C17)</f>
        <v>4500</v>
      </c>
      <c r="D9" s="522">
        <f>SUM(D17)</f>
        <v>8057</v>
      </c>
      <c r="E9" s="522">
        <f>SUM(E17)</f>
        <v>4636</v>
      </c>
      <c r="F9" s="523">
        <f>SUM(E9/D9)</f>
        <v>0.5754002730544868</v>
      </c>
      <c r="G9" s="524"/>
      <c r="H9" s="525"/>
    </row>
    <row r="10" spans="1:9" ht="12" customHeight="1">
      <c r="A10" s="526">
        <v>3052</v>
      </c>
      <c r="B10" s="527" t="s">
        <v>541</v>
      </c>
      <c r="C10" s="528"/>
      <c r="D10" s="528"/>
      <c r="E10" s="528"/>
      <c r="F10" s="523"/>
      <c r="G10" s="529"/>
      <c r="H10" s="443"/>
      <c r="I10" s="443"/>
    </row>
    <row r="11" spans="1:9" ht="12" customHeight="1">
      <c r="A11" s="530"/>
      <c r="B11" s="531" t="s">
        <v>667</v>
      </c>
      <c r="C11" s="528"/>
      <c r="D11" s="546"/>
      <c r="E11" s="546"/>
      <c r="F11" s="523"/>
      <c r="G11" s="532"/>
      <c r="H11" s="443"/>
      <c r="I11" s="443"/>
    </row>
    <row r="12" spans="1:9" ht="12" customHeight="1">
      <c r="A12" s="530"/>
      <c r="B12" s="533" t="s">
        <v>215</v>
      </c>
      <c r="C12" s="528"/>
      <c r="D12" s="546"/>
      <c r="E12" s="546"/>
      <c r="F12" s="523"/>
      <c r="G12" s="532"/>
      <c r="H12" s="443"/>
      <c r="I12" s="443"/>
    </row>
    <row r="13" spans="1:9" ht="12" customHeight="1">
      <c r="A13" s="530"/>
      <c r="B13" s="534" t="s">
        <v>197</v>
      </c>
      <c r="C13" s="546">
        <v>4500</v>
      </c>
      <c r="D13" s="546">
        <v>8057</v>
      </c>
      <c r="E13" s="546">
        <v>4636</v>
      </c>
      <c r="F13" s="882">
        <f>SUM(E13/D13)</f>
        <v>0.5754002730544868</v>
      </c>
      <c r="G13" s="532"/>
      <c r="H13" s="443"/>
      <c r="I13" s="443"/>
    </row>
    <row r="14" spans="1:9" ht="12" customHeight="1">
      <c r="A14" s="530"/>
      <c r="B14" s="535" t="s">
        <v>673</v>
      </c>
      <c r="C14" s="546"/>
      <c r="D14" s="953"/>
      <c r="E14" s="953"/>
      <c r="F14" s="523"/>
      <c r="G14" s="532"/>
      <c r="H14" s="443"/>
      <c r="I14" s="443"/>
    </row>
    <row r="15" spans="1:9" ht="12" customHeight="1">
      <c r="A15" s="530"/>
      <c r="B15" s="535" t="s">
        <v>207</v>
      </c>
      <c r="C15" s="528"/>
      <c r="D15" s="954"/>
      <c r="E15" s="954"/>
      <c r="F15" s="523"/>
      <c r="G15" s="532"/>
      <c r="H15" s="443"/>
      <c r="I15" s="443"/>
    </row>
    <row r="16" spans="1:9" ht="12" customHeight="1" thickBot="1">
      <c r="A16" s="530"/>
      <c r="B16" s="536" t="s">
        <v>632</v>
      </c>
      <c r="C16" s="537"/>
      <c r="D16" s="955"/>
      <c r="E16" s="955"/>
      <c r="F16" s="883"/>
      <c r="G16" s="538"/>
      <c r="H16" s="443"/>
      <c r="I16" s="443"/>
    </row>
    <row r="17" spans="1:9" ht="13.5" customHeight="1" thickBot="1">
      <c r="A17" s="539"/>
      <c r="B17" s="540" t="s">
        <v>12</v>
      </c>
      <c r="C17" s="541">
        <f>SUM(C13:C16)</f>
        <v>4500</v>
      </c>
      <c r="D17" s="1010">
        <f>SUM(D11:D14)</f>
        <v>8057</v>
      </c>
      <c r="E17" s="1010">
        <f>SUM(E11:E14)</f>
        <v>4636</v>
      </c>
      <c r="F17" s="898">
        <f>SUM(E17/D17)</f>
        <v>0.5754002730544868</v>
      </c>
      <c r="G17" s="542"/>
      <c r="H17" s="443"/>
      <c r="I17" s="443"/>
    </row>
    <row r="18" spans="1:9" ht="12">
      <c r="A18" s="526">
        <v>3060</v>
      </c>
      <c r="B18" s="543" t="s">
        <v>630</v>
      </c>
      <c r="C18" s="786">
        <f>SUM(C26+C34)</f>
        <v>5000</v>
      </c>
      <c r="D18" s="956">
        <f>SUM(D26+D34)</f>
        <v>7304</v>
      </c>
      <c r="E18" s="956">
        <f>SUM(E26+E34)</f>
        <v>2255</v>
      </c>
      <c r="F18" s="523">
        <f>SUM(E18/D18)</f>
        <v>0.30873493975903615</v>
      </c>
      <c r="G18" s="529"/>
      <c r="H18" s="443"/>
      <c r="I18" s="443"/>
    </row>
    <row r="19" spans="1:9" ht="12" customHeight="1">
      <c r="A19" s="526">
        <v>3061</v>
      </c>
      <c r="B19" s="544" t="s">
        <v>674</v>
      </c>
      <c r="C19" s="528"/>
      <c r="D19" s="954"/>
      <c r="E19" s="954"/>
      <c r="F19" s="523"/>
      <c r="G19" s="545"/>
      <c r="H19" s="443"/>
      <c r="I19" s="443"/>
    </row>
    <row r="20" spans="1:9" ht="12" customHeight="1">
      <c r="A20" s="530"/>
      <c r="B20" s="531" t="s">
        <v>667</v>
      </c>
      <c r="C20" s="546"/>
      <c r="D20" s="953"/>
      <c r="E20" s="953"/>
      <c r="F20" s="523"/>
      <c r="G20" s="545"/>
      <c r="H20" s="443"/>
      <c r="I20" s="443"/>
    </row>
    <row r="21" spans="1:9" ht="12" customHeight="1">
      <c r="A21" s="530"/>
      <c r="B21" s="533" t="s">
        <v>215</v>
      </c>
      <c r="C21" s="546"/>
      <c r="D21" s="953"/>
      <c r="E21" s="953"/>
      <c r="F21" s="523"/>
      <c r="G21" s="545"/>
      <c r="H21" s="443"/>
      <c r="I21" s="443"/>
    </row>
    <row r="22" spans="1:9" ht="12" customHeight="1">
      <c r="A22" s="547"/>
      <c r="B22" s="534" t="s">
        <v>197</v>
      </c>
      <c r="C22" s="546">
        <v>2000</v>
      </c>
      <c r="D22" s="953">
        <v>2525</v>
      </c>
      <c r="E22" s="953">
        <v>937</v>
      </c>
      <c r="F22" s="882">
        <f>SUM(E22/D22)</f>
        <v>0.3710891089108911</v>
      </c>
      <c r="G22" s="545"/>
      <c r="H22" s="443"/>
      <c r="I22" s="443"/>
    </row>
    <row r="23" spans="1:9" ht="12" customHeight="1">
      <c r="A23" s="547"/>
      <c r="B23" s="535" t="s">
        <v>673</v>
      </c>
      <c r="C23" s="546"/>
      <c r="D23" s="953"/>
      <c r="E23" s="953"/>
      <c r="F23" s="882"/>
      <c r="G23" s="545"/>
      <c r="H23" s="443"/>
      <c r="I23" s="443"/>
    </row>
    <row r="24" spans="1:9" ht="11.25">
      <c r="A24" s="547"/>
      <c r="B24" s="535" t="s">
        <v>207</v>
      </c>
      <c r="C24" s="546"/>
      <c r="D24" s="953"/>
      <c r="E24" s="953"/>
      <c r="F24" s="882"/>
      <c r="G24" s="545"/>
      <c r="H24" s="443"/>
      <c r="I24" s="443"/>
    </row>
    <row r="25" spans="1:9" ht="12" thickBot="1">
      <c r="A25" s="547" t="s">
        <v>192</v>
      </c>
      <c r="B25" s="586" t="s">
        <v>160</v>
      </c>
      <c r="C25" s="548"/>
      <c r="D25" s="957">
        <v>203</v>
      </c>
      <c r="E25" s="957">
        <v>203</v>
      </c>
      <c r="F25" s="885">
        <f>SUM(E25/D25)</f>
        <v>1</v>
      </c>
      <c r="G25" s="549"/>
      <c r="H25" s="443"/>
      <c r="I25" s="443"/>
    </row>
    <row r="26" spans="1:9" ht="12" thickBot="1">
      <c r="A26" s="550"/>
      <c r="B26" s="540" t="s">
        <v>12</v>
      </c>
      <c r="C26" s="551">
        <f>SUM(C20:C25)</f>
        <v>2000</v>
      </c>
      <c r="D26" s="958">
        <f>SUM(D20:D25)</f>
        <v>2728</v>
      </c>
      <c r="E26" s="958">
        <f>SUM(E20:E25)</f>
        <v>1140</v>
      </c>
      <c r="F26" s="898">
        <f>SUM(E26/D26)</f>
        <v>0.4178885630498534</v>
      </c>
      <c r="G26" s="552"/>
      <c r="H26" s="443"/>
      <c r="I26" s="443"/>
    </row>
    <row r="27" spans="1:9" ht="11.25">
      <c r="A27" s="553">
        <v>3071</v>
      </c>
      <c r="B27" s="527" t="s">
        <v>16</v>
      </c>
      <c r="C27" s="528"/>
      <c r="D27" s="954"/>
      <c r="E27" s="954"/>
      <c r="F27" s="523"/>
      <c r="G27" s="554" t="s">
        <v>40</v>
      </c>
      <c r="H27" s="443"/>
      <c r="I27" s="443"/>
    </row>
    <row r="28" spans="1:9" ht="12" customHeight="1">
      <c r="A28" s="547"/>
      <c r="B28" s="531" t="s">
        <v>667</v>
      </c>
      <c r="C28" s="546"/>
      <c r="D28" s="953"/>
      <c r="E28" s="953"/>
      <c r="F28" s="523"/>
      <c r="G28" s="524" t="s">
        <v>41</v>
      </c>
      <c r="H28" s="443"/>
      <c r="I28" s="443"/>
    </row>
    <row r="29" spans="1:9" ht="12" customHeight="1">
      <c r="A29" s="530"/>
      <c r="B29" s="533" t="s">
        <v>215</v>
      </c>
      <c r="C29" s="546"/>
      <c r="D29" s="953"/>
      <c r="E29" s="953"/>
      <c r="F29" s="523"/>
      <c r="G29" s="524"/>
      <c r="H29" s="443"/>
      <c r="I29" s="443"/>
    </row>
    <row r="30" spans="1:9" ht="12" customHeight="1">
      <c r="A30" s="530"/>
      <c r="B30" s="534" t="s">
        <v>197</v>
      </c>
      <c r="C30" s="546">
        <v>3000</v>
      </c>
      <c r="D30" s="953">
        <v>4576</v>
      </c>
      <c r="E30" s="953">
        <v>1115</v>
      </c>
      <c r="F30" s="882">
        <f>SUM(E30/D30)</f>
        <v>0.24366258741258742</v>
      </c>
      <c r="G30" s="545"/>
      <c r="H30" s="443"/>
      <c r="I30" s="443"/>
    </row>
    <row r="31" spans="1:9" ht="12" customHeight="1">
      <c r="A31" s="530"/>
      <c r="B31" s="535" t="s">
        <v>673</v>
      </c>
      <c r="C31" s="546"/>
      <c r="D31" s="953"/>
      <c r="E31" s="953"/>
      <c r="F31" s="523"/>
      <c r="G31" s="555"/>
      <c r="H31" s="443"/>
      <c r="I31" s="443"/>
    </row>
    <row r="32" spans="1:9" ht="12" customHeight="1">
      <c r="A32" s="530"/>
      <c r="B32" s="535" t="s">
        <v>207</v>
      </c>
      <c r="C32" s="546"/>
      <c r="D32" s="953"/>
      <c r="E32" s="953"/>
      <c r="F32" s="523"/>
      <c r="G32" s="556"/>
      <c r="H32" s="443"/>
      <c r="I32" s="443"/>
    </row>
    <row r="33" spans="1:9" ht="12" customHeight="1" thickBot="1">
      <c r="A33" s="530"/>
      <c r="B33" s="536" t="s">
        <v>632</v>
      </c>
      <c r="C33" s="548"/>
      <c r="D33" s="957"/>
      <c r="E33" s="957"/>
      <c r="F33" s="883"/>
      <c r="G33" s="557"/>
      <c r="H33" s="443"/>
      <c r="I33" s="443"/>
    </row>
    <row r="34" spans="1:9" ht="12" customHeight="1" thickBot="1">
      <c r="A34" s="558"/>
      <c r="B34" s="540" t="s">
        <v>12</v>
      </c>
      <c r="C34" s="551">
        <f>SUM(C28:C33)</f>
        <v>3000</v>
      </c>
      <c r="D34" s="958">
        <f>SUM(D28:D33)</f>
        <v>4576</v>
      </c>
      <c r="E34" s="958">
        <f>SUM(E28:E33)</f>
        <v>1115</v>
      </c>
      <c r="F34" s="884">
        <f>SUM(E34/D34)</f>
        <v>0.24366258741258742</v>
      </c>
      <c r="G34" s="559"/>
      <c r="H34" s="443"/>
      <c r="I34" s="443"/>
    </row>
    <row r="35" spans="1:9" ht="12" customHeight="1">
      <c r="A35" s="553">
        <v>3080</v>
      </c>
      <c r="B35" s="560" t="s">
        <v>633</v>
      </c>
      <c r="C35" s="528">
        <f>SUM(C43)</f>
        <v>21500</v>
      </c>
      <c r="D35" s="954">
        <f>SUM(D43)</f>
        <v>25751</v>
      </c>
      <c r="E35" s="954">
        <f>SUM(E43)</f>
        <v>14189</v>
      </c>
      <c r="F35" s="523">
        <f>SUM(E35/D35)</f>
        <v>0.5510077278552289</v>
      </c>
      <c r="G35" s="554"/>
      <c r="H35" s="443"/>
      <c r="I35" s="443"/>
    </row>
    <row r="36" spans="1:9" ht="12" customHeight="1">
      <c r="A36" s="553">
        <v>3081</v>
      </c>
      <c r="B36" s="544" t="s">
        <v>21</v>
      </c>
      <c r="C36" s="528"/>
      <c r="D36" s="954"/>
      <c r="E36" s="954"/>
      <c r="F36" s="523"/>
      <c r="G36" s="524"/>
      <c r="H36" s="443"/>
      <c r="I36" s="443"/>
    </row>
    <row r="37" spans="1:9" ht="12" customHeight="1">
      <c r="A37" s="547"/>
      <c r="B37" s="531" t="s">
        <v>667</v>
      </c>
      <c r="C37" s="546"/>
      <c r="D37" s="953"/>
      <c r="E37" s="953"/>
      <c r="F37" s="523"/>
      <c r="G37" s="524"/>
      <c r="H37" s="443"/>
      <c r="I37" s="443"/>
    </row>
    <row r="38" spans="1:9" ht="12" customHeight="1">
      <c r="A38" s="547"/>
      <c r="B38" s="533" t="s">
        <v>215</v>
      </c>
      <c r="C38" s="546"/>
      <c r="D38" s="953"/>
      <c r="E38" s="953"/>
      <c r="F38" s="523"/>
      <c r="G38" s="524"/>
      <c r="H38" s="443"/>
      <c r="I38" s="443"/>
    </row>
    <row r="39" spans="1:9" ht="12" customHeight="1">
      <c r="A39" s="547"/>
      <c r="B39" s="534" t="s">
        <v>197</v>
      </c>
      <c r="C39" s="546">
        <v>13700</v>
      </c>
      <c r="D39" s="953">
        <v>13971</v>
      </c>
      <c r="E39" s="953">
        <v>7413</v>
      </c>
      <c r="F39" s="882">
        <f>SUM(E39/D39)</f>
        <v>0.5305990981318446</v>
      </c>
      <c r="G39" s="719"/>
      <c r="H39" s="443"/>
      <c r="I39" s="443"/>
    </row>
    <row r="40" spans="1:9" ht="12" customHeight="1">
      <c r="A40" s="547"/>
      <c r="B40" s="534" t="s">
        <v>631</v>
      </c>
      <c r="C40" s="546">
        <v>7800</v>
      </c>
      <c r="D40" s="953">
        <v>11780</v>
      </c>
      <c r="E40" s="953">
        <v>6776</v>
      </c>
      <c r="F40" s="882">
        <f>SUM(E40/D40)</f>
        <v>0.5752122241086588</v>
      </c>
      <c r="G40" s="561"/>
      <c r="H40" s="443"/>
      <c r="I40" s="443"/>
    </row>
    <row r="41" spans="1:9" ht="12" customHeight="1">
      <c r="A41" s="547"/>
      <c r="B41" s="535" t="s">
        <v>207</v>
      </c>
      <c r="C41" s="546"/>
      <c r="D41" s="953"/>
      <c r="E41" s="953"/>
      <c r="F41" s="523"/>
      <c r="G41" s="524"/>
      <c r="H41" s="443"/>
      <c r="I41" s="443"/>
    </row>
    <row r="42" spans="1:9" ht="12" customHeight="1" thickBot="1">
      <c r="A42" s="530"/>
      <c r="B42" s="536" t="s">
        <v>632</v>
      </c>
      <c r="C42" s="548"/>
      <c r="D42" s="957"/>
      <c r="E42" s="957"/>
      <c r="F42" s="883"/>
      <c r="G42" s="557"/>
      <c r="H42" s="443"/>
      <c r="I42" s="443"/>
    </row>
    <row r="43" spans="1:9" ht="12" customHeight="1" thickBot="1">
      <c r="A43" s="558"/>
      <c r="B43" s="540" t="s">
        <v>12</v>
      </c>
      <c r="C43" s="551">
        <f>SUM(C37:C42)</f>
        <v>21500</v>
      </c>
      <c r="D43" s="958">
        <f>SUM(D37:D42)</f>
        <v>25751</v>
      </c>
      <c r="E43" s="958">
        <f>SUM(E37:E42)</f>
        <v>14189</v>
      </c>
      <c r="F43" s="884">
        <f>SUM(E43/D43)</f>
        <v>0.5510077278552289</v>
      </c>
      <c r="G43" s="559"/>
      <c r="H43" s="443"/>
      <c r="I43" s="443"/>
    </row>
    <row r="44" spans="1:9" ht="12" customHeight="1" thickBot="1">
      <c r="A44" s="562">
        <v>3130</v>
      </c>
      <c r="B44" s="563" t="s">
        <v>316</v>
      </c>
      <c r="C44" s="551">
        <f>SUM(C45+C71)</f>
        <v>673900</v>
      </c>
      <c r="D44" s="958">
        <f>SUM(D45+D71)</f>
        <v>741492</v>
      </c>
      <c r="E44" s="958">
        <f>SUM(E45+E71)</f>
        <v>530065</v>
      </c>
      <c r="F44" s="884">
        <f>SUM(E44/D44)</f>
        <v>0.7148627362129328</v>
      </c>
      <c r="G44" s="559"/>
      <c r="H44" s="443"/>
      <c r="I44" s="443"/>
    </row>
    <row r="45" spans="1:9" ht="12" customHeight="1" thickBot="1">
      <c r="A45" s="553">
        <v>3110</v>
      </c>
      <c r="B45" s="563" t="s">
        <v>301</v>
      </c>
      <c r="C45" s="551">
        <f>SUM(C53+C61+C70)</f>
        <v>609900</v>
      </c>
      <c r="D45" s="958">
        <f>SUM(D53+D61+D70)</f>
        <v>651177</v>
      </c>
      <c r="E45" s="958">
        <f>SUM(E53+E61+E70)</f>
        <v>475992</v>
      </c>
      <c r="F45" s="884">
        <f>SUM(E45/D45)</f>
        <v>0.7309717634375907</v>
      </c>
      <c r="G45" s="559"/>
      <c r="H45" s="443"/>
      <c r="I45" s="443"/>
    </row>
    <row r="46" spans="1:9" ht="12" customHeight="1">
      <c r="A46" s="564">
        <v>3111</v>
      </c>
      <c r="B46" s="565" t="s">
        <v>39</v>
      </c>
      <c r="C46" s="528"/>
      <c r="D46" s="954"/>
      <c r="E46" s="954"/>
      <c r="F46" s="523"/>
      <c r="G46" s="457" t="s">
        <v>42</v>
      </c>
      <c r="H46" s="443"/>
      <c r="I46" s="443"/>
    </row>
    <row r="47" spans="1:9" ht="12" customHeight="1">
      <c r="A47" s="530"/>
      <c r="B47" s="531" t="s">
        <v>667</v>
      </c>
      <c r="C47" s="546"/>
      <c r="D47" s="953"/>
      <c r="E47" s="953"/>
      <c r="F47" s="523"/>
      <c r="G47" s="555"/>
      <c r="H47" s="443"/>
      <c r="I47" s="443"/>
    </row>
    <row r="48" spans="1:9" ht="12" customHeight="1">
      <c r="A48" s="530"/>
      <c r="B48" s="533" t="s">
        <v>215</v>
      </c>
      <c r="C48" s="546"/>
      <c r="D48" s="953"/>
      <c r="E48" s="953"/>
      <c r="F48" s="523"/>
      <c r="G48" s="555"/>
      <c r="H48" s="443"/>
      <c r="I48" s="443"/>
    </row>
    <row r="49" spans="1:9" ht="12" customHeight="1">
      <c r="A49" s="530"/>
      <c r="B49" s="534" t="s">
        <v>197</v>
      </c>
      <c r="C49" s="546"/>
      <c r="D49" s="953">
        <v>544</v>
      </c>
      <c r="E49" s="953">
        <v>544</v>
      </c>
      <c r="F49" s="882">
        <f>SUM(E49/D49)</f>
        <v>1</v>
      </c>
      <c r="G49" s="555"/>
      <c r="H49" s="443"/>
      <c r="I49" s="443"/>
    </row>
    <row r="50" spans="1:9" ht="12" customHeight="1">
      <c r="A50" s="530"/>
      <c r="B50" s="535" t="s">
        <v>673</v>
      </c>
      <c r="C50" s="546"/>
      <c r="D50" s="953"/>
      <c r="E50" s="953"/>
      <c r="F50" s="523"/>
      <c r="G50" s="555"/>
      <c r="H50" s="443"/>
      <c r="I50" s="443"/>
    </row>
    <row r="51" spans="1:9" ht="12" customHeight="1">
      <c r="A51" s="530"/>
      <c r="B51" s="535" t="s">
        <v>207</v>
      </c>
      <c r="C51" s="546"/>
      <c r="D51" s="953"/>
      <c r="E51" s="953"/>
      <c r="F51" s="523"/>
      <c r="G51" s="555"/>
      <c r="H51" s="443"/>
      <c r="I51" s="443"/>
    </row>
    <row r="52" spans="1:9" ht="12" customHeight="1" thickBot="1">
      <c r="A52" s="530"/>
      <c r="B52" s="536" t="s">
        <v>184</v>
      </c>
      <c r="C52" s="548">
        <v>480000</v>
      </c>
      <c r="D52" s="957">
        <v>542981</v>
      </c>
      <c r="E52" s="957">
        <v>400499</v>
      </c>
      <c r="F52" s="885">
        <f>SUM(E52/D52)</f>
        <v>0.7375930281170059</v>
      </c>
      <c r="G52" s="555"/>
      <c r="H52" s="443"/>
      <c r="I52" s="443"/>
    </row>
    <row r="53" spans="1:9" ht="12" customHeight="1" thickBot="1">
      <c r="A53" s="558"/>
      <c r="B53" s="540" t="s">
        <v>12</v>
      </c>
      <c r="C53" s="551">
        <f>SUM(C47:C52)</f>
        <v>480000</v>
      </c>
      <c r="D53" s="958">
        <f>SUM(D47:D52)</f>
        <v>543525</v>
      </c>
      <c r="E53" s="958">
        <f>SUM(E47:E52)</f>
        <v>401043</v>
      </c>
      <c r="F53" s="884">
        <f>SUM(E53/D53)</f>
        <v>0.7378556644128605</v>
      </c>
      <c r="G53" s="559"/>
      <c r="H53" s="443"/>
      <c r="I53" s="443"/>
    </row>
    <row r="54" spans="1:9" ht="12" customHeight="1">
      <c r="A54" s="451">
        <v>3113</v>
      </c>
      <c r="B54" s="257" t="s">
        <v>79</v>
      </c>
      <c r="C54" s="459"/>
      <c r="D54" s="959"/>
      <c r="E54" s="959"/>
      <c r="F54" s="523"/>
      <c r="G54" s="554"/>
      <c r="H54" s="443"/>
      <c r="I54" s="443"/>
    </row>
    <row r="55" spans="1:9" ht="12" customHeight="1">
      <c r="A55" s="368"/>
      <c r="B55" s="463" t="s">
        <v>667</v>
      </c>
      <c r="C55" s="375"/>
      <c r="D55" s="960"/>
      <c r="E55" s="960"/>
      <c r="F55" s="523"/>
      <c r="G55" s="555"/>
      <c r="H55" s="443"/>
      <c r="I55" s="443"/>
    </row>
    <row r="56" spans="1:9" ht="12" customHeight="1">
      <c r="A56" s="368"/>
      <c r="B56" s="208" t="s">
        <v>215</v>
      </c>
      <c r="C56" s="375"/>
      <c r="D56" s="960"/>
      <c r="E56" s="960"/>
      <c r="F56" s="523"/>
      <c r="G56" s="720"/>
      <c r="H56" s="443"/>
      <c r="I56" s="443"/>
    </row>
    <row r="57" spans="1:9" ht="12" customHeight="1">
      <c r="A57" s="368"/>
      <c r="B57" s="464" t="s">
        <v>197</v>
      </c>
      <c r="C57" s="375">
        <v>19900</v>
      </c>
      <c r="D57" s="960"/>
      <c r="E57" s="960"/>
      <c r="F57" s="523"/>
      <c r="G57" s="720"/>
      <c r="H57" s="443"/>
      <c r="I57" s="443"/>
    </row>
    <row r="58" spans="1:9" ht="12" customHeight="1">
      <c r="A58" s="368"/>
      <c r="B58" s="376" t="s">
        <v>673</v>
      </c>
      <c r="C58" s="375"/>
      <c r="D58" s="960"/>
      <c r="E58" s="960"/>
      <c r="F58" s="523"/>
      <c r="G58" s="720"/>
      <c r="H58" s="443"/>
      <c r="I58" s="443"/>
    </row>
    <row r="59" spans="1:9" ht="12" customHeight="1">
      <c r="A59" s="368"/>
      <c r="B59" s="376" t="s">
        <v>207</v>
      </c>
      <c r="C59" s="375"/>
      <c r="D59" s="960"/>
      <c r="E59" s="960"/>
      <c r="F59" s="523"/>
      <c r="G59" s="720"/>
      <c r="H59" s="443"/>
      <c r="I59" s="443"/>
    </row>
    <row r="60" spans="1:9" ht="12" customHeight="1" thickBot="1">
      <c r="A60" s="368"/>
      <c r="B60" s="536" t="s">
        <v>632</v>
      </c>
      <c r="C60" s="467"/>
      <c r="D60" s="961"/>
      <c r="E60" s="961"/>
      <c r="F60" s="883"/>
      <c r="G60" s="555"/>
      <c r="H60" s="443"/>
      <c r="I60" s="443"/>
    </row>
    <row r="61" spans="1:9" ht="12" customHeight="1" thickBot="1">
      <c r="A61" s="453"/>
      <c r="B61" s="540" t="s">
        <v>12</v>
      </c>
      <c r="C61" s="469">
        <f>SUM(C55:C60)</f>
        <v>19900</v>
      </c>
      <c r="D61" s="962">
        <f>SUM(D55:D60)</f>
        <v>0</v>
      </c>
      <c r="E61" s="962"/>
      <c r="F61" s="884"/>
      <c r="G61" s="559"/>
      <c r="H61" s="443"/>
      <c r="I61" s="443"/>
    </row>
    <row r="62" spans="1:9" ht="12" customHeight="1">
      <c r="A62" s="451">
        <v>3114</v>
      </c>
      <c r="B62" s="566" t="s">
        <v>676</v>
      </c>
      <c r="C62" s="459"/>
      <c r="D62" s="959"/>
      <c r="E62" s="959"/>
      <c r="F62" s="523"/>
      <c r="G62" s="567"/>
      <c r="H62" s="443"/>
      <c r="I62" s="443"/>
    </row>
    <row r="63" spans="1:9" ht="12" customHeight="1">
      <c r="A63" s="368"/>
      <c r="B63" s="463" t="s">
        <v>667</v>
      </c>
      <c r="C63" s="375"/>
      <c r="D63" s="960">
        <v>150</v>
      </c>
      <c r="E63" s="960">
        <v>70</v>
      </c>
      <c r="F63" s="886">
        <f>SUM(E63/D63)</f>
        <v>0.4666666666666667</v>
      </c>
      <c r="G63" s="555"/>
      <c r="H63" s="443"/>
      <c r="I63" s="443"/>
    </row>
    <row r="64" spans="1:9" ht="12" customHeight="1">
      <c r="A64" s="368"/>
      <c r="B64" s="208" t="s">
        <v>215</v>
      </c>
      <c r="C64" s="375"/>
      <c r="D64" s="960">
        <v>70</v>
      </c>
      <c r="E64" s="960">
        <v>17</v>
      </c>
      <c r="F64" s="882">
        <f>SUM(E64/D64)</f>
        <v>0.24285714285714285</v>
      </c>
      <c r="G64" s="555"/>
      <c r="H64" s="443"/>
      <c r="I64" s="443"/>
    </row>
    <row r="65" spans="1:9" ht="12" customHeight="1">
      <c r="A65" s="368"/>
      <c r="B65" s="464" t="s">
        <v>197</v>
      </c>
      <c r="C65" s="375">
        <v>110000</v>
      </c>
      <c r="D65" s="960">
        <v>97153</v>
      </c>
      <c r="E65" s="960">
        <v>67463</v>
      </c>
      <c r="F65" s="882">
        <f>SUM(E65/D65)</f>
        <v>0.6943995553405453</v>
      </c>
      <c r="G65" s="545"/>
      <c r="H65" s="443"/>
      <c r="I65" s="443"/>
    </row>
    <row r="66" spans="1:9" ht="12" customHeight="1">
      <c r="A66" s="368"/>
      <c r="B66" s="376" t="s">
        <v>673</v>
      </c>
      <c r="C66" s="375"/>
      <c r="D66" s="960"/>
      <c r="E66" s="960"/>
      <c r="F66" s="882"/>
      <c r="G66" s="545"/>
      <c r="H66" s="443"/>
      <c r="I66" s="443"/>
    </row>
    <row r="67" spans="1:9" ht="12" customHeight="1">
      <c r="A67" s="368"/>
      <c r="B67" s="376" t="s">
        <v>207</v>
      </c>
      <c r="C67" s="375"/>
      <c r="D67" s="960"/>
      <c r="E67" s="960"/>
      <c r="F67" s="882"/>
      <c r="G67" s="555"/>
      <c r="H67" s="443"/>
      <c r="I67" s="443"/>
    </row>
    <row r="68" spans="1:9" ht="12" customHeight="1">
      <c r="A68" s="368"/>
      <c r="B68" s="585" t="s">
        <v>526</v>
      </c>
      <c r="C68" s="465"/>
      <c r="D68" s="963">
        <v>2690</v>
      </c>
      <c r="E68" s="963">
        <v>2690</v>
      </c>
      <c r="F68" s="882">
        <f>SUM(E68/D68)</f>
        <v>1</v>
      </c>
      <c r="G68" s="556"/>
      <c r="H68" s="443"/>
      <c r="I68" s="443"/>
    </row>
    <row r="69" spans="1:9" ht="12" thickBot="1">
      <c r="A69" s="462"/>
      <c r="B69" s="586" t="s">
        <v>683</v>
      </c>
      <c r="C69" s="467"/>
      <c r="D69" s="961">
        <v>7589</v>
      </c>
      <c r="E69" s="961">
        <v>4709</v>
      </c>
      <c r="F69" s="887">
        <f>SUM(E69/D69)</f>
        <v>0.6205033601264989</v>
      </c>
      <c r="G69" s="568"/>
      <c r="H69" s="443"/>
      <c r="I69" s="443"/>
    </row>
    <row r="70" spans="1:9" ht="12" customHeight="1" thickBot="1">
      <c r="A70" s="474"/>
      <c r="B70" s="540" t="s">
        <v>12</v>
      </c>
      <c r="C70" s="469">
        <f>SUM(C63:C69)</f>
        <v>110000</v>
      </c>
      <c r="D70" s="962">
        <f>SUM(D63:D69)</f>
        <v>107652</v>
      </c>
      <c r="E70" s="962">
        <f>SUM(E63:E69)</f>
        <v>74949</v>
      </c>
      <c r="F70" s="884">
        <f>SUM(E70/D70)</f>
        <v>0.6962155835469848</v>
      </c>
      <c r="G70" s="559"/>
      <c r="H70" s="443"/>
      <c r="I70" s="443"/>
    </row>
    <row r="71" spans="1:9" ht="12" customHeight="1" thickBot="1">
      <c r="A71" s="569">
        <v>3120</v>
      </c>
      <c r="B71" s="563" t="s">
        <v>317</v>
      </c>
      <c r="C71" s="469">
        <f>SUM(C79+C87+C95+C103+C111+C119)</f>
        <v>64000</v>
      </c>
      <c r="D71" s="962">
        <f>SUM(D79+D87+D95+D103+D111+D119)</f>
        <v>90315</v>
      </c>
      <c r="E71" s="962">
        <f>SUM(E79+E87+E95+E103+E111+E119)</f>
        <v>54073</v>
      </c>
      <c r="F71" s="884">
        <f>SUM(E71/D71)</f>
        <v>0.5987156064884017</v>
      </c>
      <c r="G71" s="559"/>
      <c r="H71" s="443"/>
      <c r="I71" s="443"/>
    </row>
    <row r="72" spans="1:9" ht="12" customHeight="1">
      <c r="A72" s="83">
        <v>3121</v>
      </c>
      <c r="B72" s="570" t="s">
        <v>74</v>
      </c>
      <c r="C72" s="459"/>
      <c r="D72" s="959"/>
      <c r="E72" s="959"/>
      <c r="F72" s="523"/>
      <c r="G72" s="554"/>
      <c r="H72" s="443"/>
      <c r="I72" s="443"/>
    </row>
    <row r="73" spans="1:9" ht="12" customHeight="1">
      <c r="A73" s="83"/>
      <c r="B73" s="463" t="s">
        <v>667</v>
      </c>
      <c r="C73" s="459"/>
      <c r="D73" s="959"/>
      <c r="E73" s="959"/>
      <c r="F73" s="523"/>
      <c r="G73" s="524"/>
      <c r="H73" s="443"/>
      <c r="I73" s="443"/>
    </row>
    <row r="74" spans="1:9" ht="12" customHeight="1">
      <c r="A74" s="83"/>
      <c r="B74" s="208" t="s">
        <v>215</v>
      </c>
      <c r="C74" s="459"/>
      <c r="D74" s="959"/>
      <c r="E74" s="959"/>
      <c r="F74" s="523"/>
      <c r="G74" s="524"/>
      <c r="H74" s="443"/>
      <c r="I74" s="443"/>
    </row>
    <row r="75" spans="1:9" ht="12" customHeight="1">
      <c r="A75" s="451"/>
      <c r="B75" s="464" t="s">
        <v>197</v>
      </c>
      <c r="C75" s="571">
        <v>5000</v>
      </c>
      <c r="D75" s="964">
        <v>5525</v>
      </c>
      <c r="E75" s="964">
        <v>1630</v>
      </c>
      <c r="F75" s="882">
        <f>SUM(E75/D75)</f>
        <v>0.29502262443438915</v>
      </c>
      <c r="G75" s="545"/>
      <c r="H75" s="443"/>
      <c r="I75" s="443"/>
    </row>
    <row r="76" spans="1:9" ht="12" customHeight="1">
      <c r="A76" s="451"/>
      <c r="B76" s="376" t="s">
        <v>207</v>
      </c>
      <c r="C76" s="571"/>
      <c r="D76" s="964"/>
      <c r="E76" s="964"/>
      <c r="F76" s="523"/>
      <c r="G76" s="572"/>
      <c r="H76" s="443"/>
      <c r="I76" s="443"/>
    </row>
    <row r="77" spans="1:9" ht="12" customHeight="1">
      <c r="A77" s="83"/>
      <c r="B77" s="376" t="s">
        <v>207</v>
      </c>
      <c r="C77" s="459"/>
      <c r="D77" s="959"/>
      <c r="E77" s="959"/>
      <c r="F77" s="523"/>
      <c r="G77" s="524"/>
      <c r="H77" s="443"/>
      <c r="I77" s="443"/>
    </row>
    <row r="78" spans="1:9" ht="12" customHeight="1" thickBot="1">
      <c r="A78" s="83"/>
      <c r="B78" s="536" t="s">
        <v>632</v>
      </c>
      <c r="C78" s="573"/>
      <c r="D78" s="965"/>
      <c r="E78" s="965"/>
      <c r="F78" s="883"/>
      <c r="G78" s="519"/>
      <c r="H78" s="443"/>
      <c r="I78" s="443"/>
    </row>
    <row r="79" spans="1:9" ht="12" customHeight="1" thickBot="1">
      <c r="A79" s="474"/>
      <c r="B79" s="540" t="s">
        <v>12</v>
      </c>
      <c r="C79" s="469">
        <f>SUM(C75:C78)</f>
        <v>5000</v>
      </c>
      <c r="D79" s="962">
        <f>SUM(D75:D78)</f>
        <v>5525</v>
      </c>
      <c r="E79" s="962">
        <f>SUM(E75:E78)</f>
        <v>1630</v>
      </c>
      <c r="F79" s="884">
        <f>SUM(E79/D79)</f>
        <v>0.29502262443438915</v>
      </c>
      <c r="G79" s="559"/>
      <c r="H79" s="443"/>
      <c r="I79" s="443"/>
    </row>
    <row r="80" spans="1:9" ht="12" customHeight="1">
      <c r="A80" s="451">
        <v>3122</v>
      </c>
      <c r="B80" s="566" t="s">
        <v>65</v>
      </c>
      <c r="C80" s="459"/>
      <c r="D80" s="959"/>
      <c r="E80" s="959"/>
      <c r="F80" s="523"/>
      <c r="G80" s="574"/>
      <c r="H80" s="443"/>
      <c r="I80" s="443"/>
    </row>
    <row r="81" spans="1:9" ht="12" customHeight="1">
      <c r="A81" s="368"/>
      <c r="B81" s="463" t="s">
        <v>667</v>
      </c>
      <c r="C81" s="375"/>
      <c r="D81" s="960"/>
      <c r="E81" s="960"/>
      <c r="F81" s="523"/>
      <c r="G81" s="555"/>
      <c r="H81" s="443"/>
      <c r="I81" s="443"/>
    </row>
    <row r="82" spans="1:9" ht="12" customHeight="1">
      <c r="A82" s="368"/>
      <c r="B82" s="208" t="s">
        <v>215</v>
      </c>
      <c r="C82" s="375"/>
      <c r="D82" s="960"/>
      <c r="E82" s="960"/>
      <c r="F82" s="523"/>
      <c r="G82" s="555"/>
      <c r="H82" s="443"/>
      <c r="I82" s="443"/>
    </row>
    <row r="83" spans="1:9" ht="12" customHeight="1">
      <c r="A83" s="368"/>
      <c r="B83" s="464" t="s">
        <v>197</v>
      </c>
      <c r="C83" s="375">
        <v>20000</v>
      </c>
      <c r="D83" s="960">
        <v>23860</v>
      </c>
      <c r="E83" s="960">
        <v>16394</v>
      </c>
      <c r="F83" s="882">
        <f>SUM(E83/D83)</f>
        <v>0.6870913663034367</v>
      </c>
      <c r="G83" s="545"/>
      <c r="H83" s="443"/>
      <c r="I83" s="443"/>
    </row>
    <row r="84" spans="1:9" ht="12" customHeight="1">
      <c r="A84" s="368"/>
      <c r="B84" s="376" t="s">
        <v>673</v>
      </c>
      <c r="C84" s="375"/>
      <c r="D84" s="960"/>
      <c r="E84" s="960"/>
      <c r="F84" s="523"/>
      <c r="G84" s="555"/>
      <c r="H84" s="443"/>
      <c r="I84" s="443"/>
    </row>
    <row r="85" spans="1:9" ht="12" customHeight="1">
      <c r="A85" s="368"/>
      <c r="B85" s="376" t="s">
        <v>207</v>
      </c>
      <c r="C85" s="375"/>
      <c r="D85" s="960"/>
      <c r="E85" s="960"/>
      <c r="F85" s="523"/>
      <c r="G85" s="555"/>
      <c r="H85" s="443"/>
      <c r="I85" s="443"/>
    </row>
    <row r="86" spans="1:9" ht="12" customHeight="1" thickBot="1">
      <c r="A86" s="368"/>
      <c r="B86" s="536" t="s">
        <v>632</v>
      </c>
      <c r="C86" s="467"/>
      <c r="D86" s="961"/>
      <c r="E86" s="961"/>
      <c r="F86" s="883"/>
      <c r="G86" s="555"/>
      <c r="H86" s="443"/>
      <c r="I86" s="443"/>
    </row>
    <row r="87" spans="1:9" ht="12" customHeight="1" thickBot="1">
      <c r="A87" s="453"/>
      <c r="B87" s="540" t="s">
        <v>12</v>
      </c>
      <c r="C87" s="469">
        <f>SUM(C81:C86)</f>
        <v>20000</v>
      </c>
      <c r="D87" s="962">
        <f>SUM(D81:D86)</f>
        <v>23860</v>
      </c>
      <c r="E87" s="962">
        <f>SUM(E81:E86)</f>
        <v>16394</v>
      </c>
      <c r="F87" s="884">
        <f>SUM(E87/D87)</f>
        <v>0.6870913663034367</v>
      </c>
      <c r="G87" s="559"/>
      <c r="H87" s="443"/>
      <c r="I87" s="443"/>
    </row>
    <row r="88" spans="1:9" ht="12" customHeight="1">
      <c r="A88" s="451">
        <v>3123</v>
      </c>
      <c r="B88" s="257" t="s">
        <v>675</v>
      </c>
      <c r="C88" s="459"/>
      <c r="D88" s="959"/>
      <c r="E88" s="959"/>
      <c r="F88" s="523"/>
      <c r="G88" s="457"/>
      <c r="H88" s="443"/>
      <c r="I88" s="443"/>
    </row>
    <row r="89" spans="1:9" ht="12" customHeight="1">
      <c r="A89" s="368"/>
      <c r="B89" s="463" t="s">
        <v>667</v>
      </c>
      <c r="C89" s="375"/>
      <c r="D89" s="960">
        <v>200</v>
      </c>
      <c r="E89" s="960">
        <v>200</v>
      </c>
      <c r="F89" s="882">
        <f>SUM(E89/D89)</f>
        <v>1</v>
      </c>
      <c r="G89" s="555"/>
      <c r="H89" s="443"/>
      <c r="I89" s="443"/>
    </row>
    <row r="90" spans="1:9" ht="12" customHeight="1">
      <c r="A90" s="368"/>
      <c r="B90" s="208" t="s">
        <v>215</v>
      </c>
      <c r="C90" s="375"/>
      <c r="D90" s="960">
        <v>49</v>
      </c>
      <c r="E90" s="960">
        <v>49</v>
      </c>
      <c r="F90" s="882">
        <f>SUM(E90/D90)</f>
        <v>1</v>
      </c>
      <c r="G90" s="555"/>
      <c r="H90" s="443"/>
      <c r="I90" s="443"/>
    </row>
    <row r="91" spans="1:9" ht="12" customHeight="1">
      <c r="A91" s="368"/>
      <c r="B91" s="464" t="s">
        <v>197</v>
      </c>
      <c r="C91" s="375">
        <v>10000</v>
      </c>
      <c r="D91" s="960">
        <v>11332</v>
      </c>
      <c r="E91" s="960">
        <v>7997</v>
      </c>
      <c r="F91" s="882">
        <f>SUM(E91/D91)</f>
        <v>0.7057006706671373</v>
      </c>
      <c r="G91" s="545"/>
      <c r="H91" s="443"/>
      <c r="I91" s="443"/>
    </row>
    <row r="92" spans="1:9" ht="12" customHeight="1">
      <c r="A92" s="368"/>
      <c r="B92" s="376" t="s">
        <v>673</v>
      </c>
      <c r="C92" s="375"/>
      <c r="D92" s="960"/>
      <c r="E92" s="960"/>
      <c r="F92" s="523"/>
      <c r="G92" s="555"/>
      <c r="H92" s="443"/>
      <c r="I92" s="443"/>
    </row>
    <row r="93" spans="1:9" ht="12" customHeight="1">
      <c r="A93" s="368"/>
      <c r="B93" s="376" t="s">
        <v>207</v>
      </c>
      <c r="C93" s="375"/>
      <c r="D93" s="960"/>
      <c r="E93" s="960"/>
      <c r="F93" s="523"/>
      <c r="G93" s="555"/>
      <c r="H93" s="443"/>
      <c r="I93" s="443"/>
    </row>
    <row r="94" spans="1:9" ht="12" customHeight="1" thickBot="1">
      <c r="A94" s="368"/>
      <c r="B94" s="536" t="s">
        <v>632</v>
      </c>
      <c r="C94" s="467"/>
      <c r="D94" s="961"/>
      <c r="E94" s="961"/>
      <c r="F94" s="883"/>
      <c r="G94" s="555"/>
      <c r="H94" s="443"/>
      <c r="I94" s="443"/>
    </row>
    <row r="95" spans="1:9" ht="12" customHeight="1" thickBot="1">
      <c r="A95" s="453"/>
      <c r="B95" s="540" t="s">
        <v>12</v>
      </c>
      <c r="C95" s="469">
        <f>SUM(C89:C94)</f>
        <v>10000</v>
      </c>
      <c r="D95" s="962">
        <f>SUM(D89:D94)</f>
        <v>11581</v>
      </c>
      <c r="E95" s="962">
        <f>SUM(E89:E94)</f>
        <v>8246</v>
      </c>
      <c r="F95" s="884">
        <f>SUM(E95/D95)</f>
        <v>0.7120283222519644</v>
      </c>
      <c r="G95" s="559"/>
      <c r="H95" s="443"/>
      <c r="I95" s="443"/>
    </row>
    <row r="96" spans="1:9" ht="12" customHeight="1">
      <c r="A96" s="451">
        <v>3124</v>
      </c>
      <c r="B96" s="257" t="s">
        <v>678</v>
      </c>
      <c r="C96" s="459"/>
      <c r="D96" s="959"/>
      <c r="E96" s="959"/>
      <c r="F96" s="523"/>
      <c r="G96" s="457" t="s">
        <v>42</v>
      </c>
      <c r="H96" s="443"/>
      <c r="I96" s="443"/>
    </row>
    <row r="97" spans="1:9" ht="12" customHeight="1">
      <c r="A97" s="368"/>
      <c r="B97" s="463" t="s">
        <v>667</v>
      </c>
      <c r="C97" s="375"/>
      <c r="D97" s="960"/>
      <c r="E97" s="960"/>
      <c r="F97" s="523"/>
      <c r="G97" s="555"/>
      <c r="H97" s="443"/>
      <c r="I97" s="443"/>
    </row>
    <row r="98" spans="1:9" ht="12" customHeight="1">
      <c r="A98" s="368"/>
      <c r="B98" s="208" t="s">
        <v>215</v>
      </c>
      <c r="C98" s="375"/>
      <c r="D98" s="960"/>
      <c r="E98" s="960"/>
      <c r="F98" s="523"/>
      <c r="G98" s="555"/>
      <c r="H98" s="443"/>
      <c r="I98" s="443"/>
    </row>
    <row r="99" spans="1:9" ht="12" customHeight="1">
      <c r="A99" s="368"/>
      <c r="B99" s="464" t="s">
        <v>197</v>
      </c>
      <c r="C99" s="375">
        <v>15000</v>
      </c>
      <c r="D99" s="960">
        <v>10249</v>
      </c>
      <c r="E99" s="960">
        <v>4152</v>
      </c>
      <c r="F99" s="882">
        <f>SUM(E99/D99)</f>
        <v>0.4051126939213582</v>
      </c>
      <c r="G99" s="545"/>
      <c r="H99" s="443"/>
      <c r="I99" s="443"/>
    </row>
    <row r="100" spans="1:9" ht="12" customHeight="1">
      <c r="A100" s="368"/>
      <c r="B100" s="376" t="s">
        <v>207</v>
      </c>
      <c r="C100" s="375"/>
      <c r="D100" s="960"/>
      <c r="E100" s="960"/>
      <c r="F100" s="523"/>
      <c r="G100" s="555"/>
      <c r="H100" s="443"/>
      <c r="I100" s="443"/>
    </row>
    <row r="101" spans="1:9" ht="12" customHeight="1">
      <c r="A101" s="368"/>
      <c r="B101" s="376" t="s">
        <v>207</v>
      </c>
      <c r="C101" s="375"/>
      <c r="D101" s="960"/>
      <c r="E101" s="960"/>
      <c r="F101" s="523"/>
      <c r="G101" s="555"/>
      <c r="H101" s="443"/>
      <c r="I101" s="443"/>
    </row>
    <row r="102" spans="1:9" ht="12" customHeight="1" thickBot="1">
      <c r="A102" s="368"/>
      <c r="B102" s="536" t="s">
        <v>632</v>
      </c>
      <c r="C102" s="467"/>
      <c r="D102" s="961"/>
      <c r="E102" s="961"/>
      <c r="F102" s="883"/>
      <c r="G102" s="555"/>
      <c r="H102" s="443"/>
      <c r="I102" s="443"/>
    </row>
    <row r="103" spans="1:9" ht="12" customHeight="1" thickBot="1">
      <c r="A103" s="453"/>
      <c r="B103" s="540" t="s">
        <v>12</v>
      </c>
      <c r="C103" s="469">
        <f>SUM(C97:C102)</f>
        <v>15000</v>
      </c>
      <c r="D103" s="962">
        <f>SUM(D97:D102)</f>
        <v>10249</v>
      </c>
      <c r="E103" s="962">
        <f>SUM(E97:E102)</f>
        <v>4152</v>
      </c>
      <c r="F103" s="884">
        <f>SUM(E103/D103)</f>
        <v>0.4051126939213582</v>
      </c>
      <c r="G103" s="559"/>
      <c r="H103" s="443"/>
      <c r="I103" s="443"/>
    </row>
    <row r="104" spans="1:9" ht="12" customHeight="1">
      <c r="A104" s="451">
        <v>3125</v>
      </c>
      <c r="B104" s="257" t="s">
        <v>561</v>
      </c>
      <c r="C104" s="459"/>
      <c r="D104" s="959"/>
      <c r="E104" s="959"/>
      <c r="F104" s="523"/>
      <c r="G104" s="457"/>
      <c r="H104" s="443"/>
      <c r="I104" s="443"/>
    </row>
    <row r="105" spans="1:9" ht="12" customHeight="1">
      <c r="A105" s="368"/>
      <c r="B105" s="463" t="s">
        <v>667</v>
      </c>
      <c r="C105" s="375"/>
      <c r="D105" s="960"/>
      <c r="E105" s="960"/>
      <c r="F105" s="523"/>
      <c r="G105" s="555"/>
      <c r="H105" s="443"/>
      <c r="I105" s="443"/>
    </row>
    <row r="106" spans="1:9" ht="12" customHeight="1">
      <c r="A106" s="368"/>
      <c r="B106" s="208" t="s">
        <v>215</v>
      </c>
      <c r="C106" s="375"/>
      <c r="D106" s="960"/>
      <c r="E106" s="960"/>
      <c r="F106" s="523"/>
      <c r="G106" s="555"/>
      <c r="H106" s="443"/>
      <c r="I106" s="443"/>
    </row>
    <row r="107" spans="1:9" ht="12" customHeight="1">
      <c r="A107" s="368"/>
      <c r="B107" s="464" t="s">
        <v>197</v>
      </c>
      <c r="C107" s="375">
        <v>4000</v>
      </c>
      <c r="D107" s="960">
        <v>29100</v>
      </c>
      <c r="E107" s="960">
        <v>23651</v>
      </c>
      <c r="F107" s="882">
        <f>SUM(E107/D107)</f>
        <v>0.8127491408934708</v>
      </c>
      <c r="G107" s="720"/>
      <c r="H107" s="443"/>
      <c r="I107" s="443"/>
    </row>
    <row r="108" spans="1:9" ht="12" customHeight="1">
      <c r="A108" s="368"/>
      <c r="B108" s="376" t="s">
        <v>673</v>
      </c>
      <c r="C108" s="375"/>
      <c r="D108" s="960"/>
      <c r="E108" s="960"/>
      <c r="F108" s="523"/>
      <c r="G108" s="720"/>
      <c r="H108" s="443"/>
      <c r="I108" s="443"/>
    </row>
    <row r="109" spans="1:9" ht="12" customHeight="1">
      <c r="A109" s="368"/>
      <c r="B109" s="376" t="s">
        <v>207</v>
      </c>
      <c r="C109" s="375"/>
      <c r="D109" s="960"/>
      <c r="E109" s="960"/>
      <c r="F109" s="523"/>
      <c r="G109" s="555"/>
      <c r="H109" s="443"/>
      <c r="I109" s="443"/>
    </row>
    <row r="110" spans="1:9" ht="12" customHeight="1" thickBot="1">
      <c r="A110" s="368"/>
      <c r="B110" s="536" t="s">
        <v>632</v>
      </c>
      <c r="C110" s="467"/>
      <c r="D110" s="961"/>
      <c r="E110" s="961"/>
      <c r="F110" s="883"/>
      <c r="G110" s="555"/>
      <c r="H110" s="443"/>
      <c r="I110" s="443"/>
    </row>
    <row r="111" spans="1:9" ht="12" customHeight="1" thickBot="1">
      <c r="A111" s="453"/>
      <c r="B111" s="540" t="s">
        <v>12</v>
      </c>
      <c r="C111" s="469">
        <f>SUM(C105:C110)</f>
        <v>4000</v>
      </c>
      <c r="D111" s="962">
        <f>SUM(D105:D110)</f>
        <v>29100</v>
      </c>
      <c r="E111" s="962">
        <f>SUM(E105:E110)</f>
        <v>23651</v>
      </c>
      <c r="F111" s="884">
        <f>SUM(E111/D111)</f>
        <v>0.8127491408934708</v>
      </c>
      <c r="G111" s="559"/>
      <c r="H111" s="443"/>
      <c r="I111" s="443"/>
    </row>
    <row r="112" spans="1:9" ht="12" customHeight="1">
      <c r="A112" s="451">
        <v>3126</v>
      </c>
      <c r="B112" s="257" t="s">
        <v>344</v>
      </c>
      <c r="C112" s="459"/>
      <c r="D112" s="959"/>
      <c r="E112" s="959"/>
      <c r="F112" s="523"/>
      <c r="G112" s="457"/>
      <c r="H112" s="443"/>
      <c r="I112" s="443"/>
    </row>
    <row r="113" spans="1:9" ht="12" customHeight="1">
      <c r="A113" s="368"/>
      <c r="B113" s="463" t="s">
        <v>667</v>
      </c>
      <c r="C113" s="375"/>
      <c r="D113" s="960"/>
      <c r="E113" s="960"/>
      <c r="F113" s="523"/>
      <c r="G113" s="555"/>
      <c r="H113" s="443"/>
      <c r="I113" s="443"/>
    </row>
    <row r="114" spans="1:9" ht="12" customHeight="1">
      <c r="A114" s="368"/>
      <c r="B114" s="208" t="s">
        <v>215</v>
      </c>
      <c r="C114" s="375"/>
      <c r="D114" s="960"/>
      <c r="E114" s="960"/>
      <c r="F114" s="523"/>
      <c r="G114" s="555"/>
      <c r="H114" s="443"/>
      <c r="I114" s="443"/>
    </row>
    <row r="115" spans="1:9" ht="12" customHeight="1">
      <c r="A115" s="368"/>
      <c r="B115" s="464" t="s">
        <v>197</v>
      </c>
      <c r="C115" s="375">
        <v>10000</v>
      </c>
      <c r="D115" s="960">
        <v>10000</v>
      </c>
      <c r="E115" s="960"/>
      <c r="F115" s="523">
        <f>SUM(E115/D115)</f>
        <v>0</v>
      </c>
      <c r="G115" s="720"/>
      <c r="H115" s="443"/>
      <c r="I115" s="443"/>
    </row>
    <row r="116" spans="1:9" ht="12" customHeight="1">
      <c r="A116" s="368"/>
      <c r="B116" s="376" t="s">
        <v>673</v>
      </c>
      <c r="C116" s="375"/>
      <c r="D116" s="960"/>
      <c r="E116" s="960"/>
      <c r="F116" s="523"/>
      <c r="G116" s="720"/>
      <c r="H116" s="443"/>
      <c r="I116" s="443"/>
    </row>
    <row r="117" spans="1:9" ht="12" customHeight="1">
      <c r="A117" s="368"/>
      <c r="B117" s="376" t="s">
        <v>207</v>
      </c>
      <c r="C117" s="375"/>
      <c r="D117" s="960"/>
      <c r="E117" s="960"/>
      <c r="F117" s="523"/>
      <c r="G117" s="555"/>
      <c r="H117" s="443"/>
      <c r="I117" s="443"/>
    </row>
    <row r="118" spans="1:9" ht="12" customHeight="1" thickBot="1">
      <c r="A118" s="368"/>
      <c r="B118" s="536" t="s">
        <v>632</v>
      </c>
      <c r="C118" s="467"/>
      <c r="D118" s="961"/>
      <c r="E118" s="961"/>
      <c r="F118" s="883"/>
      <c r="G118" s="555"/>
      <c r="H118" s="443"/>
      <c r="I118" s="443"/>
    </row>
    <row r="119" spans="1:9" ht="12" customHeight="1" thickBot="1">
      <c r="A119" s="453"/>
      <c r="B119" s="540" t="s">
        <v>12</v>
      </c>
      <c r="C119" s="469">
        <f>SUM(C113:C118)</f>
        <v>10000</v>
      </c>
      <c r="D119" s="962">
        <f>SUM(D113:D118)</f>
        <v>10000</v>
      </c>
      <c r="E119" s="962">
        <f>SUM(E113:E118)</f>
        <v>0</v>
      </c>
      <c r="F119" s="884">
        <f>SUM(E119/D119)</f>
        <v>0</v>
      </c>
      <c r="G119" s="559"/>
      <c r="H119" s="443"/>
      <c r="I119" s="443"/>
    </row>
    <row r="120" spans="1:9" ht="12" customHeight="1" thickBot="1">
      <c r="A120" s="569">
        <v>3140</v>
      </c>
      <c r="B120" s="575" t="s">
        <v>680</v>
      </c>
      <c r="C120" s="469">
        <f>SUM(C128+C136+C144+C152+C160+C168)</f>
        <v>44000</v>
      </c>
      <c r="D120" s="962">
        <f>SUM(D128+D136+D144+D152+D160+D168)</f>
        <v>54045</v>
      </c>
      <c r="E120" s="962">
        <f>SUM(E128+E136+E144+E152+E160+E168)</f>
        <v>30534</v>
      </c>
      <c r="F120" s="884">
        <f>SUM(E120/D120)</f>
        <v>0.5649736330835415</v>
      </c>
      <c r="G120" s="559"/>
      <c r="H120" s="443"/>
      <c r="I120" s="443"/>
    </row>
    <row r="121" spans="1:9" ht="12" customHeight="1">
      <c r="A121" s="451">
        <v>3141</v>
      </c>
      <c r="B121" s="257" t="s">
        <v>11</v>
      </c>
      <c r="C121" s="459"/>
      <c r="D121" s="959"/>
      <c r="E121" s="959"/>
      <c r="F121" s="523"/>
      <c r="G121" s="555"/>
      <c r="H121" s="443"/>
      <c r="I121" s="443"/>
    </row>
    <row r="122" spans="1:9" ht="12" customHeight="1">
      <c r="A122" s="368"/>
      <c r="B122" s="463" t="s">
        <v>667</v>
      </c>
      <c r="C122" s="375"/>
      <c r="D122" s="960"/>
      <c r="E122" s="960"/>
      <c r="F122" s="523"/>
      <c r="G122" s="721"/>
      <c r="H122" s="443"/>
      <c r="I122" s="443"/>
    </row>
    <row r="123" spans="1:9" ht="12" customHeight="1">
      <c r="A123" s="368"/>
      <c r="B123" s="208" t="s">
        <v>215</v>
      </c>
      <c r="C123" s="375"/>
      <c r="D123" s="960"/>
      <c r="E123" s="960"/>
      <c r="F123" s="523"/>
      <c r="G123" s="720"/>
      <c r="H123" s="443"/>
      <c r="I123" s="443"/>
    </row>
    <row r="124" spans="1:9" ht="12" customHeight="1">
      <c r="A124" s="368"/>
      <c r="B124" s="464" t="s">
        <v>197</v>
      </c>
      <c r="C124" s="375"/>
      <c r="D124" s="960"/>
      <c r="E124" s="960"/>
      <c r="F124" s="523"/>
      <c r="G124" s="720"/>
      <c r="H124" s="443"/>
      <c r="I124" s="443"/>
    </row>
    <row r="125" spans="1:9" ht="12" customHeight="1">
      <c r="A125" s="368"/>
      <c r="B125" s="376" t="s">
        <v>673</v>
      </c>
      <c r="C125" s="375"/>
      <c r="D125" s="960">
        <v>5629</v>
      </c>
      <c r="E125" s="960">
        <v>5629</v>
      </c>
      <c r="F125" s="882">
        <f>SUM(E125/D125)</f>
        <v>1</v>
      </c>
      <c r="G125" s="720"/>
      <c r="H125" s="443"/>
      <c r="I125" s="443"/>
    </row>
    <row r="126" spans="1:9" ht="12" customHeight="1">
      <c r="A126" s="368"/>
      <c r="B126" s="376" t="s">
        <v>207</v>
      </c>
      <c r="C126" s="571">
        <v>20000</v>
      </c>
      <c r="D126" s="964">
        <v>15371</v>
      </c>
      <c r="E126" s="964">
        <v>866</v>
      </c>
      <c r="F126" s="882">
        <f>SUM(E126/D126)</f>
        <v>0.05633986077678746</v>
      </c>
      <c r="G126" s="720"/>
      <c r="H126" s="443"/>
      <c r="I126" s="443"/>
    </row>
    <row r="127" spans="1:9" ht="12" customHeight="1" thickBot="1">
      <c r="A127" s="368"/>
      <c r="B127" s="536" t="s">
        <v>632</v>
      </c>
      <c r="C127" s="467"/>
      <c r="D127" s="961"/>
      <c r="E127" s="961"/>
      <c r="F127" s="883"/>
      <c r="G127" s="722"/>
      <c r="H127" s="443"/>
      <c r="I127" s="443"/>
    </row>
    <row r="128" spans="1:9" ht="12" customHeight="1" thickBot="1">
      <c r="A128" s="453"/>
      <c r="B128" s="540" t="s">
        <v>12</v>
      </c>
      <c r="C128" s="469">
        <f>SUM(C122:C127)</f>
        <v>20000</v>
      </c>
      <c r="D128" s="962">
        <f>SUM(D122:D127)</f>
        <v>21000</v>
      </c>
      <c r="E128" s="962">
        <f>SUM(E122:E127)</f>
        <v>6495</v>
      </c>
      <c r="F128" s="884">
        <f>SUM(E128/D128)</f>
        <v>0.3092857142857143</v>
      </c>
      <c r="G128" s="559"/>
      <c r="H128" s="443"/>
      <c r="I128" s="443"/>
    </row>
    <row r="129" spans="1:9" ht="12" customHeight="1">
      <c r="A129" s="451">
        <v>3142</v>
      </c>
      <c r="B129" s="473" t="s">
        <v>549</v>
      </c>
      <c r="C129" s="459"/>
      <c r="D129" s="959"/>
      <c r="E129" s="959"/>
      <c r="F129" s="523"/>
      <c r="G129" s="554"/>
      <c r="H129" s="443"/>
      <c r="I129" s="443"/>
    </row>
    <row r="130" spans="1:9" ht="12" customHeight="1">
      <c r="A130" s="451"/>
      <c r="B130" s="463" t="s">
        <v>667</v>
      </c>
      <c r="C130" s="375">
        <v>3000</v>
      </c>
      <c r="D130" s="960">
        <v>2088</v>
      </c>
      <c r="E130" s="960">
        <v>1562</v>
      </c>
      <c r="F130" s="882">
        <f>SUM(E130/D130)</f>
        <v>0.7480842911877394</v>
      </c>
      <c r="G130" s="721"/>
      <c r="H130" s="443"/>
      <c r="I130" s="443"/>
    </row>
    <row r="131" spans="1:9" ht="12" customHeight="1">
      <c r="A131" s="451"/>
      <c r="B131" s="208" t="s">
        <v>215</v>
      </c>
      <c r="C131" s="375">
        <v>1000</v>
      </c>
      <c r="D131" s="960">
        <v>1166</v>
      </c>
      <c r="E131" s="960">
        <v>608</v>
      </c>
      <c r="F131" s="882">
        <f>SUM(E131/D131)</f>
        <v>0.5214408233276158</v>
      </c>
      <c r="G131" s="572"/>
      <c r="H131" s="443"/>
      <c r="I131" s="443"/>
    </row>
    <row r="132" spans="1:9" ht="12" customHeight="1">
      <c r="A132" s="451"/>
      <c r="B132" s="464" t="s">
        <v>197</v>
      </c>
      <c r="C132" s="571">
        <v>4000</v>
      </c>
      <c r="D132" s="964">
        <v>5316</v>
      </c>
      <c r="E132" s="964">
        <v>1675</v>
      </c>
      <c r="F132" s="882">
        <f>SUM(E132/D132)</f>
        <v>0.31508653122648606</v>
      </c>
      <c r="G132" s="723"/>
      <c r="H132" s="443"/>
      <c r="I132" s="443"/>
    </row>
    <row r="133" spans="1:9" ht="12" customHeight="1">
      <c r="A133" s="451"/>
      <c r="B133" s="376" t="s">
        <v>673</v>
      </c>
      <c r="C133" s="571"/>
      <c r="D133" s="964"/>
      <c r="E133" s="964"/>
      <c r="F133" s="882"/>
      <c r="G133" s="555"/>
      <c r="H133" s="443"/>
      <c r="I133" s="443"/>
    </row>
    <row r="134" spans="1:9" ht="12" customHeight="1">
      <c r="A134" s="451"/>
      <c r="B134" s="376" t="s">
        <v>207</v>
      </c>
      <c r="C134" s="571"/>
      <c r="D134" s="964"/>
      <c r="E134" s="964"/>
      <c r="F134" s="882"/>
      <c r="G134" s="572"/>
      <c r="H134" s="443"/>
      <c r="I134" s="443"/>
    </row>
    <row r="135" spans="1:9" ht="12" thickBot="1">
      <c r="A135" s="451"/>
      <c r="B135" s="536" t="s">
        <v>526</v>
      </c>
      <c r="C135" s="480"/>
      <c r="D135" s="966">
        <v>110</v>
      </c>
      <c r="E135" s="969">
        <v>108</v>
      </c>
      <c r="F135" s="885">
        <f>SUM(E135/D135)</f>
        <v>0.9818181818181818</v>
      </c>
      <c r="G135" s="576"/>
      <c r="H135" s="443"/>
      <c r="I135" s="443"/>
    </row>
    <row r="136" spans="1:9" ht="12" customHeight="1" thickBot="1">
      <c r="A136" s="453"/>
      <c r="B136" s="540" t="s">
        <v>12</v>
      </c>
      <c r="C136" s="469">
        <f>SUM(C130:C135)</f>
        <v>8000</v>
      </c>
      <c r="D136" s="962">
        <f>SUM(D130:D135)</f>
        <v>8680</v>
      </c>
      <c r="E136" s="962">
        <f>SUM(E130:E135)</f>
        <v>3953</v>
      </c>
      <c r="F136" s="884">
        <f>SUM(E136/D136)</f>
        <v>0.4554147465437788</v>
      </c>
      <c r="G136" s="559"/>
      <c r="H136" s="443"/>
      <c r="I136" s="443"/>
    </row>
    <row r="137" spans="1:9" ht="12" customHeight="1">
      <c r="A137" s="470">
        <v>3143</v>
      </c>
      <c r="B137" s="257" t="s">
        <v>563</v>
      </c>
      <c r="C137" s="459"/>
      <c r="D137" s="959"/>
      <c r="E137" s="959"/>
      <c r="F137" s="523"/>
      <c r="G137" s="520" t="s">
        <v>543</v>
      </c>
      <c r="H137" s="443"/>
      <c r="I137" s="443"/>
    </row>
    <row r="138" spans="1:9" ht="12" customHeight="1">
      <c r="A138" s="368"/>
      <c r="B138" s="463" t="s">
        <v>667</v>
      </c>
      <c r="C138" s="375"/>
      <c r="D138" s="960"/>
      <c r="E138" s="960"/>
      <c r="F138" s="523"/>
      <c r="G138" s="555"/>
      <c r="H138" s="443"/>
      <c r="I138" s="443"/>
    </row>
    <row r="139" spans="1:9" ht="12" customHeight="1">
      <c r="A139" s="368"/>
      <c r="B139" s="208" t="s">
        <v>215</v>
      </c>
      <c r="C139" s="375"/>
      <c r="D139" s="960"/>
      <c r="E139" s="960"/>
      <c r="F139" s="523"/>
      <c r="G139" s="721"/>
      <c r="H139" s="443"/>
      <c r="I139" s="443"/>
    </row>
    <row r="140" spans="1:9" ht="12" customHeight="1">
      <c r="A140" s="368"/>
      <c r="B140" s="464" t="s">
        <v>197</v>
      </c>
      <c r="C140" s="571"/>
      <c r="D140" s="964">
        <v>243</v>
      </c>
      <c r="E140" s="964"/>
      <c r="F140" s="523">
        <f aca="true" t="shared" si="0" ref="F140:F200">SUM(E140/D140)</f>
        <v>0</v>
      </c>
      <c r="G140" s="721"/>
      <c r="H140" s="443"/>
      <c r="I140" s="443"/>
    </row>
    <row r="141" spans="1:9" ht="12" customHeight="1">
      <c r="A141" s="368"/>
      <c r="B141" s="376" t="s">
        <v>673</v>
      </c>
      <c r="C141" s="571"/>
      <c r="D141" s="964"/>
      <c r="E141" s="964"/>
      <c r="F141" s="523"/>
      <c r="G141" s="720"/>
      <c r="H141" s="443"/>
      <c r="I141" s="443"/>
    </row>
    <row r="142" spans="1:9" ht="12" customHeight="1">
      <c r="A142" s="368"/>
      <c r="B142" s="376" t="s">
        <v>207</v>
      </c>
      <c r="C142" s="375">
        <v>6000</v>
      </c>
      <c r="D142" s="960">
        <v>9725</v>
      </c>
      <c r="E142" s="960">
        <v>8858</v>
      </c>
      <c r="F142" s="882">
        <f t="shared" si="0"/>
        <v>0.9108483290488432</v>
      </c>
      <c r="G142" s="555"/>
      <c r="H142" s="443"/>
      <c r="I142" s="443"/>
    </row>
    <row r="143" spans="1:9" ht="12" customHeight="1" thickBot="1">
      <c r="A143" s="368"/>
      <c r="B143" s="536" t="s">
        <v>534</v>
      </c>
      <c r="C143" s="467"/>
      <c r="D143" s="961">
        <v>50</v>
      </c>
      <c r="E143" s="961"/>
      <c r="F143" s="883">
        <f t="shared" si="0"/>
        <v>0</v>
      </c>
      <c r="G143" s="524"/>
      <c r="H143" s="443"/>
      <c r="I143" s="443"/>
    </row>
    <row r="144" spans="1:9" ht="12" customHeight="1" thickBot="1">
      <c r="A144" s="453"/>
      <c r="B144" s="540" t="s">
        <v>12</v>
      </c>
      <c r="C144" s="469">
        <f>SUM(C138:C143)</f>
        <v>6000</v>
      </c>
      <c r="D144" s="962">
        <f>SUM(D138:D143)</f>
        <v>10018</v>
      </c>
      <c r="E144" s="962">
        <f>SUM(E138:E143)</f>
        <v>8858</v>
      </c>
      <c r="F144" s="884">
        <f t="shared" si="0"/>
        <v>0.8842084248352965</v>
      </c>
      <c r="G144" s="559"/>
      <c r="H144" s="443"/>
      <c r="I144" s="443"/>
    </row>
    <row r="145" spans="1:9" ht="12" customHeight="1">
      <c r="A145" s="451">
        <v>3144</v>
      </c>
      <c r="B145" s="257" t="s">
        <v>512</v>
      </c>
      <c r="C145" s="459"/>
      <c r="D145" s="959"/>
      <c r="E145" s="959"/>
      <c r="F145" s="523"/>
      <c r="G145" s="555"/>
      <c r="H145" s="443"/>
      <c r="I145" s="443"/>
    </row>
    <row r="146" spans="1:9" ht="12" customHeight="1">
      <c r="A146" s="368"/>
      <c r="B146" s="463" t="s">
        <v>667</v>
      </c>
      <c r="C146" s="375"/>
      <c r="D146" s="960"/>
      <c r="E146" s="960"/>
      <c r="F146" s="523"/>
      <c r="G146" s="555"/>
      <c r="H146" s="443"/>
      <c r="I146" s="443"/>
    </row>
    <row r="147" spans="1:9" ht="12" customHeight="1">
      <c r="A147" s="368"/>
      <c r="B147" s="208" t="s">
        <v>215</v>
      </c>
      <c r="C147" s="375"/>
      <c r="D147" s="960"/>
      <c r="E147" s="960"/>
      <c r="F147" s="523"/>
      <c r="G147" s="572"/>
      <c r="H147" s="443"/>
      <c r="I147" s="443"/>
    </row>
    <row r="148" spans="1:9" ht="12" customHeight="1">
      <c r="A148" s="368"/>
      <c r="B148" s="464" t="s">
        <v>197</v>
      </c>
      <c r="C148" s="375">
        <v>15</v>
      </c>
      <c r="D148" s="960">
        <v>15</v>
      </c>
      <c r="E148" s="960"/>
      <c r="F148" s="523">
        <f t="shared" si="0"/>
        <v>0</v>
      </c>
      <c r="G148" s="721"/>
      <c r="H148" s="443"/>
      <c r="I148" s="443"/>
    </row>
    <row r="149" spans="1:9" ht="12" customHeight="1">
      <c r="A149" s="368"/>
      <c r="B149" s="376" t="s">
        <v>673</v>
      </c>
      <c r="C149" s="375">
        <v>1985</v>
      </c>
      <c r="D149" s="960">
        <v>1985</v>
      </c>
      <c r="E149" s="960">
        <v>1197</v>
      </c>
      <c r="F149" s="882">
        <f t="shared" si="0"/>
        <v>0.603022670025189</v>
      </c>
      <c r="G149" s="577"/>
      <c r="H149" s="443"/>
      <c r="I149" s="443"/>
    </row>
    <row r="150" spans="1:9" ht="12" customHeight="1">
      <c r="A150" s="368"/>
      <c r="B150" s="376" t="s">
        <v>207</v>
      </c>
      <c r="C150" s="375"/>
      <c r="D150" s="960"/>
      <c r="E150" s="960"/>
      <c r="F150" s="523"/>
      <c r="G150" s="555"/>
      <c r="H150" s="443"/>
      <c r="I150" s="443"/>
    </row>
    <row r="151" spans="1:9" ht="12" customHeight="1" thickBot="1">
      <c r="A151" s="368"/>
      <c r="B151" s="536" t="s">
        <v>632</v>
      </c>
      <c r="C151" s="467"/>
      <c r="D151" s="961"/>
      <c r="E151" s="961"/>
      <c r="F151" s="883"/>
      <c r="G151" s="576"/>
      <c r="H151" s="443"/>
      <c r="I151" s="443"/>
    </row>
    <row r="152" spans="1:9" ht="12" customHeight="1" thickBot="1">
      <c r="A152" s="453"/>
      <c r="B152" s="540" t="s">
        <v>12</v>
      </c>
      <c r="C152" s="469">
        <f>SUM(C146:C151)</f>
        <v>2000</v>
      </c>
      <c r="D152" s="962">
        <f>SUM(D146:D151)</f>
        <v>2000</v>
      </c>
      <c r="E152" s="962">
        <f>SUM(E146:E151)</f>
        <v>1197</v>
      </c>
      <c r="F152" s="884">
        <f t="shared" si="0"/>
        <v>0.5985</v>
      </c>
      <c r="G152" s="559"/>
      <c r="H152" s="443"/>
      <c r="I152" s="443"/>
    </row>
    <row r="153" spans="1:9" ht="12" customHeight="1">
      <c r="A153" s="553">
        <v>3145</v>
      </c>
      <c r="B153" s="527" t="s">
        <v>572</v>
      </c>
      <c r="C153" s="528"/>
      <c r="D153" s="954"/>
      <c r="E153" s="954"/>
      <c r="F153" s="523"/>
      <c r="G153" s="578"/>
      <c r="H153" s="443"/>
      <c r="I153" s="443"/>
    </row>
    <row r="154" spans="1:9" ht="12" customHeight="1">
      <c r="A154" s="547"/>
      <c r="B154" s="531" t="s">
        <v>667</v>
      </c>
      <c r="C154" s="546">
        <v>500</v>
      </c>
      <c r="D154" s="953">
        <v>621</v>
      </c>
      <c r="E154" s="953">
        <v>625</v>
      </c>
      <c r="F154" s="882">
        <f t="shared" si="0"/>
        <v>1.0064412238325282</v>
      </c>
      <c r="G154" s="578"/>
      <c r="H154" s="443"/>
      <c r="I154" s="443"/>
    </row>
    <row r="155" spans="1:9" ht="12" customHeight="1">
      <c r="A155" s="547"/>
      <c r="B155" s="533" t="s">
        <v>215</v>
      </c>
      <c r="C155" s="546">
        <v>200</v>
      </c>
      <c r="D155" s="953">
        <v>431</v>
      </c>
      <c r="E155" s="953">
        <v>230</v>
      </c>
      <c r="F155" s="882">
        <f t="shared" si="0"/>
        <v>0.5336426914153132</v>
      </c>
      <c r="G155" s="721"/>
      <c r="H155" s="443"/>
      <c r="I155" s="443"/>
    </row>
    <row r="156" spans="1:9" ht="12" customHeight="1">
      <c r="A156" s="547"/>
      <c r="B156" s="534" t="s">
        <v>197</v>
      </c>
      <c r="C156" s="546">
        <v>3300</v>
      </c>
      <c r="D156" s="953">
        <v>3595</v>
      </c>
      <c r="E156" s="953">
        <v>3454</v>
      </c>
      <c r="F156" s="882">
        <f t="shared" si="0"/>
        <v>0.960778859527121</v>
      </c>
      <c r="G156" s="579"/>
      <c r="H156" s="443"/>
      <c r="I156" s="443"/>
    </row>
    <row r="157" spans="1:9" ht="12" customHeight="1">
      <c r="A157" s="547"/>
      <c r="B157" s="535" t="s">
        <v>673</v>
      </c>
      <c r="C157" s="546"/>
      <c r="D157" s="953"/>
      <c r="E157" s="953"/>
      <c r="F157" s="523"/>
      <c r="G157" s="579"/>
      <c r="H157" s="443"/>
      <c r="I157" s="443"/>
    </row>
    <row r="158" spans="1:9" ht="12" customHeight="1">
      <c r="A158" s="547"/>
      <c r="B158" s="535" t="s">
        <v>207</v>
      </c>
      <c r="C158" s="546"/>
      <c r="D158" s="953"/>
      <c r="E158" s="953"/>
      <c r="F158" s="523"/>
      <c r="G158" s="578"/>
      <c r="H158" s="443"/>
      <c r="I158" s="443"/>
    </row>
    <row r="159" spans="1:9" ht="12" customHeight="1" thickBot="1">
      <c r="A159" s="547"/>
      <c r="B159" s="536" t="s">
        <v>632</v>
      </c>
      <c r="C159" s="548"/>
      <c r="D159" s="957"/>
      <c r="E159" s="957"/>
      <c r="F159" s="883"/>
      <c r="G159" s="580"/>
      <c r="H159" s="443"/>
      <c r="I159" s="443"/>
    </row>
    <row r="160" spans="1:9" ht="12" customHeight="1" thickBot="1">
      <c r="A160" s="550"/>
      <c r="B160" s="540" t="s">
        <v>12</v>
      </c>
      <c r="C160" s="551">
        <f>SUM(C154:C159)</f>
        <v>4000</v>
      </c>
      <c r="D160" s="958">
        <f>SUM(D154:D159)</f>
        <v>4647</v>
      </c>
      <c r="E160" s="958">
        <f>SUM(E154:E159)</f>
        <v>4309</v>
      </c>
      <c r="F160" s="884">
        <f t="shared" si="0"/>
        <v>0.9272649020873682</v>
      </c>
      <c r="G160" s="581"/>
      <c r="H160" s="443"/>
      <c r="I160" s="443"/>
    </row>
    <row r="161" spans="1:9" ht="12" customHeight="1">
      <c r="A161" s="553">
        <v>3146</v>
      </c>
      <c r="B161" s="527" t="s">
        <v>465</v>
      </c>
      <c r="C161" s="528"/>
      <c r="D161" s="954"/>
      <c r="E161" s="954"/>
      <c r="F161" s="523"/>
      <c r="G161" s="714" t="s">
        <v>544</v>
      </c>
      <c r="H161" s="443"/>
      <c r="I161" s="443"/>
    </row>
    <row r="162" spans="1:9" ht="12" customHeight="1">
      <c r="A162" s="547"/>
      <c r="B162" s="531" t="s">
        <v>667</v>
      </c>
      <c r="C162" s="546"/>
      <c r="D162" s="953">
        <v>1351</v>
      </c>
      <c r="E162" s="953">
        <v>1052</v>
      </c>
      <c r="F162" s="882">
        <f t="shared" si="0"/>
        <v>0.7786824574389342</v>
      </c>
      <c r="G162" s="578"/>
      <c r="H162" s="443"/>
      <c r="I162" s="443"/>
    </row>
    <row r="163" spans="1:9" ht="12" customHeight="1">
      <c r="A163" s="547"/>
      <c r="B163" s="533" t="s">
        <v>215</v>
      </c>
      <c r="C163" s="546"/>
      <c r="D163" s="953">
        <v>462</v>
      </c>
      <c r="E163" s="953">
        <v>207</v>
      </c>
      <c r="F163" s="882">
        <f t="shared" si="0"/>
        <v>0.44805194805194803</v>
      </c>
      <c r="G163" s="578"/>
      <c r="H163" s="443"/>
      <c r="I163" s="443"/>
    </row>
    <row r="164" spans="1:9" ht="12" customHeight="1">
      <c r="A164" s="547"/>
      <c r="B164" s="534" t="s">
        <v>197</v>
      </c>
      <c r="C164" s="546"/>
      <c r="D164" s="953">
        <v>2778</v>
      </c>
      <c r="E164" s="953">
        <v>2391</v>
      </c>
      <c r="F164" s="882">
        <f t="shared" si="0"/>
        <v>0.8606911447084233</v>
      </c>
      <c r="G164" s="721"/>
      <c r="H164" s="443"/>
      <c r="I164" s="443"/>
    </row>
    <row r="165" spans="1:9" ht="12" customHeight="1">
      <c r="A165" s="547"/>
      <c r="B165" s="535" t="s">
        <v>673</v>
      </c>
      <c r="C165" s="546"/>
      <c r="D165" s="953"/>
      <c r="E165" s="953"/>
      <c r="F165" s="882"/>
      <c r="G165" s="578"/>
      <c r="H165" s="443"/>
      <c r="I165" s="443"/>
    </row>
    <row r="166" spans="1:9" ht="12" customHeight="1">
      <c r="A166" s="547"/>
      <c r="B166" s="535" t="s">
        <v>207</v>
      </c>
      <c r="C166" s="546">
        <v>4000</v>
      </c>
      <c r="D166" s="953">
        <v>3109</v>
      </c>
      <c r="E166" s="953">
        <v>2072</v>
      </c>
      <c r="F166" s="882">
        <f t="shared" si="0"/>
        <v>0.6664522354454808</v>
      </c>
      <c r="G166" s="578"/>
      <c r="H166" s="443"/>
      <c r="I166" s="443"/>
    </row>
    <row r="167" spans="1:9" ht="12" customHeight="1" thickBot="1">
      <c r="A167" s="547"/>
      <c r="B167" s="536" t="s">
        <v>632</v>
      </c>
      <c r="C167" s="548"/>
      <c r="D167" s="957"/>
      <c r="E167" s="957"/>
      <c r="F167" s="883"/>
      <c r="G167" s="580"/>
      <c r="H167" s="443"/>
      <c r="I167" s="443"/>
    </row>
    <row r="168" spans="1:9" ht="12" customHeight="1" thickBot="1">
      <c r="A168" s="550"/>
      <c r="B168" s="540" t="s">
        <v>12</v>
      </c>
      <c r="C168" s="551">
        <f>SUM(C162:C167)</f>
        <v>4000</v>
      </c>
      <c r="D168" s="958">
        <f>SUM(D162:D167)</f>
        <v>7700</v>
      </c>
      <c r="E168" s="958">
        <f>SUM(E162:E167)</f>
        <v>5722</v>
      </c>
      <c r="F168" s="884">
        <f t="shared" si="0"/>
        <v>0.7431168831168831</v>
      </c>
      <c r="G168" s="581"/>
      <c r="H168" s="443"/>
      <c r="I168" s="443"/>
    </row>
    <row r="169" spans="1:9" ht="12" thickBot="1">
      <c r="A169" s="569"/>
      <c r="B169" s="582" t="s">
        <v>584</v>
      </c>
      <c r="C169" s="469">
        <f>SUM(C193+C202+C219+C227+C235+C269+C243+C252+C277+C185+C285+C293+C260+C177+C210+C301)</f>
        <v>2428914</v>
      </c>
      <c r="D169" s="962">
        <f>SUM(D193+D202+D219+D227+D235+D269+D243+D252+D277+D185+D285+D293+D260+D177+D210+D301)</f>
        <v>2499246</v>
      </c>
      <c r="E169" s="962">
        <f>SUM(E193+E202+E219+E227+E235+E269+E243+E252+E277+E185+E285+E293+E260+E177+E210+E301)</f>
        <v>2271121</v>
      </c>
      <c r="F169" s="884">
        <f t="shared" si="0"/>
        <v>0.9087224706971623</v>
      </c>
      <c r="G169" s="559"/>
      <c r="H169" s="443"/>
      <c r="I169" s="443"/>
    </row>
    <row r="170" spans="1:9" ht="11.25">
      <c r="A170" s="451">
        <v>3200</v>
      </c>
      <c r="B170" s="583" t="s">
        <v>668</v>
      </c>
      <c r="C170" s="459"/>
      <c r="D170" s="959"/>
      <c r="E170" s="959"/>
      <c r="F170" s="523"/>
      <c r="G170" s="520"/>
      <c r="H170" s="443"/>
      <c r="I170" s="443"/>
    </row>
    <row r="171" spans="1:9" ht="11.25">
      <c r="A171" s="462"/>
      <c r="B171" s="463" t="s">
        <v>667</v>
      </c>
      <c r="C171" s="375">
        <v>65094</v>
      </c>
      <c r="D171" s="960">
        <v>69499</v>
      </c>
      <c r="E171" s="960">
        <v>69494</v>
      </c>
      <c r="F171" s="882">
        <f t="shared" si="0"/>
        <v>0.9999280565187988</v>
      </c>
      <c r="G171" s="82"/>
      <c r="H171" s="443"/>
      <c r="I171" s="443"/>
    </row>
    <row r="172" spans="1:9" ht="12">
      <c r="A172" s="462"/>
      <c r="B172" s="208" t="s">
        <v>215</v>
      </c>
      <c r="C172" s="375">
        <v>17575</v>
      </c>
      <c r="D172" s="960">
        <v>18664</v>
      </c>
      <c r="E172" s="960">
        <v>17009</v>
      </c>
      <c r="F172" s="882">
        <f t="shared" si="0"/>
        <v>0.9113266180882983</v>
      </c>
      <c r="G172" s="721"/>
      <c r="H172" s="443"/>
      <c r="I172" s="443"/>
    </row>
    <row r="173" spans="1:9" ht="12">
      <c r="A173" s="368"/>
      <c r="B173" s="464" t="s">
        <v>197</v>
      </c>
      <c r="C173" s="375">
        <v>1719</v>
      </c>
      <c r="D173" s="960">
        <v>1719</v>
      </c>
      <c r="E173" s="960">
        <v>1604</v>
      </c>
      <c r="F173" s="882">
        <f t="shared" si="0"/>
        <v>0.9331006399069226</v>
      </c>
      <c r="G173" s="721"/>
      <c r="H173" s="443"/>
      <c r="I173" s="443"/>
    </row>
    <row r="174" spans="1:9" ht="12">
      <c r="A174" s="368"/>
      <c r="B174" s="376" t="s">
        <v>673</v>
      </c>
      <c r="C174" s="375"/>
      <c r="D174" s="960"/>
      <c r="E174" s="960"/>
      <c r="F174" s="523"/>
      <c r="G174" s="721"/>
      <c r="H174" s="443"/>
      <c r="I174" s="443"/>
    </row>
    <row r="175" spans="1:9" ht="12">
      <c r="A175" s="462"/>
      <c r="B175" s="376" t="s">
        <v>207</v>
      </c>
      <c r="C175" s="375"/>
      <c r="D175" s="960"/>
      <c r="E175" s="960"/>
      <c r="F175" s="523"/>
      <c r="G175" s="724"/>
      <c r="H175" s="443"/>
      <c r="I175" s="443"/>
    </row>
    <row r="176" spans="1:9" ht="12" thickBot="1">
      <c r="A176" s="368"/>
      <c r="B176" s="536" t="s">
        <v>632</v>
      </c>
      <c r="C176" s="584"/>
      <c r="D176" s="967"/>
      <c r="E176" s="967"/>
      <c r="F176" s="883"/>
      <c r="G176" s="557"/>
      <c r="H176" s="443"/>
      <c r="I176" s="443"/>
    </row>
    <row r="177" spans="1:9" ht="12" thickBot="1">
      <c r="A177" s="453"/>
      <c r="B177" s="540" t="s">
        <v>12</v>
      </c>
      <c r="C177" s="469">
        <f>SUM(C171:C176)</f>
        <v>84388</v>
      </c>
      <c r="D177" s="962">
        <f>SUM(D171:D176)</f>
        <v>89882</v>
      </c>
      <c r="E177" s="962">
        <f>SUM(E171:E176)</f>
        <v>88107</v>
      </c>
      <c r="F177" s="884">
        <f t="shared" si="0"/>
        <v>0.9802518858058343</v>
      </c>
      <c r="G177" s="559"/>
      <c r="H177" s="443"/>
      <c r="I177" s="443"/>
    </row>
    <row r="178" spans="1:9" ht="11.25">
      <c r="A178" s="451">
        <v>3201</v>
      </c>
      <c r="B178" s="563" t="s">
        <v>289</v>
      </c>
      <c r="C178" s="459"/>
      <c r="D178" s="959"/>
      <c r="E178" s="959"/>
      <c r="F178" s="523"/>
      <c r="G178" s="520"/>
      <c r="H178" s="443"/>
      <c r="I178" s="443"/>
    </row>
    <row r="179" spans="1:9" ht="12">
      <c r="A179" s="451"/>
      <c r="B179" s="464" t="s">
        <v>667</v>
      </c>
      <c r="C179" s="571">
        <v>20000</v>
      </c>
      <c r="D179" s="964">
        <v>20000</v>
      </c>
      <c r="E179" s="964">
        <v>19390</v>
      </c>
      <c r="F179" s="882">
        <f t="shared" si="0"/>
        <v>0.9695</v>
      </c>
      <c r="G179" s="721"/>
      <c r="H179" s="443"/>
      <c r="I179" s="443"/>
    </row>
    <row r="180" spans="1:9" ht="12">
      <c r="A180" s="451"/>
      <c r="B180" s="208" t="s">
        <v>215</v>
      </c>
      <c r="C180" s="571">
        <v>4916</v>
      </c>
      <c r="D180" s="964">
        <v>4916</v>
      </c>
      <c r="E180" s="964">
        <v>4811</v>
      </c>
      <c r="F180" s="882">
        <f t="shared" si="0"/>
        <v>0.9786411716842962</v>
      </c>
      <c r="G180" s="721"/>
      <c r="H180" s="443"/>
      <c r="I180" s="443"/>
    </row>
    <row r="181" spans="1:9" ht="12">
      <c r="A181" s="451"/>
      <c r="B181" s="464" t="s">
        <v>197</v>
      </c>
      <c r="C181" s="571">
        <v>79784</v>
      </c>
      <c r="D181" s="964">
        <v>90804</v>
      </c>
      <c r="E181" s="964">
        <v>66367</v>
      </c>
      <c r="F181" s="882">
        <f t="shared" si="0"/>
        <v>0.7308818994757941</v>
      </c>
      <c r="G181" s="721"/>
      <c r="H181" s="443"/>
      <c r="I181" s="443"/>
    </row>
    <row r="182" spans="1:9" ht="11.25">
      <c r="A182" s="451"/>
      <c r="B182" s="585" t="s">
        <v>673</v>
      </c>
      <c r="C182" s="571">
        <v>300</v>
      </c>
      <c r="D182" s="964">
        <v>300</v>
      </c>
      <c r="E182" s="964">
        <v>228</v>
      </c>
      <c r="F182" s="882">
        <f t="shared" si="0"/>
        <v>0.76</v>
      </c>
      <c r="G182" s="572"/>
      <c r="H182" s="443"/>
      <c r="I182" s="443"/>
    </row>
    <row r="183" spans="1:9" ht="11.25">
      <c r="A183" s="451"/>
      <c r="B183" s="585" t="s">
        <v>207</v>
      </c>
      <c r="C183" s="571"/>
      <c r="D183" s="964"/>
      <c r="E183" s="964"/>
      <c r="F183" s="882"/>
      <c r="G183" s="524"/>
      <c r="H183" s="443"/>
      <c r="I183" s="443"/>
    </row>
    <row r="184" spans="1:9" ht="12" thickBot="1">
      <c r="A184" s="451"/>
      <c r="B184" s="586" t="s">
        <v>160</v>
      </c>
      <c r="C184" s="638"/>
      <c r="D184" s="968">
        <v>98</v>
      </c>
      <c r="E184" s="968">
        <v>98</v>
      </c>
      <c r="F184" s="885">
        <f t="shared" si="0"/>
        <v>1</v>
      </c>
      <c r="G184" s="524"/>
      <c r="H184" s="443"/>
      <c r="I184" s="443"/>
    </row>
    <row r="185" spans="1:9" ht="12" thickBot="1">
      <c r="A185" s="474"/>
      <c r="B185" s="540" t="s">
        <v>12</v>
      </c>
      <c r="C185" s="469">
        <f>SUM(C179:C184)</f>
        <v>105000</v>
      </c>
      <c r="D185" s="962">
        <f>SUM(D179:D184)</f>
        <v>116118</v>
      </c>
      <c r="E185" s="962">
        <f>SUM(E179:E184)</f>
        <v>90894</v>
      </c>
      <c r="F185" s="884">
        <f t="shared" si="0"/>
        <v>0.7827726967395235</v>
      </c>
      <c r="G185" s="559"/>
      <c r="H185" s="443"/>
      <c r="I185" s="443"/>
    </row>
    <row r="186" spans="1:9" ht="11.25">
      <c r="A186" s="83">
        <v>3202</v>
      </c>
      <c r="B186" s="473" t="s">
        <v>198</v>
      </c>
      <c r="C186" s="459"/>
      <c r="D186" s="959"/>
      <c r="E186" s="959"/>
      <c r="F186" s="523"/>
      <c r="G186" s="714" t="s">
        <v>544</v>
      </c>
      <c r="H186" s="443"/>
      <c r="I186" s="443"/>
    </row>
    <row r="187" spans="1:9" ht="11.25">
      <c r="A187" s="83"/>
      <c r="B187" s="463" t="s">
        <v>667</v>
      </c>
      <c r="C187" s="571">
        <v>2000</v>
      </c>
      <c r="D187" s="964">
        <v>1561</v>
      </c>
      <c r="E187" s="964">
        <v>851</v>
      </c>
      <c r="F187" s="882">
        <f t="shared" si="0"/>
        <v>0.5451633568225497</v>
      </c>
      <c r="G187" s="524"/>
      <c r="H187" s="443"/>
      <c r="I187" s="443"/>
    </row>
    <row r="188" spans="1:9" ht="11.25">
      <c r="A188" s="83"/>
      <c r="B188" s="208" t="s">
        <v>215</v>
      </c>
      <c r="C188" s="571">
        <v>700</v>
      </c>
      <c r="D188" s="964">
        <v>747</v>
      </c>
      <c r="E188" s="964">
        <v>254</v>
      </c>
      <c r="F188" s="882">
        <f t="shared" si="0"/>
        <v>0.34002677376171353</v>
      </c>
      <c r="G188" s="572"/>
      <c r="H188" s="443"/>
      <c r="I188" s="443"/>
    </row>
    <row r="189" spans="1:9" ht="11.25">
      <c r="A189" s="83"/>
      <c r="B189" s="464" t="s">
        <v>197</v>
      </c>
      <c r="C189" s="571">
        <v>6300</v>
      </c>
      <c r="D189" s="964">
        <v>5861</v>
      </c>
      <c r="E189" s="964">
        <v>2802</v>
      </c>
      <c r="F189" s="882">
        <f t="shared" si="0"/>
        <v>0.4780754137519195</v>
      </c>
      <c r="G189" s="572"/>
      <c r="H189" s="443"/>
      <c r="I189" s="443"/>
    </row>
    <row r="190" spans="1:9" ht="11.25">
      <c r="A190" s="83"/>
      <c r="B190" s="376" t="s">
        <v>673</v>
      </c>
      <c r="C190" s="571"/>
      <c r="D190" s="964"/>
      <c r="E190" s="964"/>
      <c r="F190" s="882"/>
      <c r="G190" s="572"/>
      <c r="H190" s="443"/>
      <c r="I190" s="443"/>
    </row>
    <row r="191" spans="1:9" ht="11.25">
      <c r="A191" s="83"/>
      <c r="B191" s="376" t="s">
        <v>207</v>
      </c>
      <c r="C191" s="571">
        <v>1000</v>
      </c>
      <c r="D191" s="964">
        <v>3000</v>
      </c>
      <c r="E191" s="964">
        <v>2500</v>
      </c>
      <c r="F191" s="882">
        <f t="shared" si="0"/>
        <v>0.8333333333333334</v>
      </c>
      <c r="G191" s="572"/>
      <c r="H191" s="443"/>
      <c r="I191" s="443"/>
    </row>
    <row r="192" spans="1:9" ht="12" thickBot="1">
      <c r="A192" s="83"/>
      <c r="B192" s="536" t="s">
        <v>184</v>
      </c>
      <c r="C192" s="715"/>
      <c r="D192" s="969">
        <v>1941</v>
      </c>
      <c r="E192" s="969">
        <v>1940</v>
      </c>
      <c r="F192" s="885">
        <f t="shared" si="0"/>
        <v>0.9994848016486347</v>
      </c>
      <c r="G192" s="557"/>
      <c r="H192" s="443"/>
      <c r="I192" s="443"/>
    </row>
    <row r="193" spans="1:9" ht="12" thickBot="1">
      <c r="A193" s="474"/>
      <c r="B193" s="540" t="s">
        <v>12</v>
      </c>
      <c r="C193" s="469">
        <f>SUM(C187:C192)</f>
        <v>10000</v>
      </c>
      <c r="D193" s="962">
        <f>SUM(D187:D192)</f>
        <v>13110</v>
      </c>
      <c r="E193" s="962">
        <f>SUM(E187:E192)</f>
        <v>8347</v>
      </c>
      <c r="F193" s="884">
        <f t="shared" si="0"/>
        <v>0.6366895499618612</v>
      </c>
      <c r="G193" s="559"/>
      <c r="H193" s="443"/>
      <c r="I193" s="443"/>
    </row>
    <row r="194" spans="1:9" ht="11.25">
      <c r="A194" s="83">
        <v>3203</v>
      </c>
      <c r="B194" s="566" t="s">
        <v>51</v>
      </c>
      <c r="C194" s="459"/>
      <c r="D194" s="959"/>
      <c r="E194" s="959"/>
      <c r="F194" s="523"/>
      <c r="G194" s="554" t="s">
        <v>40</v>
      </c>
      <c r="H194" s="443"/>
      <c r="I194" s="443"/>
    </row>
    <row r="195" spans="1:9" ht="12" customHeight="1">
      <c r="A195" s="462"/>
      <c r="B195" s="463" t="s">
        <v>667</v>
      </c>
      <c r="C195" s="375"/>
      <c r="D195" s="960"/>
      <c r="E195" s="960"/>
      <c r="F195" s="523"/>
      <c r="G195" s="524" t="s">
        <v>41</v>
      </c>
      <c r="H195" s="443"/>
      <c r="I195" s="443"/>
    </row>
    <row r="196" spans="1:9" ht="12" customHeight="1">
      <c r="A196" s="462"/>
      <c r="B196" s="208" t="s">
        <v>215</v>
      </c>
      <c r="C196" s="375"/>
      <c r="D196" s="960"/>
      <c r="E196" s="960"/>
      <c r="F196" s="523"/>
      <c r="G196" s="554"/>
      <c r="H196" s="443"/>
      <c r="I196" s="443"/>
    </row>
    <row r="197" spans="1:9" ht="12" customHeight="1">
      <c r="A197" s="462"/>
      <c r="B197" s="464" t="s">
        <v>197</v>
      </c>
      <c r="C197" s="375">
        <v>10000</v>
      </c>
      <c r="D197" s="960">
        <v>6717</v>
      </c>
      <c r="E197" s="960"/>
      <c r="F197" s="523">
        <f t="shared" si="0"/>
        <v>0</v>
      </c>
      <c r="G197" s="720"/>
      <c r="H197" s="443"/>
      <c r="I197" s="443"/>
    </row>
    <row r="198" spans="1:9" ht="12" customHeight="1">
      <c r="A198" s="462"/>
      <c r="B198" s="376" t="s">
        <v>673</v>
      </c>
      <c r="C198" s="375"/>
      <c r="D198" s="960"/>
      <c r="E198" s="960"/>
      <c r="F198" s="523"/>
      <c r="G198" s="720"/>
      <c r="H198" s="443"/>
      <c r="I198" s="443"/>
    </row>
    <row r="199" spans="1:9" ht="12" customHeight="1">
      <c r="A199" s="462"/>
      <c r="B199" s="376" t="s">
        <v>207</v>
      </c>
      <c r="C199" s="375"/>
      <c r="D199" s="960">
        <v>2500</v>
      </c>
      <c r="E199" s="960">
        <v>2500</v>
      </c>
      <c r="F199" s="882">
        <f t="shared" si="0"/>
        <v>1</v>
      </c>
      <c r="G199" s="577"/>
      <c r="H199" s="443"/>
      <c r="I199" s="443"/>
    </row>
    <row r="200" spans="1:9" ht="11.25">
      <c r="A200" s="462"/>
      <c r="B200" s="586" t="s">
        <v>160</v>
      </c>
      <c r="C200" s="375"/>
      <c r="D200" s="960">
        <v>1019</v>
      </c>
      <c r="E200" s="960"/>
      <c r="F200" s="523">
        <f t="shared" si="0"/>
        <v>0</v>
      </c>
      <c r="G200" s="572"/>
      <c r="H200" s="443"/>
      <c r="I200" s="443"/>
    </row>
    <row r="201" spans="1:9" ht="12" thickBot="1">
      <c r="A201" s="462"/>
      <c r="B201" s="536" t="s">
        <v>184</v>
      </c>
      <c r="C201" s="467"/>
      <c r="D201" s="961"/>
      <c r="E201" s="961"/>
      <c r="F201" s="883"/>
      <c r="G201" s="519"/>
      <c r="H201" s="443"/>
      <c r="I201" s="443"/>
    </row>
    <row r="202" spans="1:9" ht="12" customHeight="1" thickBot="1">
      <c r="A202" s="474"/>
      <c r="B202" s="540" t="s">
        <v>12</v>
      </c>
      <c r="C202" s="469">
        <f>SUM(C195:C201)</f>
        <v>10000</v>
      </c>
      <c r="D202" s="962">
        <f>SUM(D195:D201)</f>
        <v>10236</v>
      </c>
      <c r="E202" s="962">
        <f>SUM(E195:E201)</f>
        <v>2500</v>
      </c>
      <c r="F202" s="884">
        <f>SUM(E202/D202)</f>
        <v>0.24423602969910121</v>
      </c>
      <c r="G202" s="559"/>
      <c r="H202" s="443"/>
      <c r="I202" s="443"/>
    </row>
    <row r="203" spans="1:9" ht="12" customHeight="1">
      <c r="A203" s="83">
        <v>3204</v>
      </c>
      <c r="B203" s="566" t="s">
        <v>3</v>
      </c>
      <c r="C203" s="459"/>
      <c r="D203" s="959"/>
      <c r="E203" s="959"/>
      <c r="F203" s="523"/>
      <c r="G203" s="554"/>
      <c r="H203" s="443"/>
      <c r="I203" s="443"/>
    </row>
    <row r="204" spans="1:9" ht="12" customHeight="1">
      <c r="A204" s="462"/>
      <c r="B204" s="463" t="s">
        <v>667</v>
      </c>
      <c r="C204" s="375"/>
      <c r="D204" s="960"/>
      <c r="E204" s="960"/>
      <c r="F204" s="523"/>
      <c r="G204" s="524"/>
      <c r="H204" s="443"/>
      <c r="I204" s="443"/>
    </row>
    <row r="205" spans="1:9" ht="12" customHeight="1">
      <c r="A205" s="462"/>
      <c r="B205" s="208" t="s">
        <v>215</v>
      </c>
      <c r="C205" s="375"/>
      <c r="D205" s="960"/>
      <c r="E205" s="960"/>
      <c r="F205" s="523"/>
      <c r="G205" s="720"/>
      <c r="H205" s="443"/>
      <c r="I205" s="443"/>
    </row>
    <row r="206" spans="1:9" ht="12" customHeight="1">
      <c r="A206" s="462"/>
      <c r="B206" s="464" t="s">
        <v>197</v>
      </c>
      <c r="C206" s="375">
        <v>3000</v>
      </c>
      <c r="D206" s="960">
        <v>3754</v>
      </c>
      <c r="E206" s="960">
        <v>2105</v>
      </c>
      <c r="F206" s="882">
        <f>SUM(E206/D206)</f>
        <v>0.5607352157698455</v>
      </c>
      <c r="G206" s="720"/>
      <c r="H206" s="443"/>
      <c r="I206" s="443"/>
    </row>
    <row r="207" spans="1:9" ht="12" customHeight="1">
      <c r="A207" s="462"/>
      <c r="B207" s="376" t="s">
        <v>207</v>
      </c>
      <c r="C207" s="375"/>
      <c r="D207" s="960"/>
      <c r="E207" s="960"/>
      <c r="F207" s="523"/>
      <c r="G207" s="577"/>
      <c r="H207" s="443"/>
      <c r="I207" s="443"/>
    </row>
    <row r="208" spans="1:9" ht="12" customHeight="1">
      <c r="A208" s="462"/>
      <c r="B208" s="376" t="s">
        <v>673</v>
      </c>
      <c r="C208" s="375"/>
      <c r="D208" s="960"/>
      <c r="E208" s="960"/>
      <c r="F208" s="523"/>
      <c r="G208" s="524"/>
      <c r="H208" s="443"/>
      <c r="I208" s="443"/>
    </row>
    <row r="209" spans="1:9" ht="12" customHeight="1" thickBot="1">
      <c r="A209" s="462"/>
      <c r="B209" s="536" t="s">
        <v>632</v>
      </c>
      <c r="C209" s="467"/>
      <c r="D209" s="961"/>
      <c r="E209" s="961"/>
      <c r="F209" s="883"/>
      <c r="G209" s="519"/>
      <c r="H209" s="443"/>
      <c r="I209" s="443"/>
    </row>
    <row r="210" spans="1:9" ht="12" customHeight="1" thickBot="1">
      <c r="A210" s="474"/>
      <c r="B210" s="540" t="s">
        <v>12</v>
      </c>
      <c r="C210" s="469">
        <f>SUM(C204:C209)</f>
        <v>3000</v>
      </c>
      <c r="D210" s="962">
        <f>SUM(D204:D209)</f>
        <v>3754</v>
      </c>
      <c r="E210" s="962">
        <f>SUM(E204:E209)</f>
        <v>2105</v>
      </c>
      <c r="F210" s="884">
        <f>SUM(E210/D210)</f>
        <v>0.5607352157698455</v>
      </c>
      <c r="G210" s="559"/>
      <c r="H210" s="443"/>
      <c r="I210" s="443"/>
    </row>
    <row r="211" spans="1:9" ht="12" customHeight="1">
      <c r="A211" s="83">
        <v>3205</v>
      </c>
      <c r="B211" s="566" t="s">
        <v>292</v>
      </c>
      <c r="C211" s="459"/>
      <c r="D211" s="959"/>
      <c r="E211" s="959"/>
      <c r="F211" s="523"/>
      <c r="G211" s="554" t="s">
        <v>40</v>
      </c>
      <c r="H211" s="443"/>
      <c r="I211" s="443"/>
    </row>
    <row r="212" spans="1:9" ht="12" customHeight="1">
      <c r="A212" s="462"/>
      <c r="B212" s="463" t="s">
        <v>667</v>
      </c>
      <c r="C212" s="375">
        <v>1700</v>
      </c>
      <c r="D212" s="960">
        <v>1779</v>
      </c>
      <c r="E212" s="960">
        <v>1779</v>
      </c>
      <c r="F212" s="882">
        <f>SUM(E212/D212)</f>
        <v>1</v>
      </c>
      <c r="G212" s="524" t="s">
        <v>41</v>
      </c>
      <c r="H212" s="443"/>
      <c r="I212" s="443"/>
    </row>
    <row r="213" spans="1:9" ht="12" customHeight="1">
      <c r="A213" s="462"/>
      <c r="B213" s="208" t="s">
        <v>215</v>
      </c>
      <c r="C213" s="375">
        <v>460</v>
      </c>
      <c r="D213" s="960">
        <v>460</v>
      </c>
      <c r="E213" s="960">
        <v>331</v>
      </c>
      <c r="F213" s="882">
        <f>SUM(E213/D213)</f>
        <v>0.7195652173913043</v>
      </c>
      <c r="G213" s="555"/>
      <c r="H213" s="443"/>
      <c r="I213" s="443"/>
    </row>
    <row r="214" spans="1:9" ht="12" customHeight="1">
      <c r="A214" s="368"/>
      <c r="B214" s="464" t="s">
        <v>197</v>
      </c>
      <c r="C214" s="375">
        <v>26840</v>
      </c>
      <c r="D214" s="960">
        <v>24261</v>
      </c>
      <c r="E214" s="960">
        <v>12780</v>
      </c>
      <c r="F214" s="882">
        <f>SUM(E214/D214)</f>
        <v>0.5267713614442933</v>
      </c>
      <c r="G214" s="720"/>
      <c r="H214" s="443"/>
      <c r="I214" s="443"/>
    </row>
    <row r="215" spans="1:9" ht="12" customHeight="1">
      <c r="A215" s="368"/>
      <c r="B215" s="376" t="s">
        <v>673</v>
      </c>
      <c r="C215" s="375"/>
      <c r="D215" s="960"/>
      <c r="E215" s="960"/>
      <c r="F215" s="882"/>
      <c r="G215" s="720"/>
      <c r="H215" s="443"/>
      <c r="I215" s="443"/>
    </row>
    <row r="216" spans="1:9" ht="12" customHeight="1">
      <c r="A216" s="368"/>
      <c r="B216" s="376" t="s">
        <v>207</v>
      </c>
      <c r="C216" s="375"/>
      <c r="D216" s="960">
        <v>11790</v>
      </c>
      <c r="E216" s="960">
        <v>8861</v>
      </c>
      <c r="F216" s="882">
        <f>SUM(E216/D216)</f>
        <v>0.7515691263782867</v>
      </c>
      <c r="G216" s="556"/>
      <c r="H216" s="443"/>
      <c r="I216" s="443"/>
    </row>
    <row r="217" spans="1:9" ht="12" customHeight="1">
      <c r="A217" s="368"/>
      <c r="B217" s="376" t="s">
        <v>673</v>
      </c>
      <c r="C217" s="375"/>
      <c r="D217" s="960"/>
      <c r="E217" s="960"/>
      <c r="F217" s="523"/>
      <c r="G217" s="556"/>
      <c r="H217" s="443"/>
      <c r="I217" s="443"/>
    </row>
    <row r="218" spans="1:9" ht="12" customHeight="1" thickBot="1">
      <c r="A218" s="368"/>
      <c r="B218" s="536" t="s">
        <v>632</v>
      </c>
      <c r="C218" s="467"/>
      <c r="D218" s="961">
        <v>3669</v>
      </c>
      <c r="E218" s="961"/>
      <c r="F218" s="883">
        <f>SUM(E218/D218)</f>
        <v>0</v>
      </c>
      <c r="G218" s="587"/>
      <c r="H218" s="443"/>
      <c r="I218" s="443"/>
    </row>
    <row r="219" spans="1:9" ht="12" customHeight="1" thickBot="1">
      <c r="A219" s="474"/>
      <c r="B219" s="540" t="s">
        <v>12</v>
      </c>
      <c r="C219" s="469">
        <f>SUM(C212:C218)</f>
        <v>29000</v>
      </c>
      <c r="D219" s="962">
        <f>SUM(D212:D218)</f>
        <v>41959</v>
      </c>
      <c r="E219" s="962">
        <f>SUM(E212:E218)</f>
        <v>23751</v>
      </c>
      <c r="F219" s="884">
        <f>SUM(E219/D219)</f>
        <v>0.5660525751328678</v>
      </c>
      <c r="G219" s="588"/>
      <c r="H219" s="443"/>
      <c r="I219" s="443"/>
    </row>
    <row r="220" spans="1:9" ht="12" customHeight="1">
      <c r="A220" s="451">
        <v>3206</v>
      </c>
      <c r="B220" s="566" t="s">
        <v>679</v>
      </c>
      <c r="C220" s="459"/>
      <c r="D220" s="959"/>
      <c r="E220" s="959"/>
      <c r="F220" s="523"/>
      <c r="G220" s="554" t="s">
        <v>40</v>
      </c>
      <c r="H220" s="443"/>
      <c r="I220" s="443"/>
    </row>
    <row r="221" spans="1:9" ht="12" customHeight="1">
      <c r="A221" s="368"/>
      <c r="B221" s="463" t="s">
        <v>667</v>
      </c>
      <c r="C221" s="375"/>
      <c r="D221" s="960"/>
      <c r="E221" s="960"/>
      <c r="F221" s="523"/>
      <c r="G221" s="524" t="s">
        <v>41</v>
      </c>
      <c r="H221" s="443"/>
      <c r="I221" s="443"/>
    </row>
    <row r="222" spans="1:9" ht="12" customHeight="1">
      <c r="A222" s="368"/>
      <c r="B222" s="208" t="s">
        <v>215</v>
      </c>
      <c r="C222" s="375"/>
      <c r="D222" s="960"/>
      <c r="E222" s="960"/>
      <c r="F222" s="523"/>
      <c r="G222" s="720"/>
      <c r="H222" s="443"/>
      <c r="I222" s="443"/>
    </row>
    <row r="223" spans="1:9" ht="12" customHeight="1">
      <c r="A223" s="368"/>
      <c r="B223" s="464" t="s">
        <v>197</v>
      </c>
      <c r="C223" s="375">
        <v>3000</v>
      </c>
      <c r="D223" s="960">
        <v>3000</v>
      </c>
      <c r="E223" s="960"/>
      <c r="F223" s="523">
        <f>SUM(E223/D223)</f>
        <v>0</v>
      </c>
      <c r="G223" s="720"/>
      <c r="H223" s="443"/>
      <c r="I223" s="443"/>
    </row>
    <row r="224" spans="1:9" ht="12" customHeight="1">
      <c r="A224" s="368"/>
      <c r="B224" s="376" t="s">
        <v>673</v>
      </c>
      <c r="C224" s="375"/>
      <c r="D224" s="960"/>
      <c r="E224" s="960"/>
      <c r="F224" s="523"/>
      <c r="G224" s="720"/>
      <c r="H224" s="443"/>
      <c r="I224" s="443"/>
    </row>
    <row r="225" spans="1:9" ht="12" customHeight="1">
      <c r="A225" s="462"/>
      <c r="B225" s="376" t="s">
        <v>207</v>
      </c>
      <c r="C225" s="375"/>
      <c r="D225" s="960"/>
      <c r="E225" s="960"/>
      <c r="F225" s="523"/>
      <c r="G225" s="721"/>
      <c r="H225" s="443"/>
      <c r="I225" s="443"/>
    </row>
    <row r="226" spans="1:9" ht="12" customHeight="1" thickBot="1">
      <c r="A226" s="462"/>
      <c r="B226" s="536" t="s">
        <v>632</v>
      </c>
      <c r="C226" s="467"/>
      <c r="D226" s="961"/>
      <c r="E226" s="961"/>
      <c r="F226" s="883"/>
      <c r="G226" s="576"/>
      <c r="H226" s="443"/>
      <c r="I226" s="443"/>
    </row>
    <row r="227" spans="1:9" ht="12" customHeight="1" thickBot="1">
      <c r="A227" s="474"/>
      <c r="B227" s="540" t="s">
        <v>12</v>
      </c>
      <c r="C227" s="469">
        <f>SUM(C221:C226)</f>
        <v>3000</v>
      </c>
      <c r="D227" s="962">
        <f>SUM(D221:D226)</f>
        <v>3000</v>
      </c>
      <c r="E227" s="962">
        <f>SUM(E221:E226)</f>
        <v>0</v>
      </c>
      <c r="F227" s="884">
        <f>SUM(E227/D227)</f>
        <v>0</v>
      </c>
      <c r="G227" s="589"/>
      <c r="H227" s="443"/>
      <c r="I227" s="443"/>
    </row>
    <row r="228" spans="1:9" ht="12" customHeight="1">
      <c r="A228" s="451">
        <v>3207</v>
      </c>
      <c r="B228" s="566" t="s">
        <v>204</v>
      </c>
      <c r="C228" s="459"/>
      <c r="D228" s="959"/>
      <c r="E228" s="959"/>
      <c r="F228" s="523"/>
      <c r="G228" s="555"/>
      <c r="H228" s="443"/>
      <c r="I228" s="443"/>
    </row>
    <row r="229" spans="1:9" ht="12" customHeight="1">
      <c r="A229" s="368"/>
      <c r="B229" s="463" t="s">
        <v>667</v>
      </c>
      <c r="C229" s="375"/>
      <c r="D229" s="960"/>
      <c r="E229" s="960"/>
      <c r="F229" s="523"/>
      <c r="G229" s="555"/>
      <c r="H229" s="443"/>
      <c r="I229" s="443"/>
    </row>
    <row r="230" spans="1:9" ht="12" customHeight="1">
      <c r="A230" s="368"/>
      <c r="B230" s="208" t="s">
        <v>215</v>
      </c>
      <c r="C230" s="375"/>
      <c r="D230" s="960"/>
      <c r="E230" s="960"/>
      <c r="F230" s="523"/>
      <c r="G230" s="545"/>
      <c r="H230" s="443"/>
      <c r="I230" s="443"/>
    </row>
    <row r="231" spans="1:9" ht="12" customHeight="1">
      <c r="A231" s="368"/>
      <c r="B231" s="464" t="s">
        <v>197</v>
      </c>
      <c r="C231" s="375">
        <v>26000</v>
      </c>
      <c r="D231" s="960">
        <v>26000</v>
      </c>
      <c r="E231" s="960">
        <v>24980</v>
      </c>
      <c r="F231" s="882">
        <f>SUM(E231/D231)</f>
        <v>0.9607692307692308</v>
      </c>
      <c r="G231" s="720"/>
      <c r="H231" s="443"/>
      <c r="I231" s="443"/>
    </row>
    <row r="232" spans="1:9" ht="12" customHeight="1">
      <c r="A232" s="368"/>
      <c r="B232" s="376" t="s">
        <v>673</v>
      </c>
      <c r="C232" s="375"/>
      <c r="D232" s="960"/>
      <c r="E232" s="960"/>
      <c r="F232" s="523"/>
      <c r="G232" s="720"/>
      <c r="H232" s="443"/>
      <c r="I232" s="443"/>
    </row>
    <row r="233" spans="1:9" ht="12" customHeight="1">
      <c r="A233" s="368"/>
      <c r="B233" s="376" t="s">
        <v>207</v>
      </c>
      <c r="C233" s="375"/>
      <c r="D233" s="960"/>
      <c r="E233" s="960"/>
      <c r="F233" s="523"/>
      <c r="G233" s="555"/>
      <c r="H233" s="443"/>
      <c r="I233" s="443"/>
    </row>
    <row r="234" spans="1:9" ht="12" customHeight="1" thickBot="1">
      <c r="A234" s="368"/>
      <c r="B234" s="536" t="s">
        <v>632</v>
      </c>
      <c r="C234" s="467"/>
      <c r="D234" s="961"/>
      <c r="E234" s="961"/>
      <c r="F234" s="883"/>
      <c r="G234" s="519"/>
      <c r="H234" s="443"/>
      <c r="I234" s="443"/>
    </row>
    <row r="235" spans="1:9" ht="12" thickBot="1">
      <c r="A235" s="453"/>
      <c r="B235" s="540" t="s">
        <v>12</v>
      </c>
      <c r="C235" s="469">
        <f>SUM(C229:C234)</f>
        <v>26000</v>
      </c>
      <c r="D235" s="962">
        <f>SUM(D229:D234)</f>
        <v>26000</v>
      </c>
      <c r="E235" s="962">
        <f>SUM(E229:E234)</f>
        <v>24980</v>
      </c>
      <c r="F235" s="884">
        <f>SUM(E235/D235)</f>
        <v>0.9607692307692308</v>
      </c>
      <c r="G235" s="559"/>
      <c r="H235" s="443"/>
      <c r="I235" s="443"/>
    </row>
    <row r="236" spans="1:9" ht="11.25">
      <c r="A236" s="451">
        <v>3208</v>
      </c>
      <c r="B236" s="566" t="s">
        <v>80</v>
      </c>
      <c r="C236" s="459"/>
      <c r="D236" s="959"/>
      <c r="E236" s="959"/>
      <c r="F236" s="523"/>
      <c r="G236" s="555"/>
      <c r="H236" s="443"/>
      <c r="I236" s="443"/>
    </row>
    <row r="237" spans="1:9" ht="11.25">
      <c r="A237" s="368"/>
      <c r="B237" s="463" t="s">
        <v>667</v>
      </c>
      <c r="C237" s="375"/>
      <c r="D237" s="960"/>
      <c r="E237" s="960"/>
      <c r="F237" s="523"/>
      <c r="G237" s="555"/>
      <c r="H237" s="443"/>
      <c r="I237" s="443"/>
    </row>
    <row r="238" spans="1:9" ht="12">
      <c r="A238" s="368"/>
      <c r="B238" s="208" t="s">
        <v>215</v>
      </c>
      <c r="C238" s="375"/>
      <c r="D238" s="960"/>
      <c r="E238" s="960"/>
      <c r="F238" s="523"/>
      <c r="G238" s="720"/>
      <c r="H238" s="443"/>
      <c r="I238" s="443"/>
    </row>
    <row r="239" spans="1:9" ht="12">
      <c r="A239" s="368"/>
      <c r="B239" s="464" t="s">
        <v>197</v>
      </c>
      <c r="C239" s="375">
        <v>20500</v>
      </c>
      <c r="D239" s="960">
        <v>40845</v>
      </c>
      <c r="E239" s="960">
        <v>38608</v>
      </c>
      <c r="F239" s="882">
        <f>SUM(E239/D239)</f>
        <v>0.9452319745378871</v>
      </c>
      <c r="G239" s="720"/>
      <c r="H239" s="443"/>
      <c r="I239" s="443"/>
    </row>
    <row r="240" spans="1:9" ht="11.25">
      <c r="A240" s="368"/>
      <c r="B240" s="376" t="s">
        <v>673</v>
      </c>
      <c r="C240" s="375"/>
      <c r="D240" s="960"/>
      <c r="E240" s="960"/>
      <c r="F240" s="523"/>
      <c r="G240" s="555"/>
      <c r="H240" s="443"/>
      <c r="I240" s="443"/>
    </row>
    <row r="241" spans="1:9" ht="11.25">
      <c r="A241" s="368"/>
      <c r="B241" s="376" t="s">
        <v>207</v>
      </c>
      <c r="C241" s="375"/>
      <c r="D241" s="960"/>
      <c r="E241" s="960"/>
      <c r="F241" s="523"/>
      <c r="G241" s="555"/>
      <c r="H241" s="443"/>
      <c r="I241" s="443"/>
    </row>
    <row r="242" spans="1:9" ht="12" thickBot="1">
      <c r="A242" s="368"/>
      <c r="B242" s="536" t="s">
        <v>632</v>
      </c>
      <c r="C242" s="467"/>
      <c r="D242" s="961"/>
      <c r="E242" s="961"/>
      <c r="F242" s="883"/>
      <c r="G242" s="519"/>
      <c r="H242" s="443"/>
      <c r="I242" s="443"/>
    </row>
    <row r="243" spans="1:9" ht="12" thickBot="1">
      <c r="A243" s="453"/>
      <c r="B243" s="540" t="s">
        <v>12</v>
      </c>
      <c r="C243" s="469">
        <f>SUM(C237:C242)</f>
        <v>20500</v>
      </c>
      <c r="D243" s="962">
        <f>SUM(D237:D242)</f>
        <v>40845</v>
      </c>
      <c r="E243" s="962">
        <f>SUM(E237:E242)</f>
        <v>38608</v>
      </c>
      <c r="F243" s="884">
        <f>SUM(E243/D243)</f>
        <v>0.9452319745378871</v>
      </c>
      <c r="G243" s="559"/>
      <c r="H243" s="443"/>
      <c r="I243" s="443"/>
    </row>
    <row r="244" spans="1:9" ht="11.25">
      <c r="A244" s="83">
        <v>3209</v>
      </c>
      <c r="B244" s="476" t="s">
        <v>616</v>
      </c>
      <c r="C244" s="459"/>
      <c r="D244" s="959"/>
      <c r="E244" s="959"/>
      <c r="F244" s="523"/>
      <c r="G244" s="554"/>
      <c r="H244" s="443"/>
      <c r="I244" s="443"/>
    </row>
    <row r="245" spans="1:9" ht="11.25">
      <c r="A245" s="83"/>
      <c r="B245" s="464" t="s">
        <v>667</v>
      </c>
      <c r="C245" s="571">
        <v>200</v>
      </c>
      <c r="D245" s="964">
        <v>850</v>
      </c>
      <c r="E245" s="964">
        <v>670</v>
      </c>
      <c r="F245" s="886">
        <f>SUM(E245/D245)</f>
        <v>0.788235294117647</v>
      </c>
      <c r="G245" s="524"/>
      <c r="H245" s="443"/>
      <c r="I245" s="443"/>
    </row>
    <row r="246" spans="1:9" ht="12">
      <c r="A246" s="83"/>
      <c r="B246" s="208" t="s">
        <v>215</v>
      </c>
      <c r="C246" s="571">
        <v>100</v>
      </c>
      <c r="D246" s="964">
        <v>411</v>
      </c>
      <c r="E246" s="964">
        <v>216</v>
      </c>
      <c r="F246" s="882">
        <f>SUM(E246/D246)</f>
        <v>0.5255474452554745</v>
      </c>
      <c r="G246" s="720"/>
      <c r="H246" s="443"/>
      <c r="I246" s="443"/>
    </row>
    <row r="247" spans="1:9" ht="12">
      <c r="A247" s="83"/>
      <c r="B247" s="464" t="s">
        <v>197</v>
      </c>
      <c r="C247" s="571">
        <v>500</v>
      </c>
      <c r="D247" s="964">
        <v>857</v>
      </c>
      <c r="E247" s="964">
        <v>653</v>
      </c>
      <c r="F247" s="882">
        <f>SUM(E247/D247)</f>
        <v>0.7619603267211202</v>
      </c>
      <c r="G247" s="720"/>
      <c r="H247" s="443"/>
      <c r="I247" s="443"/>
    </row>
    <row r="248" spans="1:9" ht="11.25">
      <c r="A248" s="83"/>
      <c r="B248" s="585" t="s">
        <v>673</v>
      </c>
      <c r="C248" s="571"/>
      <c r="D248" s="964"/>
      <c r="E248" s="964"/>
      <c r="F248" s="882"/>
      <c r="G248" s="572"/>
      <c r="H248" s="443"/>
      <c r="I248" s="443"/>
    </row>
    <row r="249" spans="1:9" ht="11.25">
      <c r="A249" s="83"/>
      <c r="B249" s="585" t="s">
        <v>207</v>
      </c>
      <c r="C249" s="571">
        <v>7200</v>
      </c>
      <c r="D249" s="964">
        <v>6298</v>
      </c>
      <c r="E249" s="964">
        <v>4100</v>
      </c>
      <c r="F249" s="882">
        <f>SUM(E249/D249)</f>
        <v>0.6510003175611305</v>
      </c>
      <c r="G249" s="524"/>
      <c r="H249" s="443"/>
      <c r="I249" s="443"/>
    </row>
    <row r="250" spans="1:9" ht="11.25">
      <c r="A250" s="83"/>
      <c r="B250" s="585" t="s">
        <v>526</v>
      </c>
      <c r="C250" s="638"/>
      <c r="D250" s="968">
        <v>20</v>
      </c>
      <c r="E250" s="1014">
        <v>20</v>
      </c>
      <c r="F250" s="882">
        <f>SUM(E250/D250)</f>
        <v>1</v>
      </c>
      <c r="G250" s="604"/>
      <c r="H250" s="443"/>
      <c r="I250" s="443"/>
    </row>
    <row r="251" spans="1:9" ht="12" thickBot="1">
      <c r="A251" s="83"/>
      <c r="B251" s="536" t="s">
        <v>184</v>
      </c>
      <c r="C251" s="480"/>
      <c r="D251" s="966">
        <v>525</v>
      </c>
      <c r="E251" s="969">
        <v>225</v>
      </c>
      <c r="F251" s="887">
        <f>SUM(E251/D251)</f>
        <v>0.42857142857142855</v>
      </c>
      <c r="G251" s="557"/>
      <c r="H251" s="443"/>
      <c r="I251" s="443"/>
    </row>
    <row r="252" spans="1:9" ht="12" thickBot="1">
      <c r="A252" s="474"/>
      <c r="B252" s="540" t="s">
        <v>12</v>
      </c>
      <c r="C252" s="469">
        <f>SUM(C245:C251)</f>
        <v>8000</v>
      </c>
      <c r="D252" s="962">
        <f>SUM(D245:D251)</f>
        <v>8961</v>
      </c>
      <c r="E252" s="962">
        <f>SUM(E245:E251)</f>
        <v>5884</v>
      </c>
      <c r="F252" s="884">
        <f>SUM(E252/D252)</f>
        <v>0.6566231447383104</v>
      </c>
      <c r="G252" s="559"/>
      <c r="H252" s="443"/>
      <c r="I252" s="443"/>
    </row>
    <row r="253" spans="1:9" ht="11.25">
      <c r="A253" s="83">
        <v>3210</v>
      </c>
      <c r="B253" s="476" t="s">
        <v>567</v>
      </c>
      <c r="C253" s="459"/>
      <c r="D253" s="959"/>
      <c r="E253" s="959"/>
      <c r="F253" s="523"/>
      <c r="G253" s="554"/>
      <c r="H253" s="443"/>
      <c r="I253" s="443"/>
    </row>
    <row r="254" spans="1:9" ht="11.25">
      <c r="A254" s="83"/>
      <c r="B254" s="464" t="s">
        <v>667</v>
      </c>
      <c r="C254" s="459"/>
      <c r="D254" s="959"/>
      <c r="E254" s="959"/>
      <c r="F254" s="523"/>
      <c r="G254" s="524"/>
      <c r="H254" s="443"/>
      <c r="I254" s="443"/>
    </row>
    <row r="255" spans="1:9" ht="12">
      <c r="A255" s="83"/>
      <c r="B255" s="208" t="s">
        <v>215</v>
      </c>
      <c r="C255" s="459"/>
      <c r="D255" s="959"/>
      <c r="E255" s="959"/>
      <c r="F255" s="523"/>
      <c r="G255" s="720"/>
      <c r="H255" s="443"/>
      <c r="I255" s="443"/>
    </row>
    <row r="256" spans="1:9" ht="12">
      <c r="A256" s="83"/>
      <c r="B256" s="464" t="s">
        <v>197</v>
      </c>
      <c r="C256" s="571">
        <v>3000</v>
      </c>
      <c r="D256" s="964">
        <v>300</v>
      </c>
      <c r="E256" s="964"/>
      <c r="F256" s="523">
        <f>SUM(E256/D256)</f>
        <v>0</v>
      </c>
      <c r="G256" s="720"/>
      <c r="H256" s="443"/>
      <c r="I256" s="443"/>
    </row>
    <row r="257" spans="1:9" ht="12">
      <c r="A257" s="83"/>
      <c r="B257" s="585" t="s">
        <v>673</v>
      </c>
      <c r="C257" s="571"/>
      <c r="D257" s="964"/>
      <c r="E257" s="964"/>
      <c r="F257" s="523"/>
      <c r="G257" s="721"/>
      <c r="H257" s="443"/>
      <c r="I257" s="443"/>
    </row>
    <row r="258" spans="1:9" ht="11.25">
      <c r="A258" s="83"/>
      <c r="B258" s="585" t="s">
        <v>207</v>
      </c>
      <c r="C258" s="571"/>
      <c r="D258" s="964"/>
      <c r="E258" s="964"/>
      <c r="F258" s="523"/>
      <c r="G258" s="524"/>
      <c r="H258" s="443"/>
      <c r="I258" s="443"/>
    </row>
    <row r="259" spans="1:9" ht="12" thickBot="1">
      <c r="A259" s="83"/>
      <c r="B259" s="536" t="s">
        <v>526</v>
      </c>
      <c r="C259" s="573"/>
      <c r="D259" s="966">
        <v>700</v>
      </c>
      <c r="E259" s="966"/>
      <c r="F259" s="883">
        <f>SUM(E259/D259)</f>
        <v>0</v>
      </c>
      <c r="G259" s="557"/>
      <c r="H259" s="443"/>
      <c r="I259" s="443"/>
    </row>
    <row r="260" spans="1:9" ht="12" thickBot="1">
      <c r="A260" s="474"/>
      <c r="B260" s="540" t="s">
        <v>12</v>
      </c>
      <c r="C260" s="469">
        <f>SUM(C256:C259)</f>
        <v>3000</v>
      </c>
      <c r="D260" s="962">
        <f>SUM(D256:D259)</f>
        <v>1000</v>
      </c>
      <c r="E260" s="962">
        <f>SUM(E256:E259)</f>
        <v>0</v>
      </c>
      <c r="F260" s="884">
        <f>SUM(E260/D260)</f>
        <v>0</v>
      </c>
      <c r="G260" s="559"/>
      <c r="H260" s="443"/>
      <c r="I260" s="443"/>
    </row>
    <row r="261" spans="1:9" ht="11.25">
      <c r="A261" s="451"/>
      <c r="B261" s="473" t="s">
        <v>636</v>
      </c>
      <c r="C261" s="471">
        <f>SUM(C269+C277+C285+C293+C301)</f>
        <v>2127026</v>
      </c>
      <c r="D261" s="970">
        <f>SUM(D269+D277+D285+D293+D301)</f>
        <v>2144381</v>
      </c>
      <c r="E261" s="970">
        <f>SUM(E269+E277+E285+E293+E301)</f>
        <v>1985945</v>
      </c>
      <c r="F261" s="523">
        <f>SUM(E261/D261)</f>
        <v>0.926115741558986</v>
      </c>
      <c r="G261" s="520"/>
      <c r="H261" s="443"/>
      <c r="I261" s="443"/>
    </row>
    <row r="262" spans="1:9" ht="11.25">
      <c r="A262" s="451">
        <v>3211</v>
      </c>
      <c r="B262" s="567" t="s">
        <v>546</v>
      </c>
      <c r="C262" s="459"/>
      <c r="D262" s="959"/>
      <c r="E262" s="959"/>
      <c r="F262" s="523"/>
      <c r="G262" s="554"/>
      <c r="H262" s="443"/>
      <c r="I262" s="443"/>
    </row>
    <row r="263" spans="1:9" ht="11.25">
      <c r="A263" s="451"/>
      <c r="B263" s="464" t="s">
        <v>667</v>
      </c>
      <c r="C263" s="459"/>
      <c r="D263" s="959"/>
      <c r="E263" s="959"/>
      <c r="F263" s="523"/>
      <c r="G263" s="524"/>
      <c r="H263" s="443"/>
      <c r="I263" s="443"/>
    </row>
    <row r="264" spans="1:9" ht="11.25">
      <c r="A264" s="451"/>
      <c r="B264" s="208" t="s">
        <v>215</v>
      </c>
      <c r="C264" s="459"/>
      <c r="D264" s="959"/>
      <c r="E264" s="959"/>
      <c r="F264" s="523"/>
      <c r="G264" s="524"/>
      <c r="H264" s="443"/>
      <c r="I264" s="443"/>
    </row>
    <row r="265" spans="1:9" ht="12">
      <c r="A265" s="451"/>
      <c r="B265" s="464" t="s">
        <v>197</v>
      </c>
      <c r="C265" s="571">
        <v>191795</v>
      </c>
      <c r="D265" s="964">
        <v>221957</v>
      </c>
      <c r="E265" s="964">
        <v>220656</v>
      </c>
      <c r="F265" s="882">
        <f>SUM(E265/D265)</f>
        <v>0.9941385043048879</v>
      </c>
      <c r="G265" s="721"/>
      <c r="H265" s="443"/>
      <c r="I265" s="443"/>
    </row>
    <row r="266" spans="1:9" ht="12">
      <c r="A266" s="451"/>
      <c r="B266" s="585" t="s">
        <v>673</v>
      </c>
      <c r="C266" s="571"/>
      <c r="D266" s="964"/>
      <c r="E266" s="964"/>
      <c r="F266" s="523"/>
      <c r="G266" s="721"/>
      <c r="H266" s="443"/>
      <c r="I266" s="443"/>
    </row>
    <row r="267" spans="1:9" ht="12">
      <c r="A267" s="451"/>
      <c r="B267" s="585" t="s">
        <v>207</v>
      </c>
      <c r="C267" s="459"/>
      <c r="D267" s="959"/>
      <c r="E267" s="959"/>
      <c r="F267" s="523"/>
      <c r="G267" s="721"/>
      <c r="H267" s="443"/>
      <c r="I267" s="443"/>
    </row>
    <row r="268" spans="1:9" ht="12" thickBot="1">
      <c r="A268" s="451"/>
      <c r="B268" s="536" t="s">
        <v>632</v>
      </c>
      <c r="C268" s="573"/>
      <c r="D268" s="965"/>
      <c r="E268" s="965"/>
      <c r="F268" s="883"/>
      <c r="G268" s="721"/>
      <c r="H268" s="443"/>
      <c r="I268" s="443"/>
    </row>
    <row r="269" spans="1:9" ht="12" thickBot="1">
      <c r="A269" s="474"/>
      <c r="B269" s="540" t="s">
        <v>12</v>
      </c>
      <c r="C269" s="469">
        <f>SUM(C265:C268)</f>
        <v>191795</v>
      </c>
      <c r="D269" s="962">
        <f>SUM(D265:D268)</f>
        <v>221957</v>
      </c>
      <c r="E269" s="962">
        <f>SUM(E265:E268)</f>
        <v>220656</v>
      </c>
      <c r="F269" s="884">
        <f>SUM(E269/D269)</f>
        <v>0.9941385043048879</v>
      </c>
      <c r="G269" s="559"/>
      <c r="H269" s="443"/>
      <c r="I269" s="443"/>
    </row>
    <row r="270" spans="1:9" ht="11.25">
      <c r="A270" s="451">
        <v>3212</v>
      </c>
      <c r="B270" s="567" t="s">
        <v>314</v>
      </c>
      <c r="C270" s="459"/>
      <c r="D270" s="959"/>
      <c r="E270" s="959"/>
      <c r="F270" s="523"/>
      <c r="G270" s="554"/>
      <c r="H270" s="443"/>
      <c r="I270" s="443"/>
    </row>
    <row r="271" spans="1:9" ht="11.25">
      <c r="A271" s="451"/>
      <c r="B271" s="464" t="s">
        <v>667</v>
      </c>
      <c r="C271" s="571"/>
      <c r="D271" s="964"/>
      <c r="E271" s="964"/>
      <c r="F271" s="523"/>
      <c r="G271" s="524"/>
      <c r="H271" s="443"/>
      <c r="I271" s="443"/>
    </row>
    <row r="272" spans="1:9" ht="11.25">
      <c r="A272" s="451"/>
      <c r="B272" s="208" t="s">
        <v>215</v>
      </c>
      <c r="C272" s="571"/>
      <c r="D272" s="964"/>
      <c r="E272" s="964"/>
      <c r="F272" s="523"/>
      <c r="G272" s="572"/>
      <c r="H272" s="443"/>
      <c r="I272" s="443"/>
    </row>
    <row r="273" spans="1:9" ht="12">
      <c r="A273" s="451"/>
      <c r="B273" s="464" t="s">
        <v>197</v>
      </c>
      <c r="C273" s="571">
        <v>842151</v>
      </c>
      <c r="D273" s="964">
        <v>890091</v>
      </c>
      <c r="E273" s="964">
        <v>844760</v>
      </c>
      <c r="F273" s="882">
        <f>SUM(E273/D273)</f>
        <v>0.949071499430957</v>
      </c>
      <c r="G273" s="721"/>
      <c r="H273" s="443"/>
      <c r="I273" s="443"/>
    </row>
    <row r="274" spans="1:9" ht="11.25">
      <c r="A274" s="451"/>
      <c r="B274" s="585" t="s">
        <v>673</v>
      </c>
      <c r="C274" s="571"/>
      <c r="D274" s="964"/>
      <c r="E274" s="964"/>
      <c r="F274" s="523"/>
      <c r="G274" s="572"/>
      <c r="H274" s="443"/>
      <c r="I274" s="443"/>
    </row>
    <row r="275" spans="1:9" ht="11.25">
      <c r="A275" s="451"/>
      <c r="B275" s="585" t="s">
        <v>207</v>
      </c>
      <c r="C275" s="459"/>
      <c r="D275" s="959"/>
      <c r="E275" s="959"/>
      <c r="F275" s="523"/>
      <c r="G275" s="572"/>
      <c r="H275" s="443"/>
      <c r="I275" s="443"/>
    </row>
    <row r="276" spans="1:9" ht="12" thickBot="1">
      <c r="A276" s="451"/>
      <c r="B276" s="536" t="s">
        <v>632</v>
      </c>
      <c r="C276" s="573"/>
      <c r="D276" s="965"/>
      <c r="E276" s="965"/>
      <c r="F276" s="883"/>
      <c r="G276" s="557"/>
      <c r="H276" s="443"/>
      <c r="I276" s="443"/>
    </row>
    <row r="277" spans="1:9" ht="12" thickBot="1">
      <c r="A277" s="474"/>
      <c r="B277" s="540" t="s">
        <v>12</v>
      </c>
      <c r="C277" s="469">
        <f>SUM(C271:C276)</f>
        <v>842151</v>
      </c>
      <c r="D277" s="962">
        <f>SUM(D271:D276)</f>
        <v>890091</v>
      </c>
      <c r="E277" s="962">
        <f>SUM(E271:E276)</f>
        <v>844760</v>
      </c>
      <c r="F277" s="884">
        <f>SUM(E277/D277)</f>
        <v>0.949071499430957</v>
      </c>
      <c r="G277" s="559"/>
      <c r="H277" s="443"/>
      <c r="I277" s="443"/>
    </row>
    <row r="278" spans="1:9" ht="11.25">
      <c r="A278" s="451">
        <v>3213</v>
      </c>
      <c r="B278" s="476" t="s">
        <v>277</v>
      </c>
      <c r="C278" s="459"/>
      <c r="D278" s="959"/>
      <c r="E278" s="959"/>
      <c r="F278" s="523"/>
      <c r="G278" s="520"/>
      <c r="H278" s="443"/>
      <c r="I278" s="443"/>
    </row>
    <row r="279" spans="1:9" ht="11.25">
      <c r="A279" s="451"/>
      <c r="B279" s="464" t="s">
        <v>667</v>
      </c>
      <c r="C279" s="459"/>
      <c r="D279" s="959"/>
      <c r="E279" s="959"/>
      <c r="F279" s="523"/>
      <c r="G279" s="524"/>
      <c r="H279" s="443"/>
      <c r="I279" s="443"/>
    </row>
    <row r="280" spans="1:9" ht="12">
      <c r="A280" s="451"/>
      <c r="B280" s="208" t="s">
        <v>215</v>
      </c>
      <c r="C280" s="459"/>
      <c r="D280" s="959"/>
      <c r="E280" s="959"/>
      <c r="F280" s="523"/>
      <c r="G280" s="721"/>
      <c r="H280" s="443"/>
      <c r="I280" s="443"/>
    </row>
    <row r="281" spans="1:9" ht="11.25">
      <c r="A281" s="451"/>
      <c r="B281" s="464" t="s">
        <v>197</v>
      </c>
      <c r="C281" s="571">
        <v>630910</v>
      </c>
      <c r="D281" s="964">
        <v>630910</v>
      </c>
      <c r="E281" s="964">
        <v>570173</v>
      </c>
      <c r="F281" s="882">
        <f>SUM(E281/D281)</f>
        <v>0.9037311185430569</v>
      </c>
      <c r="G281" s="572"/>
      <c r="H281" s="443"/>
      <c r="I281" s="443"/>
    </row>
    <row r="282" spans="1:9" ht="11.25">
      <c r="A282" s="451"/>
      <c r="B282" s="585" t="s">
        <v>673</v>
      </c>
      <c r="C282" s="571"/>
      <c r="D282" s="964"/>
      <c r="E282" s="964"/>
      <c r="F282" s="523"/>
      <c r="G282" s="572"/>
      <c r="H282" s="443"/>
      <c r="I282" s="443"/>
    </row>
    <row r="283" spans="1:9" ht="11.25">
      <c r="A283" s="451"/>
      <c r="B283" s="585" t="s">
        <v>207</v>
      </c>
      <c r="C283" s="459"/>
      <c r="D283" s="959"/>
      <c r="E283" s="959"/>
      <c r="F283" s="523"/>
      <c r="G283" s="524"/>
      <c r="H283" s="443"/>
      <c r="I283" s="443"/>
    </row>
    <row r="284" spans="1:9" ht="12" thickBot="1">
      <c r="A284" s="451"/>
      <c r="B284" s="536" t="s">
        <v>632</v>
      </c>
      <c r="C284" s="573"/>
      <c r="D284" s="965"/>
      <c r="E284" s="965"/>
      <c r="F284" s="883"/>
      <c r="G284" s="557"/>
      <c r="H284" s="443"/>
      <c r="I284" s="443"/>
    </row>
    <row r="285" spans="1:9" ht="12" thickBot="1">
      <c r="A285" s="474"/>
      <c r="B285" s="540" t="s">
        <v>12</v>
      </c>
      <c r="C285" s="469">
        <f>SUM(C281:C284)</f>
        <v>630910</v>
      </c>
      <c r="D285" s="962">
        <f>SUM(D281:D284)</f>
        <v>630910</v>
      </c>
      <c r="E285" s="962">
        <f>SUM(E281:E284)</f>
        <v>570173</v>
      </c>
      <c r="F285" s="884">
        <f>SUM(E285/D285)</f>
        <v>0.9037311185430569</v>
      </c>
      <c r="G285" s="554"/>
      <c r="H285" s="443"/>
      <c r="I285" s="443"/>
    </row>
    <row r="286" spans="1:9" ht="11.25">
      <c r="A286" s="451">
        <v>3214</v>
      </c>
      <c r="B286" s="476" t="s">
        <v>300</v>
      </c>
      <c r="C286" s="459"/>
      <c r="D286" s="959"/>
      <c r="E286" s="959"/>
      <c r="F286" s="523"/>
      <c r="G286" s="520"/>
      <c r="H286" s="443"/>
      <c r="I286" s="443"/>
    </row>
    <row r="287" spans="1:9" ht="11.25">
      <c r="A287" s="451"/>
      <c r="B287" s="464" t="s">
        <v>667</v>
      </c>
      <c r="C287" s="459"/>
      <c r="D287" s="959"/>
      <c r="E287" s="959"/>
      <c r="F287" s="523"/>
      <c r="G287" s="524"/>
      <c r="H287" s="443"/>
      <c r="I287" s="443"/>
    </row>
    <row r="288" spans="1:9" ht="11.25">
      <c r="A288" s="451"/>
      <c r="B288" s="208" t="s">
        <v>215</v>
      </c>
      <c r="C288" s="459"/>
      <c r="D288" s="959"/>
      <c r="E288" s="959"/>
      <c r="F288" s="523"/>
      <c r="G288" s="524"/>
      <c r="H288" s="443"/>
      <c r="I288" s="443"/>
    </row>
    <row r="289" spans="1:9" ht="12">
      <c r="A289" s="451"/>
      <c r="B289" s="464" t="s">
        <v>197</v>
      </c>
      <c r="C289" s="571"/>
      <c r="D289" s="964">
        <v>2813</v>
      </c>
      <c r="E289" s="964">
        <v>2813</v>
      </c>
      <c r="F289" s="882">
        <f>SUM(E289/D289)</f>
        <v>1</v>
      </c>
      <c r="G289" s="721"/>
      <c r="H289" s="443"/>
      <c r="I289" s="443"/>
    </row>
    <row r="290" spans="1:9" ht="11.25">
      <c r="A290" s="451"/>
      <c r="B290" s="585" t="s">
        <v>673</v>
      </c>
      <c r="C290" s="571"/>
      <c r="D290" s="964"/>
      <c r="E290" s="964"/>
      <c r="F290" s="882"/>
      <c r="G290" s="572"/>
      <c r="H290" s="443"/>
      <c r="I290" s="443"/>
    </row>
    <row r="291" spans="1:9" ht="11.25">
      <c r="A291" s="451"/>
      <c r="B291" s="585" t="s">
        <v>531</v>
      </c>
      <c r="C291" s="459"/>
      <c r="D291" s="964">
        <v>6101</v>
      </c>
      <c r="E291" s="964">
        <v>6101</v>
      </c>
      <c r="F291" s="882">
        <f>SUM(E291/D291)</f>
        <v>1</v>
      </c>
      <c r="G291" s="524"/>
      <c r="H291" s="443"/>
      <c r="I291" s="443"/>
    </row>
    <row r="292" spans="1:9" ht="12" thickBot="1">
      <c r="A292" s="451"/>
      <c r="B292" s="586" t="s">
        <v>160</v>
      </c>
      <c r="C292" s="480">
        <v>127000</v>
      </c>
      <c r="D292" s="966">
        <v>8535</v>
      </c>
      <c r="E292" s="969">
        <v>3174</v>
      </c>
      <c r="F292" s="885">
        <f>SUM(E292/D292)</f>
        <v>0.3718804920913884</v>
      </c>
      <c r="G292" s="557"/>
      <c r="H292" s="443"/>
      <c r="I292" s="443"/>
    </row>
    <row r="293" spans="1:9" ht="12" thickBot="1">
      <c r="A293" s="474"/>
      <c r="B293" s="540" t="s">
        <v>12</v>
      </c>
      <c r="C293" s="469">
        <f>SUM(C289:C292)</f>
        <v>127000</v>
      </c>
      <c r="D293" s="962">
        <f>SUM(D289:D292)</f>
        <v>17449</v>
      </c>
      <c r="E293" s="962">
        <f>SUM(E289:E292)</f>
        <v>12088</v>
      </c>
      <c r="F293" s="884">
        <f>SUM(E293/D293)</f>
        <v>0.6927617628517394</v>
      </c>
      <c r="G293" s="554"/>
      <c r="H293" s="443"/>
      <c r="I293" s="443"/>
    </row>
    <row r="294" spans="1:9" ht="11.25">
      <c r="A294" s="526">
        <v>3216</v>
      </c>
      <c r="B294" s="563" t="s">
        <v>562</v>
      </c>
      <c r="C294" s="528"/>
      <c r="D294" s="954"/>
      <c r="E294" s="954"/>
      <c r="F294" s="523"/>
      <c r="G294" s="590"/>
      <c r="H294" s="443"/>
      <c r="I294" s="443"/>
    </row>
    <row r="295" spans="1:9" ht="11.25">
      <c r="A295" s="526"/>
      <c r="B295" s="534" t="s">
        <v>667</v>
      </c>
      <c r="C295" s="528"/>
      <c r="D295" s="954"/>
      <c r="E295" s="954"/>
      <c r="F295" s="523"/>
      <c r="G295" s="591"/>
      <c r="H295" s="443"/>
      <c r="I295" s="443"/>
    </row>
    <row r="296" spans="1:9" ht="11.25">
      <c r="A296" s="526"/>
      <c r="B296" s="533" t="s">
        <v>215</v>
      </c>
      <c r="C296" s="528"/>
      <c r="D296" s="954"/>
      <c r="E296" s="954"/>
      <c r="F296" s="523"/>
      <c r="G296" s="591"/>
      <c r="H296" s="443"/>
      <c r="I296" s="443"/>
    </row>
    <row r="297" spans="1:9" ht="12">
      <c r="A297" s="526"/>
      <c r="B297" s="534" t="s">
        <v>197</v>
      </c>
      <c r="C297" s="546">
        <v>335170</v>
      </c>
      <c r="D297" s="953">
        <v>383224</v>
      </c>
      <c r="E297" s="953">
        <v>337649</v>
      </c>
      <c r="F297" s="882">
        <f>SUM(E297/D297)</f>
        <v>0.8810747761100557</v>
      </c>
      <c r="G297" s="725"/>
      <c r="H297" s="443"/>
      <c r="I297" s="443"/>
    </row>
    <row r="298" spans="1:9" ht="12">
      <c r="A298" s="526"/>
      <c r="B298" s="593" t="s">
        <v>673</v>
      </c>
      <c r="C298" s="546"/>
      <c r="D298" s="953"/>
      <c r="E298" s="953"/>
      <c r="F298" s="882"/>
      <c r="G298" s="725"/>
      <c r="H298" s="443"/>
      <c r="I298" s="443"/>
    </row>
    <row r="299" spans="1:9" ht="12">
      <c r="A299" s="526"/>
      <c r="B299" s="593" t="s">
        <v>531</v>
      </c>
      <c r="C299" s="528"/>
      <c r="D299" s="953">
        <v>375</v>
      </c>
      <c r="E299" s="953">
        <v>375</v>
      </c>
      <c r="F299" s="882">
        <f>SUM(E299/D299)</f>
        <v>1</v>
      </c>
      <c r="G299" s="725"/>
      <c r="H299" s="443"/>
      <c r="I299" s="443"/>
    </row>
    <row r="300" spans="1:9" ht="12" thickBot="1">
      <c r="A300" s="526"/>
      <c r="B300" s="536" t="s">
        <v>160</v>
      </c>
      <c r="C300" s="711"/>
      <c r="D300" s="971">
        <v>375</v>
      </c>
      <c r="E300" s="1013">
        <v>244</v>
      </c>
      <c r="F300" s="885">
        <f>SUM(E300/D300)</f>
        <v>0.6506666666666666</v>
      </c>
      <c r="G300" s="594"/>
      <c r="H300" s="443"/>
      <c r="I300" s="443"/>
    </row>
    <row r="301" spans="1:9" ht="12" thickBot="1">
      <c r="A301" s="550"/>
      <c r="B301" s="540" t="s">
        <v>12</v>
      </c>
      <c r="C301" s="551">
        <f>SUM(C297:C300)</f>
        <v>335170</v>
      </c>
      <c r="D301" s="958">
        <f>SUM(D297:D300)</f>
        <v>383974</v>
      </c>
      <c r="E301" s="958">
        <f>SUM(E297:E300)</f>
        <v>338268</v>
      </c>
      <c r="F301" s="884">
        <f>SUM(E301/D301)</f>
        <v>0.8809658987327267</v>
      </c>
      <c r="G301" s="595"/>
      <c r="H301" s="443"/>
      <c r="I301" s="443"/>
    </row>
    <row r="302" spans="1:9" ht="11.25">
      <c r="A302" s="526">
        <v>3217</v>
      </c>
      <c r="B302" s="563" t="s">
        <v>524</v>
      </c>
      <c r="C302" s="528"/>
      <c r="D302" s="954"/>
      <c r="E302" s="954"/>
      <c r="F302" s="523"/>
      <c r="G302" s="590"/>
      <c r="H302" s="443"/>
      <c r="I302" s="443"/>
    </row>
    <row r="303" spans="1:9" ht="11.25">
      <c r="A303" s="526"/>
      <c r="B303" s="534" t="s">
        <v>667</v>
      </c>
      <c r="C303" s="528"/>
      <c r="D303" s="954"/>
      <c r="E303" s="954"/>
      <c r="F303" s="523"/>
      <c r="G303" s="591"/>
      <c r="H303" s="443"/>
      <c r="I303" s="443"/>
    </row>
    <row r="304" spans="1:9" ht="11.25">
      <c r="A304" s="526"/>
      <c r="B304" s="533" t="s">
        <v>215</v>
      </c>
      <c r="C304" s="528"/>
      <c r="D304" s="954"/>
      <c r="E304" s="954"/>
      <c r="F304" s="523"/>
      <c r="G304" s="591"/>
      <c r="H304" s="443"/>
      <c r="I304" s="443"/>
    </row>
    <row r="305" spans="1:9" ht="12">
      <c r="A305" s="526"/>
      <c r="B305" s="534" t="s">
        <v>197</v>
      </c>
      <c r="C305" s="546"/>
      <c r="D305" s="953">
        <v>13621</v>
      </c>
      <c r="E305" s="953">
        <v>6571</v>
      </c>
      <c r="F305" s="882">
        <f>SUM(E305/D305)</f>
        <v>0.4824168563247926</v>
      </c>
      <c r="G305" s="725"/>
      <c r="H305" s="443"/>
      <c r="I305" s="443"/>
    </row>
    <row r="306" spans="1:9" ht="12">
      <c r="A306" s="526"/>
      <c r="B306" s="593" t="s">
        <v>673</v>
      </c>
      <c r="C306" s="546"/>
      <c r="D306" s="953"/>
      <c r="E306" s="953"/>
      <c r="F306" s="523"/>
      <c r="G306" s="725"/>
      <c r="H306" s="443"/>
      <c r="I306" s="443"/>
    </row>
    <row r="307" spans="1:9" ht="12">
      <c r="A307" s="526"/>
      <c r="B307" s="593" t="s">
        <v>207</v>
      </c>
      <c r="C307" s="528"/>
      <c r="D307" s="954"/>
      <c r="E307" s="954"/>
      <c r="F307" s="523"/>
      <c r="G307" s="725"/>
      <c r="H307" s="443"/>
      <c r="I307" s="443"/>
    </row>
    <row r="308" spans="1:9" ht="12" thickBot="1">
      <c r="A308" s="526"/>
      <c r="B308" s="536" t="s">
        <v>160</v>
      </c>
      <c r="C308" s="711"/>
      <c r="D308" s="971"/>
      <c r="E308" s="971"/>
      <c r="F308" s="883"/>
      <c r="G308" s="594"/>
      <c r="H308" s="443"/>
      <c r="I308" s="443"/>
    </row>
    <row r="309" spans="1:9" ht="12" thickBot="1">
      <c r="A309" s="550"/>
      <c r="B309" s="540" t="s">
        <v>12</v>
      </c>
      <c r="C309" s="551">
        <f>SUM(C305:C308)</f>
        <v>0</v>
      </c>
      <c r="D309" s="958">
        <f>SUM(D305:D308)</f>
        <v>13621</v>
      </c>
      <c r="E309" s="958">
        <f>SUM(E305:E308)</f>
        <v>6571</v>
      </c>
      <c r="F309" s="884">
        <f>SUM(E309/D309)</f>
        <v>0.4824168563247926</v>
      </c>
      <c r="G309" s="595"/>
      <c r="H309" s="443"/>
      <c r="I309" s="443"/>
    </row>
    <row r="310" spans="1:9" ht="12" thickBot="1">
      <c r="A310" s="451">
        <v>3220</v>
      </c>
      <c r="B310" s="468" t="s">
        <v>324</v>
      </c>
      <c r="C310" s="469">
        <f>SUM(C314)</f>
        <v>20000</v>
      </c>
      <c r="D310" s="962">
        <f>SUM(D314)</f>
        <v>15700</v>
      </c>
      <c r="E310" s="962">
        <f>SUM(E314)</f>
        <v>577</v>
      </c>
      <c r="F310" s="884">
        <f>SUM(E310/D310)</f>
        <v>0.0367515923566879</v>
      </c>
      <c r="G310" s="559"/>
      <c r="H310" s="443"/>
      <c r="I310" s="443"/>
    </row>
    <row r="311" spans="1:9" ht="11.25">
      <c r="A311" s="451">
        <v>3223</v>
      </c>
      <c r="B311" s="476" t="s">
        <v>622</v>
      </c>
      <c r="C311" s="459"/>
      <c r="D311" s="959"/>
      <c r="E311" s="959"/>
      <c r="F311" s="523"/>
      <c r="G311" s="520"/>
      <c r="H311" s="443"/>
      <c r="I311" s="443"/>
    </row>
    <row r="312" spans="1:9" ht="11.25">
      <c r="A312" s="451"/>
      <c r="B312" s="463" t="s">
        <v>667</v>
      </c>
      <c r="C312" s="459"/>
      <c r="D312" s="959"/>
      <c r="E312" s="959"/>
      <c r="F312" s="523"/>
      <c r="G312" s="554"/>
      <c r="H312" s="443"/>
      <c r="I312" s="443"/>
    </row>
    <row r="313" spans="1:9" ht="12">
      <c r="A313" s="451"/>
      <c r="B313" s="208" t="s">
        <v>215</v>
      </c>
      <c r="C313" s="459"/>
      <c r="D313" s="959"/>
      <c r="E313" s="959"/>
      <c r="F313" s="523"/>
      <c r="G313" s="720"/>
      <c r="H313" s="443"/>
      <c r="I313" s="443"/>
    </row>
    <row r="314" spans="1:9" ht="11.25">
      <c r="A314" s="451"/>
      <c r="B314" s="464" t="s">
        <v>197</v>
      </c>
      <c r="C314" s="571">
        <v>20000</v>
      </c>
      <c r="D314" s="964">
        <v>15700</v>
      </c>
      <c r="E314" s="964">
        <v>577</v>
      </c>
      <c r="F314" s="882">
        <f>SUM(E314/D314)</f>
        <v>0.0367515923566879</v>
      </c>
      <c r="G314" s="572"/>
      <c r="H314" s="443"/>
      <c r="I314" s="443"/>
    </row>
    <row r="315" spans="1:9" ht="11.25">
      <c r="A315" s="451"/>
      <c r="B315" s="376" t="s">
        <v>673</v>
      </c>
      <c r="C315" s="571"/>
      <c r="D315" s="964"/>
      <c r="E315" s="964"/>
      <c r="F315" s="523"/>
      <c r="G315" s="572"/>
      <c r="H315" s="443"/>
      <c r="I315" s="443"/>
    </row>
    <row r="316" spans="1:9" ht="11.25">
      <c r="A316" s="451"/>
      <c r="B316" s="376" t="s">
        <v>207</v>
      </c>
      <c r="C316" s="459"/>
      <c r="D316" s="959"/>
      <c r="E316" s="959"/>
      <c r="F316" s="523"/>
      <c r="G316" s="524"/>
      <c r="H316" s="443"/>
      <c r="I316" s="443"/>
    </row>
    <row r="317" spans="1:9" ht="12" thickBot="1">
      <c r="A317" s="451"/>
      <c r="B317" s="536" t="s">
        <v>526</v>
      </c>
      <c r="C317" s="573"/>
      <c r="D317" s="966"/>
      <c r="E317" s="966"/>
      <c r="F317" s="883"/>
      <c r="G317" s="557"/>
      <c r="H317" s="443"/>
      <c r="I317" s="443"/>
    </row>
    <row r="318" spans="1:9" ht="12" thickBot="1">
      <c r="A318" s="474"/>
      <c r="B318" s="540" t="s">
        <v>12</v>
      </c>
      <c r="C318" s="469">
        <f>SUM(C314:C317)</f>
        <v>20000</v>
      </c>
      <c r="D318" s="962">
        <f>SUM(D314:D317)</f>
        <v>15700</v>
      </c>
      <c r="E318" s="962">
        <f>SUM(E314:E317)</f>
        <v>577</v>
      </c>
      <c r="F318" s="884">
        <f>SUM(E318/D318)</f>
        <v>0.0367515923566879</v>
      </c>
      <c r="G318" s="559"/>
      <c r="H318" s="443"/>
      <c r="I318" s="443"/>
    </row>
    <row r="319" spans="1:9" ht="12" customHeight="1" thickBot="1">
      <c r="A319" s="451">
        <v>3300</v>
      </c>
      <c r="B319" s="582" t="s">
        <v>585</v>
      </c>
      <c r="C319" s="469">
        <f>SUM(C327+C335+C343+C352+C361+C370+C379+C388+C396+C404+C412+C420+C436+C461+C479+C487+C495+C503+C511+C520+C528+C536+C544+C552+C560+C568+C576+C584+C592+C601+C609+C617+C625+C633+C641+C649+C657+C665+C428+C444+C452)</f>
        <v>583160</v>
      </c>
      <c r="D319" s="962">
        <f>SUM(D327+D335+D343+D352+D361+D370+D379+D388+D396+D404+D412+D420+D436+D461+D479+D487+D495+D503+D511+D520+D528+D536+D544+D552+D560+D568+D576+D584+D592+D601+D609+D617+D625+D633+D641+D649+D657+D665+D428+D444+D452)</f>
        <v>575085</v>
      </c>
      <c r="E319" s="962">
        <f>SUM(E327+E335+E343+E352+E361+E370+E379+E388+E396+E404+E412+E420+E436+E461+E479+E487+E495+E503+E511+E520+E528+E536+E544+E552+E560+E568+E576+E584+E592+E601+E609+E617+E625+E633+E641+E649+E657+E665+E428+E444+E452)</f>
        <v>451200</v>
      </c>
      <c r="F319" s="884">
        <f>SUM(E319/D319)</f>
        <v>0.7845796708312684</v>
      </c>
      <c r="G319" s="596"/>
      <c r="H319" s="443"/>
      <c r="I319" s="443"/>
    </row>
    <row r="320" spans="1:9" ht="12" customHeight="1">
      <c r="A320" s="451">
        <v>3301</v>
      </c>
      <c r="B320" s="481" t="s">
        <v>29</v>
      </c>
      <c r="C320" s="459"/>
      <c r="D320" s="959"/>
      <c r="E320" s="959"/>
      <c r="F320" s="523"/>
      <c r="G320" s="520" t="s">
        <v>543</v>
      </c>
      <c r="H320" s="443"/>
      <c r="I320" s="443"/>
    </row>
    <row r="321" spans="1:9" ht="12" customHeight="1">
      <c r="A321" s="83"/>
      <c r="B321" s="463" t="s">
        <v>667</v>
      </c>
      <c r="C321" s="571">
        <v>150</v>
      </c>
      <c r="D321" s="964">
        <v>279</v>
      </c>
      <c r="E321" s="964">
        <v>114</v>
      </c>
      <c r="F321" s="882">
        <f>SUM(E321/D321)</f>
        <v>0.40860215053763443</v>
      </c>
      <c r="G321" s="555"/>
      <c r="H321" s="443"/>
      <c r="I321" s="443"/>
    </row>
    <row r="322" spans="1:9" ht="12" customHeight="1">
      <c r="A322" s="83"/>
      <c r="B322" s="208" t="s">
        <v>215</v>
      </c>
      <c r="C322" s="571">
        <v>50</v>
      </c>
      <c r="D322" s="964">
        <v>68</v>
      </c>
      <c r="E322" s="964">
        <v>19</v>
      </c>
      <c r="F322" s="882">
        <f>SUM(E322/D322)</f>
        <v>0.27941176470588236</v>
      </c>
      <c r="G322" s="572"/>
      <c r="H322" s="443"/>
      <c r="I322" s="443"/>
    </row>
    <row r="323" spans="1:9" ht="12" customHeight="1">
      <c r="A323" s="451"/>
      <c r="B323" s="464" t="s">
        <v>197</v>
      </c>
      <c r="C323" s="375">
        <v>7800</v>
      </c>
      <c r="D323" s="960">
        <v>7913</v>
      </c>
      <c r="E323" s="960">
        <v>6289</v>
      </c>
      <c r="F323" s="882">
        <f>SUM(E323/D323)</f>
        <v>0.7947681031214457</v>
      </c>
      <c r="G323" s="572"/>
      <c r="H323" s="443"/>
      <c r="I323" s="443"/>
    </row>
    <row r="324" spans="1:9" ht="12" customHeight="1">
      <c r="A324" s="451"/>
      <c r="B324" s="376" t="s">
        <v>673</v>
      </c>
      <c r="C324" s="375"/>
      <c r="D324" s="960"/>
      <c r="E324" s="960"/>
      <c r="F324" s="882"/>
      <c r="G324" s="572"/>
      <c r="H324" s="443"/>
      <c r="I324" s="443"/>
    </row>
    <row r="325" spans="1:9" ht="12" customHeight="1">
      <c r="A325" s="83"/>
      <c r="B325" s="376" t="s">
        <v>207</v>
      </c>
      <c r="C325" s="571"/>
      <c r="D325" s="964">
        <v>1700</v>
      </c>
      <c r="E325" s="964">
        <v>1340</v>
      </c>
      <c r="F325" s="882">
        <f>SUM(E325/D325)</f>
        <v>0.788235294117647</v>
      </c>
      <c r="G325" s="556"/>
      <c r="H325" s="443"/>
      <c r="I325" s="443"/>
    </row>
    <row r="326" spans="1:9" ht="12" customHeight="1" thickBot="1">
      <c r="A326" s="83"/>
      <c r="B326" s="536" t="s">
        <v>184</v>
      </c>
      <c r="C326" s="478"/>
      <c r="D326" s="972">
        <v>50</v>
      </c>
      <c r="E326" s="972"/>
      <c r="F326" s="883">
        <f>SUM(E326/D326)</f>
        <v>0</v>
      </c>
      <c r="G326" s="597"/>
      <c r="H326" s="443"/>
      <c r="I326" s="443"/>
    </row>
    <row r="327" spans="1:9" ht="13.5" customHeight="1" thickBot="1">
      <c r="A327" s="474"/>
      <c r="B327" s="540" t="s">
        <v>12</v>
      </c>
      <c r="C327" s="469">
        <f>SUM(C321:C326)</f>
        <v>8000</v>
      </c>
      <c r="D327" s="962">
        <f>SUM(D321:D326)</f>
        <v>10010</v>
      </c>
      <c r="E327" s="962">
        <f>SUM(E321:E326)</f>
        <v>7762</v>
      </c>
      <c r="F327" s="884">
        <f>SUM(E327/D327)</f>
        <v>0.7754245754245754</v>
      </c>
      <c r="G327" s="559"/>
      <c r="H327" s="443"/>
      <c r="I327" s="443"/>
    </row>
    <row r="328" spans="1:9" ht="11.25">
      <c r="A328" s="451">
        <v>3302</v>
      </c>
      <c r="B328" s="481" t="s">
        <v>249</v>
      </c>
      <c r="C328" s="459"/>
      <c r="D328" s="959"/>
      <c r="E328" s="959"/>
      <c r="F328" s="523"/>
      <c r="G328" s="554"/>
      <c r="H328" s="443"/>
      <c r="I328" s="443"/>
    </row>
    <row r="329" spans="1:9" ht="11.25">
      <c r="A329" s="83"/>
      <c r="B329" s="463" t="s">
        <v>667</v>
      </c>
      <c r="C329" s="459"/>
      <c r="D329" s="959"/>
      <c r="E329" s="959"/>
      <c r="F329" s="523"/>
      <c r="G329" s="555"/>
      <c r="H329" s="443"/>
      <c r="I329" s="443"/>
    </row>
    <row r="330" spans="1:9" ht="12">
      <c r="A330" s="83"/>
      <c r="B330" s="208" t="s">
        <v>215</v>
      </c>
      <c r="C330" s="571"/>
      <c r="D330" s="964"/>
      <c r="E330" s="964"/>
      <c r="F330" s="523"/>
      <c r="G330" s="721"/>
      <c r="H330" s="443"/>
      <c r="I330" s="443"/>
    </row>
    <row r="331" spans="1:9" ht="12">
      <c r="A331" s="451"/>
      <c r="B331" s="464" t="s">
        <v>197</v>
      </c>
      <c r="C331" s="375">
        <v>197000</v>
      </c>
      <c r="D331" s="960">
        <v>199000</v>
      </c>
      <c r="E331" s="960">
        <v>198800</v>
      </c>
      <c r="F331" s="882">
        <f>SUM(E331/D331)</f>
        <v>0.9989949748743718</v>
      </c>
      <c r="G331" s="721"/>
      <c r="H331" s="443"/>
      <c r="I331" s="443"/>
    </row>
    <row r="332" spans="1:9" ht="11.25">
      <c r="A332" s="451"/>
      <c r="B332" s="376" t="s">
        <v>673</v>
      </c>
      <c r="C332" s="375"/>
      <c r="D332" s="960"/>
      <c r="E332" s="960"/>
      <c r="F332" s="523"/>
      <c r="G332" s="572"/>
      <c r="H332" s="443"/>
      <c r="I332" s="443"/>
    </row>
    <row r="333" spans="1:9" ht="11.25">
      <c r="A333" s="83"/>
      <c r="B333" s="376" t="s">
        <v>207</v>
      </c>
      <c r="C333" s="571"/>
      <c r="D333" s="964"/>
      <c r="E333" s="964"/>
      <c r="F333" s="523"/>
      <c r="G333" s="556"/>
      <c r="H333" s="443"/>
      <c r="I333" s="443"/>
    </row>
    <row r="334" spans="1:9" ht="12" thickBot="1">
      <c r="A334" s="83"/>
      <c r="B334" s="536" t="s">
        <v>632</v>
      </c>
      <c r="C334" s="478"/>
      <c r="D334" s="973"/>
      <c r="E334" s="973"/>
      <c r="F334" s="883"/>
      <c r="G334" s="597"/>
      <c r="H334" s="443"/>
      <c r="I334" s="443"/>
    </row>
    <row r="335" spans="1:9" ht="12" thickBot="1">
      <c r="A335" s="474"/>
      <c r="B335" s="540" t="s">
        <v>12</v>
      </c>
      <c r="C335" s="469">
        <f>SUM(C329:C334)</f>
        <v>197000</v>
      </c>
      <c r="D335" s="962">
        <f>SUM(D329:D334)</f>
        <v>199000</v>
      </c>
      <c r="E335" s="962">
        <f>SUM(E329:E334)</f>
        <v>198800</v>
      </c>
      <c r="F335" s="884">
        <f>SUM(E335/D335)</f>
        <v>0.9989949748743718</v>
      </c>
      <c r="G335" s="559"/>
      <c r="H335" s="443"/>
      <c r="I335" s="443"/>
    </row>
    <row r="336" spans="1:9" ht="12.75">
      <c r="A336" s="451">
        <v>3303</v>
      </c>
      <c r="B336" s="257" t="s">
        <v>72</v>
      </c>
      <c r="C336" s="459"/>
      <c r="D336" s="959"/>
      <c r="E336" s="959"/>
      <c r="F336" s="523"/>
      <c r="G336" s="598"/>
      <c r="H336" s="443"/>
      <c r="I336" s="443"/>
    </row>
    <row r="337" spans="1:9" ht="12" customHeight="1">
      <c r="A337" s="368"/>
      <c r="B337" s="463" t="s">
        <v>667</v>
      </c>
      <c r="C337" s="375"/>
      <c r="D337" s="960"/>
      <c r="E337" s="960"/>
      <c r="F337" s="523"/>
      <c r="G337" s="599"/>
      <c r="H337" s="443"/>
      <c r="I337" s="443"/>
    </row>
    <row r="338" spans="1:9" ht="12" customHeight="1">
      <c r="A338" s="368"/>
      <c r="B338" s="208" t="s">
        <v>215</v>
      </c>
      <c r="C338" s="375"/>
      <c r="D338" s="960"/>
      <c r="E338" s="960"/>
      <c r="F338" s="523"/>
      <c r="G338" s="599"/>
      <c r="H338" s="443"/>
      <c r="I338" s="443"/>
    </row>
    <row r="339" spans="1:9" ht="12" customHeight="1">
      <c r="A339" s="368"/>
      <c r="B339" s="464" t="s">
        <v>197</v>
      </c>
      <c r="C339" s="375"/>
      <c r="D339" s="960">
        <v>127</v>
      </c>
      <c r="E339" s="960">
        <v>127</v>
      </c>
      <c r="F339" s="882">
        <f>SUM(E339/D339)</f>
        <v>1</v>
      </c>
      <c r="G339" s="721"/>
      <c r="H339" s="443"/>
      <c r="I339" s="443"/>
    </row>
    <row r="340" spans="1:9" ht="12" customHeight="1">
      <c r="A340" s="368"/>
      <c r="B340" s="376" t="s">
        <v>673</v>
      </c>
      <c r="C340" s="375">
        <v>1500</v>
      </c>
      <c r="D340" s="960">
        <v>11048</v>
      </c>
      <c r="E340" s="960">
        <v>11048</v>
      </c>
      <c r="F340" s="882">
        <f>SUM(E340/D340)</f>
        <v>1</v>
      </c>
      <c r="G340" s="726"/>
      <c r="H340" s="443"/>
      <c r="I340" s="443"/>
    </row>
    <row r="341" spans="1:9" ht="12" customHeight="1">
      <c r="A341" s="368"/>
      <c r="B341" s="376" t="s">
        <v>207</v>
      </c>
      <c r="C341" s="571"/>
      <c r="D341" s="964"/>
      <c r="E341" s="964"/>
      <c r="F341" s="523"/>
      <c r="G341" s="726"/>
      <c r="H341" s="443"/>
      <c r="I341" s="443"/>
    </row>
    <row r="342" spans="1:9" ht="12" customHeight="1" thickBot="1">
      <c r="A342" s="462"/>
      <c r="B342" s="536" t="s">
        <v>632</v>
      </c>
      <c r="C342" s="467"/>
      <c r="D342" s="961"/>
      <c r="E342" s="961"/>
      <c r="F342" s="883"/>
      <c r="G342" s="722"/>
      <c r="H342" s="443"/>
      <c r="I342" s="443"/>
    </row>
    <row r="343" spans="1:9" ht="12" customHeight="1" thickBot="1">
      <c r="A343" s="474"/>
      <c r="B343" s="540" t="s">
        <v>12</v>
      </c>
      <c r="C343" s="469">
        <f>SUM(C337:C342)</f>
        <v>1500</v>
      </c>
      <c r="D343" s="962">
        <f>SUM(D337:D342)</f>
        <v>11175</v>
      </c>
      <c r="E343" s="962">
        <f>SUM(E337:E342)</f>
        <v>11175</v>
      </c>
      <c r="F343" s="884">
        <f>SUM(E343/D343)</f>
        <v>1</v>
      </c>
      <c r="G343" s="601"/>
      <c r="H343" s="443"/>
      <c r="I343" s="443"/>
    </row>
    <row r="344" spans="1:9" ht="12" customHeight="1">
      <c r="A344" s="83">
        <v>3304</v>
      </c>
      <c r="B344" s="566" t="s">
        <v>73</v>
      </c>
      <c r="C344" s="459"/>
      <c r="D344" s="959"/>
      <c r="E344" s="959"/>
      <c r="F344" s="523"/>
      <c r="G344" s="598"/>
      <c r="H344" s="443"/>
      <c r="I344" s="443"/>
    </row>
    <row r="345" spans="1:9" ht="12" customHeight="1">
      <c r="A345" s="462"/>
      <c r="B345" s="463" t="s">
        <v>667</v>
      </c>
      <c r="C345" s="375"/>
      <c r="D345" s="960"/>
      <c r="E345" s="960"/>
      <c r="F345" s="523"/>
      <c r="G345" s="599"/>
      <c r="H345" s="443"/>
      <c r="I345" s="443"/>
    </row>
    <row r="346" spans="1:9" ht="12" customHeight="1">
      <c r="A346" s="462"/>
      <c r="B346" s="208" t="s">
        <v>215</v>
      </c>
      <c r="C346" s="375"/>
      <c r="D346" s="960"/>
      <c r="E346" s="960"/>
      <c r="F346" s="523"/>
      <c r="G346" s="602"/>
      <c r="H346" s="443"/>
      <c r="I346" s="443"/>
    </row>
    <row r="347" spans="1:9" ht="12" customHeight="1">
      <c r="A347" s="462"/>
      <c r="B347" s="464" t="s">
        <v>197</v>
      </c>
      <c r="C347" s="375"/>
      <c r="D347" s="960">
        <v>113</v>
      </c>
      <c r="E347" s="960">
        <v>113</v>
      </c>
      <c r="F347" s="882">
        <f>SUM(E347/D347)</f>
        <v>1</v>
      </c>
      <c r="G347" s="721"/>
      <c r="H347" s="443"/>
      <c r="I347" s="443"/>
    </row>
    <row r="348" spans="1:9" ht="12" customHeight="1">
      <c r="A348" s="462"/>
      <c r="B348" s="376" t="s">
        <v>673</v>
      </c>
      <c r="C348" s="375">
        <v>500</v>
      </c>
      <c r="D348" s="960">
        <v>4026</v>
      </c>
      <c r="E348" s="960">
        <v>4026</v>
      </c>
      <c r="F348" s="882">
        <f>SUM(E348/D348)</f>
        <v>1</v>
      </c>
      <c r="G348" s="858"/>
      <c r="H348" s="443"/>
      <c r="I348" s="443"/>
    </row>
    <row r="349" spans="1:9" ht="12" customHeight="1">
      <c r="A349" s="462"/>
      <c r="B349" s="376" t="s">
        <v>207</v>
      </c>
      <c r="C349" s="571"/>
      <c r="D349" s="964"/>
      <c r="E349" s="964"/>
      <c r="F349" s="523"/>
      <c r="G349" s="726"/>
      <c r="H349" s="443"/>
      <c r="I349" s="443"/>
    </row>
    <row r="350" spans="1:9" ht="12" customHeight="1">
      <c r="A350" s="462"/>
      <c r="B350" s="376" t="s">
        <v>673</v>
      </c>
      <c r="C350" s="375"/>
      <c r="D350" s="960"/>
      <c r="E350" s="960"/>
      <c r="F350" s="523"/>
      <c r="G350" s="727"/>
      <c r="H350" s="443"/>
      <c r="I350" s="443"/>
    </row>
    <row r="351" spans="1:9" ht="12" customHeight="1" thickBot="1">
      <c r="A351" s="462"/>
      <c r="B351" s="536" t="s">
        <v>632</v>
      </c>
      <c r="C351" s="467"/>
      <c r="D351" s="961"/>
      <c r="E351" s="961"/>
      <c r="F351" s="883"/>
      <c r="G351" s="576"/>
      <c r="H351" s="443"/>
      <c r="I351" s="443"/>
    </row>
    <row r="352" spans="1:9" ht="12" customHeight="1" thickBot="1">
      <c r="A352" s="474"/>
      <c r="B352" s="540" t="s">
        <v>12</v>
      </c>
      <c r="C352" s="469">
        <f>SUM(C345:C351)</f>
        <v>500</v>
      </c>
      <c r="D352" s="962">
        <f>SUM(D345:D351)</f>
        <v>4139</v>
      </c>
      <c r="E352" s="962">
        <f>SUM(E345:E351)</f>
        <v>4139</v>
      </c>
      <c r="F352" s="884">
        <f>SUM(E352/D352)</f>
        <v>1</v>
      </c>
      <c r="G352" s="601"/>
      <c r="H352" s="443"/>
      <c r="I352" s="443"/>
    </row>
    <row r="353" spans="1:9" ht="12" customHeight="1">
      <c r="A353" s="83">
        <v>3305</v>
      </c>
      <c r="B353" s="566" t="s">
        <v>94</v>
      </c>
      <c r="C353" s="459"/>
      <c r="D353" s="959"/>
      <c r="E353" s="959"/>
      <c r="F353" s="523"/>
      <c r="G353" s="598"/>
      <c r="H353" s="443"/>
      <c r="I353" s="443"/>
    </row>
    <row r="354" spans="1:9" ht="12" customHeight="1">
      <c r="A354" s="462"/>
      <c r="B354" s="463" t="s">
        <v>667</v>
      </c>
      <c r="C354" s="375"/>
      <c r="D354" s="960"/>
      <c r="E354" s="960"/>
      <c r="F354" s="523"/>
      <c r="G354" s="599"/>
      <c r="H354" s="443"/>
      <c r="I354" s="443"/>
    </row>
    <row r="355" spans="1:9" ht="12" customHeight="1">
      <c r="A355" s="462"/>
      <c r="B355" s="208" t="s">
        <v>215</v>
      </c>
      <c r="C355" s="375"/>
      <c r="D355" s="960"/>
      <c r="E355" s="960"/>
      <c r="F355" s="523"/>
      <c r="G355" s="602"/>
      <c r="H355" s="443"/>
      <c r="I355" s="443"/>
    </row>
    <row r="356" spans="1:9" ht="12" customHeight="1">
      <c r="A356" s="462"/>
      <c r="B356" s="464" t="s">
        <v>197</v>
      </c>
      <c r="C356" s="375"/>
      <c r="D356" s="960"/>
      <c r="E356" s="960"/>
      <c r="F356" s="523"/>
      <c r="G356" s="721"/>
      <c r="H356" s="443"/>
      <c r="I356" s="443"/>
    </row>
    <row r="357" spans="1:9" ht="12" customHeight="1">
      <c r="A357" s="462"/>
      <c r="B357" s="376" t="s">
        <v>673</v>
      </c>
      <c r="C357" s="375">
        <v>10000</v>
      </c>
      <c r="D357" s="960">
        <v>17200</v>
      </c>
      <c r="E357" s="960">
        <v>13844</v>
      </c>
      <c r="F357" s="882">
        <f>SUM(E357/D357)</f>
        <v>0.8048837209302325</v>
      </c>
      <c r="G357" s="858"/>
      <c r="H357" s="443"/>
      <c r="I357" s="443"/>
    </row>
    <row r="358" spans="1:9" ht="12" customHeight="1">
      <c r="A358" s="462"/>
      <c r="B358" s="376" t="s">
        <v>207</v>
      </c>
      <c r="C358" s="571"/>
      <c r="D358" s="964"/>
      <c r="E358" s="964"/>
      <c r="F358" s="523"/>
      <c r="G358" s="599"/>
      <c r="H358" s="443"/>
      <c r="I358" s="443"/>
    </row>
    <row r="359" spans="1:9" ht="12" customHeight="1">
      <c r="A359" s="462"/>
      <c r="B359" s="376" t="s">
        <v>673</v>
      </c>
      <c r="C359" s="375"/>
      <c r="D359" s="960"/>
      <c r="E359" s="960"/>
      <c r="F359" s="523"/>
      <c r="G359" s="603"/>
      <c r="H359" s="443"/>
      <c r="I359" s="443"/>
    </row>
    <row r="360" spans="1:9" ht="12" customHeight="1" thickBot="1">
      <c r="A360" s="462"/>
      <c r="B360" s="536" t="s">
        <v>632</v>
      </c>
      <c r="C360" s="467"/>
      <c r="D360" s="961"/>
      <c r="E360" s="961"/>
      <c r="F360" s="883"/>
      <c r="G360" s="576"/>
      <c r="H360" s="443"/>
      <c r="I360" s="443"/>
    </row>
    <row r="361" spans="1:9" ht="12" customHeight="1" thickBot="1">
      <c r="A361" s="474"/>
      <c r="B361" s="540" t="s">
        <v>12</v>
      </c>
      <c r="C361" s="469">
        <f>SUM(C354:C360)</f>
        <v>10000</v>
      </c>
      <c r="D361" s="962">
        <f>SUM(D354:D360)</f>
        <v>17200</v>
      </c>
      <c r="E361" s="962">
        <f>SUM(E354:E360)</f>
        <v>13844</v>
      </c>
      <c r="F361" s="884">
        <f>SUM(E361/D361)</f>
        <v>0.8048837209302325</v>
      </c>
      <c r="G361" s="601"/>
      <c r="H361" s="443"/>
      <c r="I361" s="443"/>
    </row>
    <row r="362" spans="1:9" ht="12" customHeight="1">
      <c r="A362" s="83">
        <v>3306</v>
      </c>
      <c r="B362" s="566" t="s">
        <v>95</v>
      </c>
      <c r="C362" s="459"/>
      <c r="D362" s="959"/>
      <c r="E362" s="959"/>
      <c r="F362" s="523"/>
      <c r="G362" s="598"/>
      <c r="H362" s="443"/>
      <c r="I362" s="443"/>
    </row>
    <row r="363" spans="1:9" ht="12" customHeight="1">
      <c r="A363" s="462"/>
      <c r="B363" s="463" t="s">
        <v>667</v>
      </c>
      <c r="C363" s="375"/>
      <c r="D363" s="960"/>
      <c r="E363" s="960"/>
      <c r="F363" s="523"/>
      <c r="G363" s="599"/>
      <c r="H363" s="443"/>
      <c r="I363" s="443"/>
    </row>
    <row r="364" spans="1:9" ht="12" customHeight="1">
      <c r="A364" s="462"/>
      <c r="B364" s="208" t="s">
        <v>215</v>
      </c>
      <c r="C364" s="375"/>
      <c r="D364" s="960"/>
      <c r="E364" s="960"/>
      <c r="F364" s="523"/>
      <c r="G364" s="602"/>
      <c r="H364" s="443"/>
      <c r="I364" s="443"/>
    </row>
    <row r="365" spans="1:9" ht="12" customHeight="1">
      <c r="A365" s="462"/>
      <c r="B365" s="464" t="s">
        <v>197</v>
      </c>
      <c r="C365" s="375"/>
      <c r="D365" s="960">
        <v>120</v>
      </c>
      <c r="E365" s="960">
        <v>56</v>
      </c>
      <c r="F365" s="882">
        <f>SUM(E365/D365)</f>
        <v>0.4666666666666667</v>
      </c>
      <c r="G365" s="600"/>
      <c r="H365" s="443"/>
      <c r="I365" s="443"/>
    </row>
    <row r="366" spans="1:9" ht="12" customHeight="1">
      <c r="A366" s="462"/>
      <c r="B366" s="376" t="s">
        <v>673</v>
      </c>
      <c r="C366" s="375">
        <v>5000</v>
      </c>
      <c r="D366" s="960">
        <v>4880</v>
      </c>
      <c r="E366" s="960">
        <v>1161</v>
      </c>
      <c r="F366" s="882">
        <f>SUM(E366/D366)</f>
        <v>0.23790983606557378</v>
      </c>
      <c r="G366" s="721"/>
      <c r="H366" s="443"/>
      <c r="I366" s="443"/>
    </row>
    <row r="367" spans="1:9" ht="12" customHeight="1">
      <c r="A367" s="462"/>
      <c r="B367" s="376" t="s">
        <v>207</v>
      </c>
      <c r="C367" s="571"/>
      <c r="D367" s="964"/>
      <c r="E367" s="964"/>
      <c r="F367" s="523"/>
      <c r="G367" s="599"/>
      <c r="H367" s="443"/>
      <c r="I367" s="443"/>
    </row>
    <row r="368" spans="1:9" ht="12" customHeight="1">
      <c r="A368" s="462"/>
      <c r="B368" s="376" t="s">
        <v>673</v>
      </c>
      <c r="C368" s="375"/>
      <c r="D368" s="960"/>
      <c r="E368" s="960"/>
      <c r="F368" s="523"/>
      <c r="G368" s="603"/>
      <c r="H368" s="443"/>
      <c r="I368" s="443"/>
    </row>
    <row r="369" spans="1:9" ht="12" customHeight="1" thickBot="1">
      <c r="A369" s="462"/>
      <c r="B369" s="536" t="s">
        <v>632</v>
      </c>
      <c r="C369" s="467"/>
      <c r="D369" s="961"/>
      <c r="E369" s="961"/>
      <c r="F369" s="883"/>
      <c r="G369" s="576"/>
      <c r="H369" s="443"/>
      <c r="I369" s="443"/>
    </row>
    <row r="370" spans="1:9" ht="12" customHeight="1" thickBot="1">
      <c r="A370" s="474"/>
      <c r="B370" s="540" t="s">
        <v>12</v>
      </c>
      <c r="C370" s="469">
        <f>SUM(C363:C369)</f>
        <v>5000</v>
      </c>
      <c r="D370" s="962">
        <f>SUM(D363:D369)</f>
        <v>5000</v>
      </c>
      <c r="E370" s="962">
        <f>SUM(E363:E369)</f>
        <v>1217</v>
      </c>
      <c r="F370" s="884">
        <f>SUM(E370/D370)</f>
        <v>0.2434</v>
      </c>
      <c r="G370" s="601"/>
      <c r="H370" s="443"/>
      <c r="I370" s="443"/>
    </row>
    <row r="371" spans="1:9" ht="12" customHeight="1">
      <c r="A371" s="83">
        <v>3307</v>
      </c>
      <c r="B371" s="566" t="s">
        <v>96</v>
      </c>
      <c r="C371" s="459"/>
      <c r="D371" s="959"/>
      <c r="E371" s="959"/>
      <c r="F371" s="523"/>
      <c r="G371" s="598"/>
      <c r="H371" s="443"/>
      <c r="I371" s="443"/>
    </row>
    <row r="372" spans="1:9" ht="12" customHeight="1">
      <c r="A372" s="462"/>
      <c r="B372" s="463" t="s">
        <v>667</v>
      </c>
      <c r="C372" s="375"/>
      <c r="D372" s="960"/>
      <c r="E372" s="960"/>
      <c r="F372" s="523"/>
      <c r="G372" s="599"/>
      <c r="H372" s="443"/>
      <c r="I372" s="443"/>
    </row>
    <row r="373" spans="1:9" ht="12" customHeight="1">
      <c r="A373" s="462"/>
      <c r="B373" s="208" t="s">
        <v>215</v>
      </c>
      <c r="C373" s="375"/>
      <c r="D373" s="960"/>
      <c r="E373" s="960"/>
      <c r="F373" s="523"/>
      <c r="G373" s="602"/>
      <c r="H373" s="443"/>
      <c r="I373" s="443"/>
    </row>
    <row r="374" spans="1:9" ht="12" customHeight="1">
      <c r="A374" s="462"/>
      <c r="B374" s="464" t="s">
        <v>197</v>
      </c>
      <c r="C374" s="375"/>
      <c r="D374" s="960"/>
      <c r="E374" s="960"/>
      <c r="F374" s="523"/>
      <c r="G374" s="600"/>
      <c r="H374" s="443"/>
      <c r="I374" s="443"/>
    </row>
    <row r="375" spans="1:9" ht="12" customHeight="1">
      <c r="A375" s="462"/>
      <c r="B375" s="376" t="s">
        <v>673</v>
      </c>
      <c r="C375" s="375"/>
      <c r="D375" s="960"/>
      <c r="E375" s="960"/>
      <c r="F375" s="523"/>
      <c r="G375" s="600"/>
      <c r="H375" s="443"/>
      <c r="I375" s="443"/>
    </row>
    <row r="376" spans="1:9" ht="12" customHeight="1">
      <c r="A376" s="462"/>
      <c r="B376" s="376" t="s">
        <v>207</v>
      </c>
      <c r="C376" s="571">
        <v>30000</v>
      </c>
      <c r="D376" s="964">
        <v>8000</v>
      </c>
      <c r="E376" s="964">
        <v>8000</v>
      </c>
      <c r="F376" s="882">
        <f>SUM(E376/D376)</f>
        <v>1</v>
      </c>
      <c r="G376" s="721"/>
      <c r="H376" s="443"/>
      <c r="I376" s="443"/>
    </row>
    <row r="377" spans="1:9" ht="12" customHeight="1">
      <c r="A377" s="462"/>
      <c r="B377" s="376" t="s">
        <v>673</v>
      </c>
      <c r="C377" s="375"/>
      <c r="D377" s="960"/>
      <c r="E377" s="960"/>
      <c r="F377" s="523"/>
      <c r="G377" s="603"/>
      <c r="H377" s="443"/>
      <c r="I377" s="443"/>
    </row>
    <row r="378" spans="1:9" ht="12" customHeight="1" thickBot="1">
      <c r="A378" s="462"/>
      <c r="B378" s="536" t="s">
        <v>632</v>
      </c>
      <c r="C378" s="467"/>
      <c r="D378" s="961"/>
      <c r="E378" s="961"/>
      <c r="F378" s="883"/>
      <c r="G378" s="576"/>
      <c r="H378" s="443"/>
      <c r="I378" s="443"/>
    </row>
    <row r="379" spans="1:9" ht="12" customHeight="1" thickBot="1">
      <c r="A379" s="474"/>
      <c r="B379" s="540" t="s">
        <v>12</v>
      </c>
      <c r="C379" s="469">
        <f>SUM(C372:C378)</f>
        <v>30000</v>
      </c>
      <c r="D379" s="962">
        <f>SUM(D372:D378)</f>
        <v>8000</v>
      </c>
      <c r="E379" s="962">
        <f>SUM(E372:E378)</f>
        <v>8000</v>
      </c>
      <c r="F379" s="884">
        <f>SUM(E379/D379)</f>
        <v>1</v>
      </c>
      <c r="G379" s="601"/>
      <c r="H379" s="443"/>
      <c r="I379" s="443"/>
    </row>
    <row r="380" spans="1:9" ht="12" customHeight="1">
      <c r="A380" s="83">
        <v>3308</v>
      </c>
      <c r="B380" s="257" t="s">
        <v>182</v>
      </c>
      <c r="C380" s="459"/>
      <c r="D380" s="959"/>
      <c r="E380" s="959"/>
      <c r="F380" s="523"/>
      <c r="G380" s="554"/>
      <c r="H380" s="443"/>
      <c r="I380" s="443"/>
    </row>
    <row r="381" spans="1:9" ht="12" customHeight="1">
      <c r="A381" s="83"/>
      <c r="B381" s="463" t="s">
        <v>667</v>
      </c>
      <c r="C381" s="459"/>
      <c r="D381" s="959"/>
      <c r="E381" s="959"/>
      <c r="F381" s="523"/>
      <c r="G381" s="524"/>
      <c r="H381" s="443"/>
      <c r="I381" s="443"/>
    </row>
    <row r="382" spans="1:9" ht="12" customHeight="1">
      <c r="A382" s="83"/>
      <c r="B382" s="208" t="s">
        <v>215</v>
      </c>
      <c r="C382" s="459"/>
      <c r="D382" s="959"/>
      <c r="E382" s="959"/>
      <c r="F382" s="523"/>
      <c r="G382" s="600"/>
      <c r="H382" s="443"/>
      <c r="I382" s="443"/>
    </row>
    <row r="383" spans="1:9" ht="12" customHeight="1">
      <c r="A383" s="83"/>
      <c r="B383" s="464" t="s">
        <v>197</v>
      </c>
      <c r="C383" s="571"/>
      <c r="D383" s="964">
        <v>178</v>
      </c>
      <c r="E383" s="964">
        <v>178</v>
      </c>
      <c r="F383" s="882">
        <f>SUM(E383/D383)</f>
        <v>1</v>
      </c>
      <c r="G383" s="721"/>
      <c r="H383" s="443"/>
      <c r="I383" s="443"/>
    </row>
    <row r="384" spans="1:9" ht="12" customHeight="1">
      <c r="A384" s="83"/>
      <c r="B384" s="376" t="s">
        <v>673</v>
      </c>
      <c r="C384" s="571">
        <v>2600</v>
      </c>
      <c r="D384" s="964">
        <v>13305</v>
      </c>
      <c r="E384" s="964">
        <v>13305</v>
      </c>
      <c r="F384" s="882">
        <f>SUM(E384/D384)</f>
        <v>1</v>
      </c>
      <c r="G384" s="726"/>
      <c r="H384" s="443"/>
      <c r="I384" s="443"/>
    </row>
    <row r="385" spans="1:9" ht="12" customHeight="1">
      <c r="A385" s="83"/>
      <c r="B385" s="376" t="s">
        <v>207</v>
      </c>
      <c r="C385" s="571"/>
      <c r="D385" s="964"/>
      <c r="E385" s="964"/>
      <c r="F385" s="523"/>
      <c r="G385" s="600"/>
      <c r="H385" s="443"/>
      <c r="I385" s="443"/>
    </row>
    <row r="386" spans="1:9" ht="12" customHeight="1">
      <c r="A386" s="83"/>
      <c r="B386" s="376" t="s">
        <v>673</v>
      </c>
      <c r="C386" s="459"/>
      <c r="D386" s="959"/>
      <c r="E386" s="959"/>
      <c r="F386" s="523"/>
      <c r="G386" s="572"/>
      <c r="H386" s="443"/>
      <c r="I386" s="443"/>
    </row>
    <row r="387" spans="1:9" ht="12" customHeight="1" thickBot="1">
      <c r="A387" s="83"/>
      <c r="B387" s="536" t="s">
        <v>632</v>
      </c>
      <c r="C387" s="573"/>
      <c r="D387" s="965"/>
      <c r="E387" s="965"/>
      <c r="F387" s="883"/>
      <c r="G387" s="557"/>
      <c r="H387" s="443"/>
      <c r="I387" s="443"/>
    </row>
    <row r="388" spans="1:9" ht="12" customHeight="1" thickBot="1">
      <c r="A388" s="474"/>
      <c r="B388" s="540" t="s">
        <v>12</v>
      </c>
      <c r="C388" s="469">
        <f>SUM(C383:C387)</f>
        <v>2600</v>
      </c>
      <c r="D388" s="962">
        <f>SUM(D383:D387)</f>
        <v>13483</v>
      </c>
      <c r="E388" s="962">
        <f>SUM(E383:E387)</f>
        <v>13483</v>
      </c>
      <c r="F388" s="884">
        <f>SUM(E388/D388)</f>
        <v>1</v>
      </c>
      <c r="G388" s="576"/>
      <c r="H388" s="443"/>
      <c r="I388" s="443"/>
    </row>
    <row r="389" spans="1:9" ht="12" customHeight="1">
      <c r="A389" s="83">
        <v>3309</v>
      </c>
      <c r="B389" s="257" t="s">
        <v>183</v>
      </c>
      <c r="C389" s="459"/>
      <c r="D389" s="959"/>
      <c r="E389" s="959"/>
      <c r="F389" s="523"/>
      <c r="G389" s="555"/>
      <c r="H389" s="443"/>
      <c r="I389" s="443"/>
    </row>
    <row r="390" spans="1:9" ht="12" customHeight="1">
      <c r="A390" s="462"/>
      <c r="B390" s="463" t="s">
        <v>667</v>
      </c>
      <c r="C390" s="375"/>
      <c r="D390" s="960"/>
      <c r="E390" s="960"/>
      <c r="F390" s="523"/>
      <c r="G390" s="555"/>
      <c r="H390" s="443"/>
      <c r="I390" s="443"/>
    </row>
    <row r="391" spans="1:9" ht="12" customHeight="1">
      <c r="A391" s="462"/>
      <c r="B391" s="208" t="s">
        <v>215</v>
      </c>
      <c r="C391" s="375"/>
      <c r="D391" s="960"/>
      <c r="E391" s="960"/>
      <c r="F391" s="523"/>
      <c r="G391" s="555"/>
      <c r="H391" s="443"/>
      <c r="I391" s="443"/>
    </row>
    <row r="392" spans="1:9" ht="12" customHeight="1">
      <c r="A392" s="462"/>
      <c r="B392" s="464" t="s">
        <v>197</v>
      </c>
      <c r="C392" s="375"/>
      <c r="D392" s="960">
        <v>15</v>
      </c>
      <c r="E392" s="960">
        <v>1</v>
      </c>
      <c r="F392" s="882">
        <f>SUM(E392/D392)</f>
        <v>0.06666666666666667</v>
      </c>
      <c r="G392" s="721"/>
      <c r="H392" s="443"/>
      <c r="I392" s="443"/>
    </row>
    <row r="393" spans="1:9" ht="12" customHeight="1">
      <c r="A393" s="462"/>
      <c r="B393" s="376" t="s">
        <v>673</v>
      </c>
      <c r="C393" s="375">
        <v>2000</v>
      </c>
      <c r="D393" s="960">
        <v>17833</v>
      </c>
      <c r="E393" s="960">
        <v>14926</v>
      </c>
      <c r="F393" s="882">
        <f>SUM(E393/D393)</f>
        <v>0.8369876072449952</v>
      </c>
      <c r="G393" s="726"/>
      <c r="H393" s="443"/>
      <c r="I393" s="443"/>
    </row>
    <row r="394" spans="1:9" ht="12" customHeight="1">
      <c r="A394" s="462"/>
      <c r="B394" s="376" t="s">
        <v>207</v>
      </c>
      <c r="C394" s="571"/>
      <c r="D394" s="964"/>
      <c r="E394" s="964"/>
      <c r="F394" s="523"/>
      <c r="G394" s="600"/>
      <c r="H394" s="443"/>
      <c r="I394" s="443"/>
    </row>
    <row r="395" spans="1:9" ht="12" customHeight="1" thickBot="1">
      <c r="A395" s="462"/>
      <c r="B395" s="536" t="s">
        <v>632</v>
      </c>
      <c r="C395" s="467"/>
      <c r="D395" s="961"/>
      <c r="E395" s="961"/>
      <c r="F395" s="883"/>
      <c r="G395" s="576"/>
      <c r="H395" s="443"/>
      <c r="I395" s="443"/>
    </row>
    <row r="396" spans="1:9" ht="12.75" customHeight="1" thickBot="1">
      <c r="A396" s="474"/>
      <c r="B396" s="540" t="s">
        <v>12</v>
      </c>
      <c r="C396" s="469">
        <f>SUM(C390:C395)</f>
        <v>2000</v>
      </c>
      <c r="D396" s="962">
        <f>SUM(D390:D395)</f>
        <v>17848</v>
      </c>
      <c r="E396" s="962">
        <f>SUM(E390:E395)</f>
        <v>14927</v>
      </c>
      <c r="F396" s="884">
        <f>SUM(E396/D396)</f>
        <v>0.836340206185567</v>
      </c>
      <c r="G396" s="559"/>
      <c r="H396" s="443"/>
      <c r="I396" s="443"/>
    </row>
    <row r="397" spans="1:9" ht="12.75" customHeight="1">
      <c r="A397" s="83">
        <v>3310</v>
      </c>
      <c r="B397" s="257" t="s">
        <v>250</v>
      </c>
      <c r="C397" s="459"/>
      <c r="D397" s="959"/>
      <c r="E397" s="959"/>
      <c r="F397" s="523"/>
      <c r="G397" s="555"/>
      <c r="H397" s="443"/>
      <c r="I397" s="443"/>
    </row>
    <row r="398" spans="1:9" ht="12.75" customHeight="1">
      <c r="A398" s="462"/>
      <c r="B398" s="463" t="s">
        <v>667</v>
      </c>
      <c r="C398" s="375"/>
      <c r="D398" s="960"/>
      <c r="E398" s="960"/>
      <c r="F398" s="523"/>
      <c r="G398" s="555"/>
      <c r="H398" s="443"/>
      <c r="I398" s="443"/>
    </row>
    <row r="399" spans="1:9" ht="12.75" customHeight="1">
      <c r="A399" s="462"/>
      <c r="B399" s="208" t="s">
        <v>215</v>
      </c>
      <c r="C399" s="375"/>
      <c r="D399" s="960"/>
      <c r="E399" s="960"/>
      <c r="F399" s="523"/>
      <c r="G399" s="555"/>
      <c r="H399" s="443"/>
      <c r="I399" s="443"/>
    </row>
    <row r="400" spans="1:9" ht="12.75" customHeight="1">
      <c r="A400" s="462"/>
      <c r="B400" s="464" t="s">
        <v>197</v>
      </c>
      <c r="C400" s="375"/>
      <c r="D400" s="960"/>
      <c r="E400" s="960"/>
      <c r="F400" s="523"/>
      <c r="G400" s="721"/>
      <c r="H400" s="443"/>
      <c r="I400" s="443"/>
    </row>
    <row r="401" spans="1:9" ht="12.75" customHeight="1">
      <c r="A401" s="462"/>
      <c r="B401" s="376" t="s">
        <v>673</v>
      </c>
      <c r="C401" s="375">
        <v>6000</v>
      </c>
      <c r="D401" s="960">
        <v>4500</v>
      </c>
      <c r="E401" s="960">
        <v>3837</v>
      </c>
      <c r="F401" s="882">
        <f>SUM(E401/D401)</f>
        <v>0.8526666666666667</v>
      </c>
      <c r="G401" s="726"/>
      <c r="H401" s="443"/>
      <c r="I401" s="443"/>
    </row>
    <row r="402" spans="1:9" ht="12.75" customHeight="1">
      <c r="A402" s="462"/>
      <c r="B402" s="376" t="s">
        <v>207</v>
      </c>
      <c r="C402" s="571"/>
      <c r="D402" s="964"/>
      <c r="E402" s="964"/>
      <c r="F402" s="523"/>
      <c r="G402" s="600"/>
      <c r="H402" s="443"/>
      <c r="I402" s="443"/>
    </row>
    <row r="403" spans="1:9" ht="12.75" customHeight="1" thickBot="1">
      <c r="A403" s="462"/>
      <c r="B403" s="536" t="s">
        <v>632</v>
      </c>
      <c r="C403" s="467"/>
      <c r="D403" s="961"/>
      <c r="E403" s="961"/>
      <c r="F403" s="883"/>
      <c r="G403" s="576"/>
      <c r="H403" s="443"/>
      <c r="I403" s="443"/>
    </row>
    <row r="404" spans="1:9" ht="12.75" customHeight="1" thickBot="1">
      <c r="A404" s="474"/>
      <c r="B404" s="540" t="s">
        <v>12</v>
      </c>
      <c r="C404" s="469">
        <f>SUM(C398:C403)</f>
        <v>6000</v>
      </c>
      <c r="D404" s="962">
        <f>SUM(D398:D403)</f>
        <v>4500</v>
      </c>
      <c r="E404" s="962">
        <f>SUM(E398:E403)</f>
        <v>3837</v>
      </c>
      <c r="F404" s="884">
        <f>SUM(E404/D404)</f>
        <v>0.8526666666666667</v>
      </c>
      <c r="G404" s="559"/>
      <c r="H404" s="443"/>
      <c r="I404" s="443"/>
    </row>
    <row r="405" spans="1:9" ht="12" customHeight="1">
      <c r="A405" s="83">
        <v>3311</v>
      </c>
      <c r="B405" s="257" t="s">
        <v>13</v>
      </c>
      <c r="C405" s="459"/>
      <c r="D405" s="959"/>
      <c r="E405" s="959"/>
      <c r="F405" s="523"/>
      <c r="G405" s="555"/>
      <c r="H405" s="443"/>
      <c r="I405" s="443"/>
    </row>
    <row r="406" spans="1:9" ht="12" customHeight="1">
      <c r="A406" s="462"/>
      <c r="B406" s="463" t="s">
        <v>667</v>
      </c>
      <c r="C406" s="375"/>
      <c r="D406" s="960"/>
      <c r="E406" s="960"/>
      <c r="F406" s="523"/>
      <c r="G406" s="555"/>
      <c r="H406" s="443"/>
      <c r="I406" s="443"/>
    </row>
    <row r="407" spans="1:9" ht="12" customHeight="1">
      <c r="A407" s="462"/>
      <c r="B407" s="208" t="s">
        <v>215</v>
      </c>
      <c r="C407" s="375"/>
      <c r="D407" s="960"/>
      <c r="E407" s="960"/>
      <c r="F407" s="523"/>
      <c r="G407" s="555"/>
      <c r="H407" s="443"/>
      <c r="I407" s="443"/>
    </row>
    <row r="408" spans="1:9" ht="12" customHeight="1">
      <c r="A408" s="462"/>
      <c r="B408" s="464" t="s">
        <v>197</v>
      </c>
      <c r="C408" s="375"/>
      <c r="D408" s="960"/>
      <c r="E408" s="960"/>
      <c r="F408" s="523"/>
      <c r="G408" s="721"/>
      <c r="H408" s="443"/>
      <c r="I408" s="443"/>
    </row>
    <row r="409" spans="1:9" ht="12" customHeight="1">
      <c r="A409" s="462"/>
      <c r="B409" s="376" t="s">
        <v>673</v>
      </c>
      <c r="C409" s="375">
        <v>20000</v>
      </c>
      <c r="D409" s="960">
        <v>15000</v>
      </c>
      <c r="E409" s="960">
        <v>10181</v>
      </c>
      <c r="F409" s="882">
        <f>SUM(E409/D409)</f>
        <v>0.6787333333333333</v>
      </c>
      <c r="G409" s="858"/>
      <c r="H409" s="443"/>
      <c r="I409" s="443"/>
    </row>
    <row r="410" spans="1:9" ht="12" customHeight="1">
      <c r="A410" s="462"/>
      <c r="B410" s="376" t="s">
        <v>207</v>
      </c>
      <c r="C410" s="571"/>
      <c r="D410" s="964"/>
      <c r="E410" s="964"/>
      <c r="F410" s="523"/>
      <c r="G410" s="600"/>
      <c r="H410" s="443"/>
      <c r="I410" s="443"/>
    </row>
    <row r="411" spans="1:9" ht="12" customHeight="1" thickBot="1">
      <c r="A411" s="462"/>
      <c r="B411" s="536" t="s">
        <v>632</v>
      </c>
      <c r="C411" s="467"/>
      <c r="D411" s="961"/>
      <c r="E411" s="961"/>
      <c r="F411" s="883"/>
      <c r="G411" s="576"/>
      <c r="H411" s="443"/>
      <c r="I411" s="443"/>
    </row>
    <row r="412" spans="1:9" ht="12" thickBot="1">
      <c r="A412" s="474"/>
      <c r="B412" s="540" t="s">
        <v>12</v>
      </c>
      <c r="C412" s="469">
        <f>SUM(C406:C411)</f>
        <v>20000</v>
      </c>
      <c r="D412" s="962">
        <f>SUM(D406:D411)</f>
        <v>15000</v>
      </c>
      <c r="E412" s="962">
        <f>SUM(E406:E411)</f>
        <v>10181</v>
      </c>
      <c r="F412" s="884">
        <f>SUM(E412/D412)</f>
        <v>0.6787333333333333</v>
      </c>
      <c r="G412" s="559"/>
      <c r="H412" s="443"/>
      <c r="I412" s="443"/>
    </row>
    <row r="413" spans="1:9" ht="11.25">
      <c r="A413" s="475">
        <v>3312</v>
      </c>
      <c r="B413" s="257" t="s">
        <v>499</v>
      </c>
      <c r="C413" s="459"/>
      <c r="D413" s="959"/>
      <c r="E413" s="959"/>
      <c r="F413" s="523"/>
      <c r="G413" s="555"/>
      <c r="H413" s="443"/>
      <c r="I413" s="443"/>
    </row>
    <row r="414" spans="1:9" ht="11.25">
      <c r="A414" s="462"/>
      <c r="B414" s="463" t="s">
        <v>667</v>
      </c>
      <c r="C414" s="375"/>
      <c r="D414" s="960"/>
      <c r="E414" s="960"/>
      <c r="F414" s="523"/>
      <c r="G414" s="555"/>
      <c r="H414" s="443"/>
      <c r="I414" s="443"/>
    </row>
    <row r="415" spans="1:9" ht="12">
      <c r="A415" s="462"/>
      <c r="B415" s="208" t="s">
        <v>215</v>
      </c>
      <c r="C415" s="375"/>
      <c r="D415" s="960"/>
      <c r="E415" s="960"/>
      <c r="F415" s="523"/>
      <c r="G415" s="600"/>
      <c r="H415" s="443"/>
      <c r="I415" s="443"/>
    </row>
    <row r="416" spans="1:9" ht="12">
      <c r="A416" s="462"/>
      <c r="B416" s="464" t="s">
        <v>197</v>
      </c>
      <c r="C416" s="375"/>
      <c r="D416" s="960">
        <v>1500</v>
      </c>
      <c r="E416" s="960">
        <v>1389</v>
      </c>
      <c r="F416" s="882">
        <f>SUM(E416/D416)</f>
        <v>0.926</v>
      </c>
      <c r="G416" s="721"/>
      <c r="H416" s="443"/>
      <c r="I416" s="443"/>
    </row>
    <row r="417" spans="1:9" ht="11.25">
      <c r="A417" s="462"/>
      <c r="B417" s="376" t="s">
        <v>673</v>
      </c>
      <c r="C417" s="375">
        <v>30000</v>
      </c>
      <c r="D417" s="960">
        <v>26658</v>
      </c>
      <c r="E417" s="960">
        <v>19582</v>
      </c>
      <c r="F417" s="882">
        <f>SUM(E417/D417)</f>
        <v>0.7345637332132943</v>
      </c>
      <c r="G417" s="555"/>
      <c r="H417" s="443"/>
      <c r="I417" s="443"/>
    </row>
    <row r="418" spans="1:9" ht="11.25">
      <c r="A418" s="462"/>
      <c r="B418" s="376" t="s">
        <v>207</v>
      </c>
      <c r="C418" s="571"/>
      <c r="D418" s="964"/>
      <c r="E418" s="964"/>
      <c r="F418" s="523"/>
      <c r="G418" s="555"/>
      <c r="H418" s="443"/>
      <c r="I418" s="443"/>
    </row>
    <row r="419" spans="1:9" ht="12" thickBot="1">
      <c r="A419" s="462"/>
      <c r="B419" s="536" t="s">
        <v>632</v>
      </c>
      <c r="C419" s="467"/>
      <c r="D419" s="961"/>
      <c r="E419" s="961"/>
      <c r="F419" s="883"/>
      <c r="G419" s="576"/>
      <c r="H419" s="443"/>
      <c r="I419" s="443"/>
    </row>
    <row r="420" spans="1:9" ht="12" thickBot="1">
      <c r="A420" s="474"/>
      <c r="B420" s="540" t="s">
        <v>12</v>
      </c>
      <c r="C420" s="469">
        <f>SUM(C414:C419)</f>
        <v>30000</v>
      </c>
      <c r="D420" s="962">
        <f>SUM(D414:D419)</f>
        <v>28158</v>
      </c>
      <c r="E420" s="962">
        <f>SUM(E414:E419)</f>
        <v>20971</v>
      </c>
      <c r="F420" s="884">
        <f>SUM(E420/D420)</f>
        <v>0.7447617018254138</v>
      </c>
      <c r="G420" s="559"/>
      <c r="H420" s="443"/>
      <c r="I420" s="443"/>
    </row>
    <row r="421" spans="1:9" ht="11.25">
      <c r="A421" s="475">
        <v>3313</v>
      </c>
      <c r="B421" s="257" t="s">
        <v>500</v>
      </c>
      <c r="C421" s="459"/>
      <c r="D421" s="959"/>
      <c r="E421" s="959"/>
      <c r="F421" s="523"/>
      <c r="G421" s="555"/>
      <c r="H421" s="443"/>
      <c r="I421" s="443"/>
    </row>
    <row r="422" spans="1:9" ht="11.25">
      <c r="A422" s="462"/>
      <c r="B422" s="463" t="s">
        <v>667</v>
      </c>
      <c r="C422" s="375"/>
      <c r="D422" s="960"/>
      <c r="E422" s="960"/>
      <c r="F422" s="523"/>
      <c r="G422" s="555"/>
      <c r="H422" s="443"/>
      <c r="I422" s="443"/>
    </row>
    <row r="423" spans="1:9" ht="12">
      <c r="A423" s="462"/>
      <c r="B423" s="208" t="s">
        <v>215</v>
      </c>
      <c r="C423" s="375"/>
      <c r="D423" s="960"/>
      <c r="E423" s="960"/>
      <c r="F423" s="523"/>
      <c r="G423" s="600"/>
      <c r="H423" s="443"/>
      <c r="I423" s="443"/>
    </row>
    <row r="424" spans="1:9" ht="12">
      <c r="A424" s="462"/>
      <c r="B424" s="464" t="s">
        <v>197</v>
      </c>
      <c r="C424" s="375"/>
      <c r="D424" s="960">
        <v>100</v>
      </c>
      <c r="E424" s="960"/>
      <c r="F424" s="523">
        <f>SUM(E424/D424)</f>
        <v>0</v>
      </c>
      <c r="G424" s="721"/>
      <c r="H424" s="443"/>
      <c r="I424" s="443"/>
    </row>
    <row r="425" spans="1:9" ht="11.25">
      <c r="A425" s="462"/>
      <c r="B425" s="376" t="s">
        <v>673</v>
      </c>
      <c r="C425" s="375">
        <v>20000</v>
      </c>
      <c r="D425" s="960">
        <v>6900</v>
      </c>
      <c r="E425" s="960">
        <v>4914</v>
      </c>
      <c r="F425" s="882">
        <f>SUM(E425/D425)</f>
        <v>0.7121739130434782</v>
      </c>
      <c r="G425" s="555"/>
      <c r="H425" s="443"/>
      <c r="I425" s="443"/>
    </row>
    <row r="426" spans="1:9" ht="11.25">
      <c r="A426" s="462"/>
      <c r="B426" s="376" t="s">
        <v>207</v>
      </c>
      <c r="C426" s="571"/>
      <c r="D426" s="964"/>
      <c r="E426" s="964"/>
      <c r="F426" s="523"/>
      <c r="G426" s="555"/>
      <c r="H426" s="443"/>
      <c r="I426" s="443"/>
    </row>
    <row r="427" spans="1:9" ht="12" thickBot="1">
      <c r="A427" s="462"/>
      <c r="B427" s="536" t="s">
        <v>632</v>
      </c>
      <c r="C427" s="467"/>
      <c r="D427" s="961"/>
      <c r="E427" s="961"/>
      <c r="F427" s="883"/>
      <c r="G427" s="576"/>
      <c r="H427" s="443"/>
      <c r="I427" s="443"/>
    </row>
    <row r="428" spans="1:9" ht="12" thickBot="1">
      <c r="A428" s="474"/>
      <c r="B428" s="540" t="s">
        <v>12</v>
      </c>
      <c r="C428" s="469">
        <f>SUM(C422:C427)</f>
        <v>20000</v>
      </c>
      <c r="D428" s="962">
        <f>SUM(D422:D427)</f>
        <v>7000</v>
      </c>
      <c r="E428" s="962">
        <f>SUM(E422:E427)</f>
        <v>4914</v>
      </c>
      <c r="F428" s="884">
        <f>SUM(E428/D428)</f>
        <v>0.702</v>
      </c>
      <c r="G428" s="559"/>
      <c r="H428" s="443"/>
      <c r="I428" s="443"/>
    </row>
    <row r="429" spans="1:9" ht="11.25">
      <c r="A429" s="475">
        <v>3315</v>
      </c>
      <c r="B429" s="257" t="s">
        <v>501</v>
      </c>
      <c r="C429" s="459"/>
      <c r="D429" s="959"/>
      <c r="E429" s="959"/>
      <c r="F429" s="523"/>
      <c r="G429" s="555"/>
      <c r="H429" s="443"/>
      <c r="I429" s="443"/>
    </row>
    <row r="430" spans="1:9" ht="11.25">
      <c r="A430" s="462"/>
      <c r="B430" s="463" t="s">
        <v>667</v>
      </c>
      <c r="C430" s="375"/>
      <c r="D430" s="960"/>
      <c r="E430" s="960"/>
      <c r="F430" s="523"/>
      <c r="G430" s="555"/>
      <c r="H430" s="443"/>
      <c r="I430" s="443"/>
    </row>
    <row r="431" spans="1:9" ht="12">
      <c r="A431" s="462"/>
      <c r="B431" s="208" t="s">
        <v>215</v>
      </c>
      <c r="C431" s="375"/>
      <c r="D431" s="960"/>
      <c r="E431" s="960"/>
      <c r="F431" s="523"/>
      <c r="G431" s="600"/>
      <c r="H431" s="443"/>
      <c r="I431" s="443"/>
    </row>
    <row r="432" spans="1:9" ht="12">
      <c r="A432" s="462"/>
      <c r="B432" s="464" t="s">
        <v>197</v>
      </c>
      <c r="C432" s="375"/>
      <c r="D432" s="960">
        <v>450</v>
      </c>
      <c r="E432" s="960"/>
      <c r="F432" s="523">
        <f>SUM(E432/D432)</f>
        <v>0</v>
      </c>
      <c r="G432" s="721"/>
      <c r="H432" s="443"/>
      <c r="I432" s="443"/>
    </row>
    <row r="433" spans="1:9" ht="11.25">
      <c r="A433" s="462"/>
      <c r="B433" s="376" t="s">
        <v>673</v>
      </c>
      <c r="C433" s="375">
        <v>22000</v>
      </c>
      <c r="D433" s="960">
        <v>6550</v>
      </c>
      <c r="E433" s="960">
        <v>5160</v>
      </c>
      <c r="F433" s="882">
        <f>SUM(E433/D433)</f>
        <v>0.7877862595419848</v>
      </c>
      <c r="G433" s="555"/>
      <c r="H433" s="443"/>
      <c r="I433" s="443"/>
    </row>
    <row r="434" spans="1:9" ht="11.25">
      <c r="A434" s="462"/>
      <c r="B434" s="376" t="s">
        <v>207</v>
      </c>
      <c r="C434" s="571"/>
      <c r="D434" s="964"/>
      <c r="E434" s="964"/>
      <c r="F434" s="523"/>
      <c r="G434" s="555"/>
      <c r="H434" s="443"/>
      <c r="I434" s="443"/>
    </row>
    <row r="435" spans="1:9" ht="12" thickBot="1">
      <c r="A435" s="462"/>
      <c r="B435" s="536" t="s">
        <v>632</v>
      </c>
      <c r="C435" s="467"/>
      <c r="D435" s="961"/>
      <c r="E435" s="961"/>
      <c r="F435" s="883"/>
      <c r="G435" s="576"/>
      <c r="H435" s="443"/>
      <c r="I435" s="443"/>
    </row>
    <row r="436" spans="1:9" ht="12" thickBot="1">
      <c r="A436" s="474"/>
      <c r="B436" s="540" t="s">
        <v>12</v>
      </c>
      <c r="C436" s="469">
        <f>SUM(C430:C435)</f>
        <v>22000</v>
      </c>
      <c r="D436" s="962">
        <f>SUM(D430:D435)</f>
        <v>7000</v>
      </c>
      <c r="E436" s="962">
        <f>SUM(E430:E435)</f>
        <v>5160</v>
      </c>
      <c r="F436" s="884">
        <f>SUM(E436/D436)</f>
        <v>0.7371428571428571</v>
      </c>
      <c r="G436" s="559"/>
      <c r="H436" s="443"/>
      <c r="I436" s="443"/>
    </row>
    <row r="437" spans="1:9" ht="11.25">
      <c r="A437" s="475">
        <v>3316</v>
      </c>
      <c r="B437" s="257" t="s">
        <v>502</v>
      </c>
      <c r="C437" s="459"/>
      <c r="D437" s="959"/>
      <c r="E437" s="959"/>
      <c r="F437" s="523"/>
      <c r="G437" s="555"/>
      <c r="H437" s="443"/>
      <c r="I437" s="443"/>
    </row>
    <row r="438" spans="1:9" ht="11.25">
      <c r="A438" s="462"/>
      <c r="B438" s="463" t="s">
        <v>667</v>
      </c>
      <c r="C438" s="375"/>
      <c r="D438" s="960"/>
      <c r="E438" s="960"/>
      <c r="F438" s="523"/>
      <c r="G438" s="555"/>
      <c r="H438" s="443"/>
      <c r="I438" s="443"/>
    </row>
    <row r="439" spans="1:9" ht="12">
      <c r="A439" s="462"/>
      <c r="B439" s="208" t="s">
        <v>215</v>
      </c>
      <c r="C439" s="375"/>
      <c r="D439" s="960"/>
      <c r="E439" s="960"/>
      <c r="F439" s="523"/>
      <c r="G439" s="600"/>
      <c r="H439" s="443"/>
      <c r="I439" s="443"/>
    </row>
    <row r="440" spans="1:9" ht="12">
      <c r="A440" s="462"/>
      <c r="B440" s="464" t="s">
        <v>197</v>
      </c>
      <c r="C440" s="375"/>
      <c r="D440" s="960"/>
      <c r="E440" s="960"/>
      <c r="F440" s="523"/>
      <c r="G440" s="721"/>
      <c r="H440" s="443"/>
      <c r="I440" s="443"/>
    </row>
    <row r="441" spans="1:9" ht="11.25">
      <c r="A441" s="462"/>
      <c r="B441" s="376" t="s">
        <v>673</v>
      </c>
      <c r="C441" s="375">
        <v>12000</v>
      </c>
      <c r="D441" s="960">
        <v>2000</v>
      </c>
      <c r="E441" s="960">
        <v>1281</v>
      </c>
      <c r="F441" s="882">
        <f>SUM(E441/D441)</f>
        <v>0.6405</v>
      </c>
      <c r="G441" s="555"/>
      <c r="H441" s="443"/>
      <c r="I441" s="443"/>
    </row>
    <row r="442" spans="1:9" ht="11.25">
      <c r="A442" s="462"/>
      <c r="B442" s="376" t="s">
        <v>207</v>
      </c>
      <c r="C442" s="571"/>
      <c r="D442" s="964"/>
      <c r="E442" s="964"/>
      <c r="F442" s="523"/>
      <c r="G442" s="555"/>
      <c r="H442" s="443"/>
      <c r="I442" s="443"/>
    </row>
    <row r="443" spans="1:9" ht="12" thickBot="1">
      <c r="A443" s="462"/>
      <c r="B443" s="536" t="s">
        <v>632</v>
      </c>
      <c r="C443" s="467"/>
      <c r="D443" s="961"/>
      <c r="E443" s="961"/>
      <c r="F443" s="883"/>
      <c r="G443" s="576"/>
      <c r="H443" s="443"/>
      <c r="I443" s="443"/>
    </row>
    <row r="444" spans="1:9" ht="12" thickBot="1">
      <c r="A444" s="474"/>
      <c r="B444" s="540" t="s">
        <v>12</v>
      </c>
      <c r="C444" s="469">
        <f>SUM(C438:C443)</f>
        <v>12000</v>
      </c>
      <c r="D444" s="962">
        <f>SUM(D438:D443)</f>
        <v>2000</v>
      </c>
      <c r="E444" s="962">
        <f>SUM(E438:E443)</f>
        <v>1281</v>
      </c>
      <c r="F444" s="884">
        <f>SUM(E444/D444)</f>
        <v>0.6405</v>
      </c>
      <c r="G444" s="559"/>
      <c r="H444" s="443"/>
      <c r="I444" s="443"/>
    </row>
    <row r="445" spans="1:9" ht="11.25">
      <c r="A445" s="475">
        <v>3317</v>
      </c>
      <c r="B445" s="257" t="s">
        <v>503</v>
      </c>
      <c r="C445" s="459"/>
      <c r="D445" s="959"/>
      <c r="E445" s="959"/>
      <c r="F445" s="523"/>
      <c r="G445" s="555"/>
      <c r="H445" s="443"/>
      <c r="I445" s="443"/>
    </row>
    <row r="446" spans="1:9" ht="11.25">
      <c r="A446" s="462"/>
      <c r="B446" s="463" t="s">
        <v>667</v>
      </c>
      <c r="C446" s="375"/>
      <c r="D446" s="960"/>
      <c r="E446" s="960"/>
      <c r="F446" s="523"/>
      <c r="G446" s="555"/>
      <c r="H446" s="443"/>
      <c r="I446" s="443"/>
    </row>
    <row r="447" spans="1:9" ht="12">
      <c r="A447" s="462"/>
      <c r="B447" s="208" t="s">
        <v>215</v>
      </c>
      <c r="C447" s="375"/>
      <c r="D447" s="960"/>
      <c r="E447" s="960"/>
      <c r="F447" s="523"/>
      <c r="G447" s="600"/>
      <c r="H447" s="443"/>
      <c r="I447" s="443"/>
    </row>
    <row r="448" spans="1:9" ht="12">
      <c r="A448" s="462"/>
      <c r="B448" s="464" t="s">
        <v>197</v>
      </c>
      <c r="C448" s="375"/>
      <c r="D448" s="960">
        <v>1223</v>
      </c>
      <c r="E448" s="960">
        <v>1223</v>
      </c>
      <c r="F448" s="882">
        <f>SUM(E448/D448)</f>
        <v>1</v>
      </c>
      <c r="G448" s="721"/>
      <c r="H448" s="443"/>
      <c r="I448" s="443"/>
    </row>
    <row r="449" spans="1:9" ht="11.25">
      <c r="A449" s="462"/>
      <c r="B449" s="376" t="s">
        <v>673</v>
      </c>
      <c r="C449" s="375">
        <v>90000</v>
      </c>
      <c r="D449" s="960">
        <v>48777</v>
      </c>
      <c r="E449" s="960">
        <v>32494</v>
      </c>
      <c r="F449" s="882">
        <f>SUM(E449/D449)</f>
        <v>0.6661746314861513</v>
      </c>
      <c r="G449" s="555"/>
      <c r="H449" s="443"/>
      <c r="I449" s="443"/>
    </row>
    <row r="450" spans="1:9" ht="11.25">
      <c r="A450" s="462"/>
      <c r="B450" s="376" t="s">
        <v>207</v>
      </c>
      <c r="C450" s="571"/>
      <c r="D450" s="964"/>
      <c r="E450" s="964"/>
      <c r="F450" s="523"/>
      <c r="G450" s="555"/>
      <c r="H450" s="443"/>
      <c r="I450" s="443"/>
    </row>
    <row r="451" spans="1:9" ht="12" thickBot="1">
      <c r="A451" s="462"/>
      <c r="B451" s="536" t="s">
        <v>632</v>
      </c>
      <c r="C451" s="467"/>
      <c r="D451" s="961"/>
      <c r="E451" s="961"/>
      <c r="F451" s="883"/>
      <c r="G451" s="576"/>
      <c r="H451" s="443"/>
      <c r="I451" s="443"/>
    </row>
    <row r="452" spans="1:9" ht="12" thickBot="1">
      <c r="A452" s="474"/>
      <c r="B452" s="540" t="s">
        <v>12</v>
      </c>
      <c r="C452" s="469">
        <f>SUM(C446:C451)</f>
        <v>90000</v>
      </c>
      <c r="D452" s="962">
        <f>SUM(D446:D451)</f>
        <v>50000</v>
      </c>
      <c r="E452" s="962">
        <f>SUM(E446:E451)</f>
        <v>33717</v>
      </c>
      <c r="F452" s="884">
        <f>SUM(E452/D452)</f>
        <v>0.67434</v>
      </c>
      <c r="G452" s="559"/>
      <c r="H452" s="443"/>
      <c r="I452" s="443"/>
    </row>
    <row r="453" spans="1:9" ht="12" customHeight="1">
      <c r="A453" s="83">
        <v>3318</v>
      </c>
      <c r="B453" s="566" t="s">
        <v>14</v>
      </c>
      <c r="C453" s="459"/>
      <c r="D453" s="959"/>
      <c r="E453" s="959"/>
      <c r="F453" s="523"/>
      <c r="G453" s="555"/>
      <c r="H453" s="443"/>
      <c r="I453" s="443"/>
    </row>
    <row r="454" spans="1:9" ht="12" customHeight="1">
      <c r="A454" s="462"/>
      <c r="B454" s="463" t="s">
        <v>667</v>
      </c>
      <c r="C454" s="375"/>
      <c r="D454" s="960"/>
      <c r="E454" s="960"/>
      <c r="F454" s="523"/>
      <c r="G454" s="555"/>
      <c r="H454" s="443"/>
      <c r="I454" s="443"/>
    </row>
    <row r="455" spans="1:9" ht="12" customHeight="1">
      <c r="A455" s="462"/>
      <c r="B455" s="208" t="s">
        <v>215</v>
      </c>
      <c r="C455" s="375"/>
      <c r="D455" s="960"/>
      <c r="E455" s="960"/>
      <c r="F455" s="523"/>
      <c r="G455" s="555"/>
      <c r="H455" s="443"/>
      <c r="I455" s="443"/>
    </row>
    <row r="456" spans="1:9" ht="12" customHeight="1">
      <c r="A456" s="462"/>
      <c r="B456" s="464" t="s">
        <v>197</v>
      </c>
      <c r="C456" s="375"/>
      <c r="D456" s="960"/>
      <c r="E456" s="960"/>
      <c r="F456" s="523"/>
      <c r="G456" s="721"/>
      <c r="H456" s="443"/>
      <c r="I456" s="443"/>
    </row>
    <row r="457" spans="1:9" ht="12" customHeight="1">
      <c r="A457" s="462"/>
      <c r="B457" s="376" t="s">
        <v>673</v>
      </c>
      <c r="C457" s="375">
        <v>800</v>
      </c>
      <c r="D457" s="960">
        <v>7567</v>
      </c>
      <c r="E457" s="960">
        <v>6788</v>
      </c>
      <c r="F457" s="882">
        <f>SUM(E457/D457)</f>
        <v>0.8970529932602088</v>
      </c>
      <c r="G457" s="726"/>
      <c r="H457" s="443"/>
      <c r="I457" s="443"/>
    </row>
    <row r="458" spans="1:9" ht="12" customHeight="1">
      <c r="A458" s="462"/>
      <c r="B458" s="376" t="s">
        <v>207</v>
      </c>
      <c r="C458" s="571"/>
      <c r="D458" s="964"/>
      <c r="E458" s="964"/>
      <c r="F458" s="523"/>
      <c r="G458" s="720"/>
      <c r="H458" s="443"/>
      <c r="I458" s="443"/>
    </row>
    <row r="459" spans="1:9" ht="12" customHeight="1">
      <c r="A459" s="462"/>
      <c r="B459" s="376" t="s">
        <v>673</v>
      </c>
      <c r="C459" s="375"/>
      <c r="D459" s="960"/>
      <c r="E459" s="960"/>
      <c r="F459" s="523"/>
      <c r="G459" s="721"/>
      <c r="H459" s="443"/>
      <c r="I459" s="443"/>
    </row>
    <row r="460" spans="1:9" ht="12" customHeight="1" thickBot="1">
      <c r="A460" s="462"/>
      <c r="B460" s="536" t="s">
        <v>632</v>
      </c>
      <c r="C460" s="467"/>
      <c r="D460" s="961"/>
      <c r="E460" s="961"/>
      <c r="F460" s="883"/>
      <c r="G460" s="576"/>
      <c r="H460" s="443"/>
      <c r="I460" s="443"/>
    </row>
    <row r="461" spans="1:9" ht="12" customHeight="1" thickBot="1">
      <c r="A461" s="474"/>
      <c r="B461" s="540" t="s">
        <v>12</v>
      </c>
      <c r="C461" s="469">
        <f>SUM(C454:C460)</f>
        <v>800</v>
      </c>
      <c r="D461" s="962">
        <f>SUM(D454:D460)</f>
        <v>7567</v>
      </c>
      <c r="E461" s="962">
        <f>SUM(E454:E460)</f>
        <v>6788</v>
      </c>
      <c r="F461" s="884">
        <f>SUM(E461/D461)</f>
        <v>0.8970529932602088</v>
      </c>
      <c r="G461" s="559"/>
      <c r="H461" s="443"/>
      <c r="I461" s="443"/>
    </row>
    <row r="462" spans="1:9" ht="12" customHeight="1">
      <c r="A462" s="83">
        <v>3319</v>
      </c>
      <c r="B462" s="566" t="s">
        <v>520</v>
      </c>
      <c r="C462" s="459"/>
      <c r="D462" s="959"/>
      <c r="E462" s="959"/>
      <c r="F462" s="523"/>
      <c r="G462" s="555"/>
      <c r="H462" s="443"/>
      <c r="I462" s="443"/>
    </row>
    <row r="463" spans="1:9" ht="12" customHeight="1">
      <c r="A463" s="462"/>
      <c r="B463" s="463" t="s">
        <v>667</v>
      </c>
      <c r="C463" s="375"/>
      <c r="D463" s="960"/>
      <c r="E463" s="960"/>
      <c r="F463" s="523"/>
      <c r="G463" s="555"/>
      <c r="H463" s="443"/>
      <c r="I463" s="443"/>
    </row>
    <row r="464" spans="1:9" ht="12" customHeight="1">
      <c r="A464" s="462"/>
      <c r="B464" s="208" t="s">
        <v>215</v>
      </c>
      <c r="C464" s="375"/>
      <c r="D464" s="960"/>
      <c r="E464" s="960"/>
      <c r="F464" s="523"/>
      <c r="G464" s="555"/>
      <c r="H464" s="443"/>
      <c r="I464" s="443"/>
    </row>
    <row r="465" spans="1:9" ht="12" customHeight="1">
      <c r="A465" s="462"/>
      <c r="B465" s="464" t="s">
        <v>197</v>
      </c>
      <c r="C465" s="375"/>
      <c r="D465" s="960">
        <v>400</v>
      </c>
      <c r="E465" s="960">
        <v>304</v>
      </c>
      <c r="F465" s="882">
        <f>SUM(E465/D465)</f>
        <v>0.76</v>
      </c>
      <c r="G465" s="721"/>
      <c r="H465" s="443"/>
      <c r="I465" s="443"/>
    </row>
    <row r="466" spans="1:9" ht="12" customHeight="1">
      <c r="A466" s="462"/>
      <c r="B466" s="376" t="s">
        <v>673</v>
      </c>
      <c r="C466" s="375"/>
      <c r="D466" s="960">
        <v>9257</v>
      </c>
      <c r="E466" s="960">
        <v>9140</v>
      </c>
      <c r="F466" s="882">
        <f>SUM(E466/D466)</f>
        <v>0.9873609160635195</v>
      </c>
      <c r="G466" s="726"/>
      <c r="H466" s="443"/>
      <c r="I466" s="443"/>
    </row>
    <row r="467" spans="1:9" ht="12" customHeight="1">
      <c r="A467" s="462"/>
      <c r="B467" s="376" t="s">
        <v>207</v>
      </c>
      <c r="C467" s="571"/>
      <c r="D467" s="964"/>
      <c r="E467" s="964"/>
      <c r="F467" s="523"/>
      <c r="G467" s="720"/>
      <c r="H467" s="443"/>
      <c r="I467" s="443"/>
    </row>
    <row r="468" spans="1:9" ht="12" customHeight="1">
      <c r="A468" s="462"/>
      <c r="B468" s="376" t="s">
        <v>673</v>
      </c>
      <c r="C468" s="375"/>
      <c r="D468" s="960"/>
      <c r="E468" s="960"/>
      <c r="F468" s="523"/>
      <c r="G468" s="721"/>
      <c r="H468" s="443"/>
      <c r="I468" s="443"/>
    </row>
    <row r="469" spans="1:9" ht="12" customHeight="1" thickBot="1">
      <c r="A469" s="462"/>
      <c r="B469" s="536" t="s">
        <v>632</v>
      </c>
      <c r="C469" s="467"/>
      <c r="D469" s="961"/>
      <c r="E469" s="961"/>
      <c r="F469" s="883"/>
      <c r="G469" s="576"/>
      <c r="H469" s="443"/>
      <c r="I469" s="443"/>
    </row>
    <row r="470" spans="1:9" ht="12" customHeight="1" thickBot="1">
      <c r="A470" s="474"/>
      <c r="B470" s="540" t="s">
        <v>12</v>
      </c>
      <c r="C470" s="469">
        <f>SUM(C463:C469)</f>
        <v>0</v>
      </c>
      <c r="D470" s="962">
        <f>SUM(D463:D469)</f>
        <v>9657</v>
      </c>
      <c r="E470" s="962">
        <f>SUM(E463:E469)</f>
        <v>9444</v>
      </c>
      <c r="F470" s="884">
        <f>SUM(E470/D470)</f>
        <v>0.9779434607020814</v>
      </c>
      <c r="G470" s="559"/>
      <c r="H470" s="443"/>
      <c r="I470" s="443"/>
    </row>
    <row r="471" spans="1:9" ht="12" customHeight="1">
      <c r="A471" s="83">
        <v>3320</v>
      </c>
      <c r="B471" s="257" t="s">
        <v>50</v>
      </c>
      <c r="C471" s="459"/>
      <c r="D471" s="959"/>
      <c r="E471" s="959"/>
      <c r="F471" s="523"/>
      <c r="G471" s="555"/>
      <c r="H471" s="443"/>
      <c r="I471" s="443"/>
    </row>
    <row r="472" spans="1:9" ht="12" customHeight="1">
      <c r="A472" s="462"/>
      <c r="B472" s="463" t="s">
        <v>667</v>
      </c>
      <c r="C472" s="375"/>
      <c r="D472" s="960"/>
      <c r="E472" s="960"/>
      <c r="F472" s="523"/>
      <c r="G472" s="555"/>
      <c r="H472" s="443"/>
      <c r="I472" s="443"/>
    </row>
    <row r="473" spans="1:9" ht="12" customHeight="1">
      <c r="A473" s="462"/>
      <c r="B473" s="208" t="s">
        <v>215</v>
      </c>
      <c r="C473" s="375"/>
      <c r="D473" s="960"/>
      <c r="E473" s="960"/>
      <c r="F473" s="523"/>
      <c r="G473" s="555"/>
      <c r="H473" s="443"/>
      <c r="I473" s="443"/>
    </row>
    <row r="474" spans="1:9" ht="12" customHeight="1">
      <c r="A474" s="462"/>
      <c r="B474" s="464" t="s">
        <v>197</v>
      </c>
      <c r="C474" s="375"/>
      <c r="D474" s="960"/>
      <c r="E474" s="960"/>
      <c r="F474" s="523"/>
      <c r="G474" s="721"/>
      <c r="H474" s="443"/>
      <c r="I474" s="443"/>
    </row>
    <row r="475" spans="1:9" ht="12" customHeight="1">
      <c r="A475" s="462"/>
      <c r="B475" s="376" t="s">
        <v>673</v>
      </c>
      <c r="C475" s="375">
        <v>2040</v>
      </c>
      <c r="D475" s="960">
        <v>4479</v>
      </c>
      <c r="E475" s="960">
        <v>1966</v>
      </c>
      <c r="F475" s="882">
        <f>SUM(E475/D475)</f>
        <v>0.43893726278187095</v>
      </c>
      <c r="G475" s="728"/>
      <c r="H475" s="443"/>
      <c r="I475" s="443"/>
    </row>
    <row r="476" spans="1:9" ht="12" customHeight="1">
      <c r="A476" s="462"/>
      <c r="B476" s="376" t="s">
        <v>207</v>
      </c>
      <c r="C476" s="571"/>
      <c r="D476" s="964"/>
      <c r="E476" s="964"/>
      <c r="F476" s="523"/>
      <c r="G476" s="720"/>
      <c r="H476" s="443"/>
      <c r="I476" s="443"/>
    </row>
    <row r="477" spans="1:9" ht="12" customHeight="1">
      <c r="A477" s="462"/>
      <c r="B477" s="376" t="s">
        <v>673</v>
      </c>
      <c r="C477" s="375"/>
      <c r="D477" s="963"/>
      <c r="E477" s="960"/>
      <c r="F477" s="523"/>
      <c r="G477" s="600"/>
      <c r="H477" s="443"/>
      <c r="I477" s="443"/>
    </row>
    <row r="478" spans="1:9" ht="12" customHeight="1" thickBot="1">
      <c r="A478" s="462"/>
      <c r="B478" s="536" t="s">
        <v>632</v>
      </c>
      <c r="C478" s="584"/>
      <c r="D478" s="967"/>
      <c r="E478" s="967"/>
      <c r="F478" s="883"/>
      <c r="G478" s="576"/>
      <c r="H478" s="443"/>
      <c r="I478" s="443"/>
    </row>
    <row r="479" spans="1:9" ht="12" customHeight="1" thickBot="1">
      <c r="A479" s="474"/>
      <c r="B479" s="540" t="s">
        <v>12</v>
      </c>
      <c r="C479" s="469">
        <f>SUM(C472:C478)</f>
        <v>2040</v>
      </c>
      <c r="D479" s="974">
        <f>SUM(D472:D478)</f>
        <v>4479</v>
      </c>
      <c r="E479" s="974">
        <f>SUM(E472:E478)</f>
        <v>1966</v>
      </c>
      <c r="F479" s="884">
        <f>SUM(E479/D479)</f>
        <v>0.43893726278187095</v>
      </c>
      <c r="G479" s="559"/>
      <c r="H479" s="443"/>
      <c r="I479" s="443"/>
    </row>
    <row r="480" spans="1:9" ht="12" customHeight="1">
      <c r="A480" s="83">
        <v>3322</v>
      </c>
      <c r="B480" s="257" t="s">
        <v>15</v>
      </c>
      <c r="C480" s="459"/>
      <c r="D480" s="959"/>
      <c r="E480" s="959"/>
      <c r="F480" s="523"/>
      <c r="G480" s="555"/>
      <c r="H480" s="443"/>
      <c r="I480" s="443"/>
    </row>
    <row r="481" spans="1:9" ht="12" customHeight="1">
      <c r="A481" s="462"/>
      <c r="B481" s="463" t="s">
        <v>667</v>
      </c>
      <c r="C481" s="375"/>
      <c r="D481" s="960"/>
      <c r="E481" s="960"/>
      <c r="F481" s="523"/>
      <c r="G481" s="555"/>
      <c r="H481" s="443"/>
      <c r="I481" s="443"/>
    </row>
    <row r="482" spans="1:9" ht="12" customHeight="1">
      <c r="A482" s="462"/>
      <c r="B482" s="208" t="s">
        <v>215</v>
      </c>
      <c r="C482" s="375"/>
      <c r="D482" s="960"/>
      <c r="E482" s="960"/>
      <c r="F482" s="523"/>
      <c r="G482" s="721"/>
      <c r="H482" s="443"/>
      <c r="I482" s="443"/>
    </row>
    <row r="483" spans="1:9" ht="12" customHeight="1">
      <c r="A483" s="462"/>
      <c r="B483" s="464" t="s">
        <v>197</v>
      </c>
      <c r="C483" s="375">
        <v>100</v>
      </c>
      <c r="D483" s="960">
        <v>304</v>
      </c>
      <c r="E483" s="960">
        <v>304</v>
      </c>
      <c r="F483" s="882">
        <f>SUM(E483/D483)</f>
        <v>1</v>
      </c>
      <c r="G483" s="555"/>
      <c r="H483" s="443"/>
      <c r="I483" s="443"/>
    </row>
    <row r="484" spans="1:9" ht="12" customHeight="1">
      <c r="A484" s="462"/>
      <c r="B484" s="376" t="s">
        <v>673</v>
      </c>
      <c r="C484" s="375">
        <v>9400</v>
      </c>
      <c r="D484" s="960">
        <v>9196</v>
      </c>
      <c r="E484" s="960">
        <v>7754</v>
      </c>
      <c r="F484" s="882">
        <f>SUM(E484/D484)</f>
        <v>0.8431926924749892</v>
      </c>
      <c r="G484" s="606"/>
      <c r="H484" s="443"/>
      <c r="I484" s="443"/>
    </row>
    <row r="485" spans="1:9" ht="12" customHeight="1">
      <c r="A485" s="462"/>
      <c r="B485" s="376" t="s">
        <v>207</v>
      </c>
      <c r="C485" s="571"/>
      <c r="D485" s="964"/>
      <c r="E485" s="964"/>
      <c r="F485" s="523"/>
      <c r="G485" s="600"/>
      <c r="H485" s="443"/>
      <c r="I485" s="443"/>
    </row>
    <row r="486" spans="1:9" ht="12" customHeight="1" thickBot="1">
      <c r="A486" s="462"/>
      <c r="B486" s="536" t="s">
        <v>632</v>
      </c>
      <c r="C486" s="467"/>
      <c r="D486" s="967"/>
      <c r="E486" s="967"/>
      <c r="F486" s="883"/>
      <c r="G486" s="607"/>
      <c r="H486" s="443"/>
      <c r="I486" s="443"/>
    </row>
    <row r="487" spans="1:9" ht="12" customHeight="1" thickBot="1">
      <c r="A487" s="474"/>
      <c r="B487" s="540" t="s">
        <v>12</v>
      </c>
      <c r="C487" s="469">
        <f>SUM(C481:C486)</f>
        <v>9500</v>
      </c>
      <c r="D487" s="974">
        <f>SUM(D481:D486)</f>
        <v>9500</v>
      </c>
      <c r="E487" s="974">
        <f>SUM(E481:E486)</f>
        <v>8058</v>
      </c>
      <c r="F487" s="884">
        <f>SUM(E487/D487)</f>
        <v>0.8482105263157895</v>
      </c>
      <c r="G487" s="559"/>
      <c r="H487" s="443"/>
      <c r="I487" s="443"/>
    </row>
    <row r="488" spans="1:9" ht="12" customHeight="1">
      <c r="A488" s="83">
        <v>3323</v>
      </c>
      <c r="B488" s="257" t="s">
        <v>296</v>
      </c>
      <c r="C488" s="459"/>
      <c r="D488" s="959"/>
      <c r="E488" s="959"/>
      <c r="F488" s="523"/>
      <c r="G488" s="555"/>
      <c r="H488" s="443"/>
      <c r="I488" s="443"/>
    </row>
    <row r="489" spans="1:9" ht="12" customHeight="1">
      <c r="A489" s="462"/>
      <c r="B489" s="463" t="s">
        <v>667</v>
      </c>
      <c r="C489" s="375"/>
      <c r="D489" s="960"/>
      <c r="E489" s="960"/>
      <c r="F489" s="523"/>
      <c r="G489" s="555"/>
      <c r="H489" s="443"/>
      <c r="I489" s="443"/>
    </row>
    <row r="490" spans="1:9" ht="12" customHeight="1">
      <c r="A490" s="462"/>
      <c r="B490" s="208" t="s">
        <v>215</v>
      </c>
      <c r="C490" s="375"/>
      <c r="D490" s="960"/>
      <c r="E490" s="960"/>
      <c r="F490" s="523"/>
      <c r="G490" s="600"/>
      <c r="H490" s="443"/>
      <c r="I490" s="443"/>
    </row>
    <row r="491" spans="1:9" ht="12" customHeight="1">
      <c r="A491" s="462"/>
      <c r="B491" s="464" t="s">
        <v>197</v>
      </c>
      <c r="C491" s="375">
        <v>100</v>
      </c>
      <c r="D491" s="960">
        <v>100</v>
      </c>
      <c r="E491" s="960">
        <v>10</v>
      </c>
      <c r="F491" s="882">
        <f>SUM(E491/D491)</f>
        <v>0.1</v>
      </c>
      <c r="G491" s="721"/>
      <c r="H491" s="443"/>
      <c r="I491" s="443"/>
    </row>
    <row r="492" spans="1:9" ht="12" customHeight="1">
      <c r="A492" s="462"/>
      <c r="B492" s="376" t="s">
        <v>673</v>
      </c>
      <c r="C492" s="375">
        <v>8900</v>
      </c>
      <c r="D492" s="960">
        <v>8900</v>
      </c>
      <c r="E492" s="960">
        <v>6960</v>
      </c>
      <c r="F492" s="882">
        <f>SUM(E492/D492)</f>
        <v>0.7820224719101123</v>
      </c>
      <c r="G492" s="606"/>
      <c r="H492" s="443"/>
      <c r="I492" s="443"/>
    </row>
    <row r="493" spans="1:9" ht="12" customHeight="1">
      <c r="A493" s="462"/>
      <c r="B493" s="376" t="s">
        <v>207</v>
      </c>
      <c r="C493" s="571"/>
      <c r="D493" s="964"/>
      <c r="E493" s="964"/>
      <c r="F493" s="882"/>
      <c r="G493" s="600"/>
      <c r="H493" s="443"/>
      <c r="I493" s="443"/>
    </row>
    <row r="494" spans="1:9" ht="12" customHeight="1" thickBot="1">
      <c r="A494" s="462"/>
      <c r="B494" s="536" t="s">
        <v>632</v>
      </c>
      <c r="C494" s="467"/>
      <c r="D494" s="961"/>
      <c r="E494" s="961"/>
      <c r="F494" s="883"/>
      <c r="G494" s="607"/>
      <c r="H494" s="443"/>
      <c r="I494" s="443"/>
    </row>
    <row r="495" spans="1:9" ht="12" customHeight="1" thickBot="1">
      <c r="A495" s="474"/>
      <c r="B495" s="540" t="s">
        <v>12</v>
      </c>
      <c r="C495" s="469">
        <f>SUM(C489:C494)</f>
        <v>9000</v>
      </c>
      <c r="D495" s="962">
        <f>SUM(D489:D494)</f>
        <v>9000</v>
      </c>
      <c r="E495" s="962">
        <f>SUM(E489:E494)</f>
        <v>6970</v>
      </c>
      <c r="F495" s="884">
        <f>SUM(E495/D495)</f>
        <v>0.7744444444444445</v>
      </c>
      <c r="G495" s="559"/>
      <c r="H495" s="443"/>
      <c r="I495" s="443"/>
    </row>
    <row r="496" spans="1:9" ht="12" customHeight="1">
      <c r="A496" s="608">
        <v>3340</v>
      </c>
      <c r="B496" s="567" t="s">
        <v>467</v>
      </c>
      <c r="C496" s="459"/>
      <c r="D496" s="959"/>
      <c r="E496" s="959"/>
      <c r="F496" s="523"/>
      <c r="G496" s="555"/>
      <c r="H496" s="443"/>
      <c r="I496" s="443"/>
    </row>
    <row r="497" spans="1:9" ht="12" customHeight="1">
      <c r="A497" s="83"/>
      <c r="B497" s="463" t="s">
        <v>667</v>
      </c>
      <c r="C497" s="459"/>
      <c r="D497" s="959"/>
      <c r="E497" s="959"/>
      <c r="F497" s="523"/>
      <c r="G497" s="555"/>
      <c r="H497" s="443"/>
      <c r="I497" s="443"/>
    </row>
    <row r="498" spans="1:9" ht="12" customHeight="1">
      <c r="A498" s="83"/>
      <c r="B498" s="208" t="s">
        <v>215</v>
      </c>
      <c r="C498" s="459"/>
      <c r="D498" s="959"/>
      <c r="E498" s="959"/>
      <c r="F498" s="523"/>
      <c r="G498" s="721"/>
      <c r="H498" s="443"/>
      <c r="I498" s="443"/>
    </row>
    <row r="499" spans="1:9" ht="12" customHeight="1">
      <c r="A499" s="451"/>
      <c r="B499" s="464" t="s">
        <v>197</v>
      </c>
      <c r="C499" s="571">
        <v>7000</v>
      </c>
      <c r="D499" s="964">
        <v>9448</v>
      </c>
      <c r="E499" s="964">
        <v>3420</v>
      </c>
      <c r="F499" s="882">
        <f>SUM(E499/D499)</f>
        <v>0.3619813717188823</v>
      </c>
      <c r="G499" s="858"/>
      <c r="H499" s="443"/>
      <c r="I499" s="443"/>
    </row>
    <row r="500" spans="1:9" ht="12" customHeight="1">
      <c r="A500" s="451"/>
      <c r="B500" s="376" t="s">
        <v>673</v>
      </c>
      <c r="C500" s="571"/>
      <c r="D500" s="964"/>
      <c r="E500" s="964"/>
      <c r="F500" s="523"/>
      <c r="G500" s="605"/>
      <c r="H500" s="443"/>
      <c r="I500" s="443"/>
    </row>
    <row r="501" spans="1:9" ht="12" customHeight="1">
      <c r="A501" s="83"/>
      <c r="B501" s="376" t="s">
        <v>207</v>
      </c>
      <c r="C501" s="571"/>
      <c r="D501" s="964"/>
      <c r="E501" s="964"/>
      <c r="F501" s="523"/>
      <c r="G501" s="555"/>
      <c r="H501" s="443"/>
      <c r="I501" s="443"/>
    </row>
    <row r="502" spans="1:9" ht="12" customHeight="1" thickBot="1">
      <c r="A502" s="83"/>
      <c r="B502" s="536" t="s">
        <v>632</v>
      </c>
      <c r="C502" s="478"/>
      <c r="D502" s="973"/>
      <c r="E502" s="973"/>
      <c r="F502" s="883"/>
      <c r="G502" s="576"/>
      <c r="H502" s="443"/>
      <c r="I502" s="443"/>
    </row>
    <row r="503" spans="1:9" ht="12" customHeight="1" thickBot="1">
      <c r="A503" s="453"/>
      <c r="B503" s="540" t="s">
        <v>12</v>
      </c>
      <c r="C503" s="469">
        <f>SUM(C497:C502)</f>
        <v>7000</v>
      </c>
      <c r="D503" s="962">
        <f>SUM(D497:D502)</f>
        <v>9448</v>
      </c>
      <c r="E503" s="962">
        <f>SUM(E497:E502)</f>
        <v>3420</v>
      </c>
      <c r="F503" s="884">
        <f>SUM(E503/D503)</f>
        <v>0.3619813717188823</v>
      </c>
      <c r="G503" s="559"/>
      <c r="H503" s="443"/>
      <c r="I503" s="443"/>
    </row>
    <row r="504" spans="1:9" ht="12" customHeight="1">
      <c r="A504" s="608">
        <v>3341</v>
      </c>
      <c r="B504" s="567" t="s">
        <v>209</v>
      </c>
      <c r="C504" s="459"/>
      <c r="D504" s="959"/>
      <c r="E504" s="959"/>
      <c r="F504" s="523"/>
      <c r="G504" s="555"/>
      <c r="H504" s="443"/>
      <c r="I504" s="443"/>
    </row>
    <row r="505" spans="1:9" ht="12" customHeight="1">
      <c r="A505" s="83"/>
      <c r="B505" s="463" t="s">
        <v>667</v>
      </c>
      <c r="C505" s="459"/>
      <c r="D505" s="959"/>
      <c r="E505" s="959"/>
      <c r="F505" s="523"/>
      <c r="G505" s="555"/>
      <c r="H505" s="443"/>
      <c r="I505" s="443"/>
    </row>
    <row r="506" spans="1:9" ht="12" customHeight="1">
      <c r="A506" s="83"/>
      <c r="B506" s="208" t="s">
        <v>215</v>
      </c>
      <c r="C506" s="459"/>
      <c r="D506" s="959"/>
      <c r="E506" s="959"/>
      <c r="F506" s="523"/>
      <c r="G506" s="721"/>
      <c r="H506" s="443"/>
      <c r="I506" s="443"/>
    </row>
    <row r="507" spans="1:9" ht="12" customHeight="1">
      <c r="A507" s="451"/>
      <c r="B507" s="464" t="s">
        <v>197</v>
      </c>
      <c r="C507" s="571">
        <v>1500</v>
      </c>
      <c r="D507" s="964">
        <v>1812</v>
      </c>
      <c r="E507" s="964">
        <v>1691</v>
      </c>
      <c r="F507" s="882">
        <f>SUM(E507/D507)</f>
        <v>0.9332229580573952</v>
      </c>
      <c r="G507" s="726"/>
      <c r="H507" s="443"/>
      <c r="I507" s="443"/>
    </row>
    <row r="508" spans="1:9" ht="12" customHeight="1">
      <c r="A508" s="451"/>
      <c r="B508" s="376" t="s">
        <v>673</v>
      </c>
      <c r="C508" s="571"/>
      <c r="D508" s="964"/>
      <c r="E508" s="964"/>
      <c r="F508" s="523"/>
      <c r="G508" s="605"/>
      <c r="H508" s="443"/>
      <c r="I508" s="443"/>
    </row>
    <row r="509" spans="1:9" ht="12" customHeight="1">
      <c r="A509" s="83"/>
      <c r="B509" s="376" t="s">
        <v>207</v>
      </c>
      <c r="C509" s="459"/>
      <c r="D509" s="959"/>
      <c r="E509" s="959"/>
      <c r="F509" s="523"/>
      <c r="G509" s="555"/>
      <c r="H509" s="443"/>
      <c r="I509" s="443"/>
    </row>
    <row r="510" spans="1:9" ht="12" customHeight="1" thickBot="1">
      <c r="A510" s="83"/>
      <c r="B510" s="536" t="s">
        <v>632</v>
      </c>
      <c r="C510" s="478"/>
      <c r="D510" s="973"/>
      <c r="E510" s="973"/>
      <c r="F510" s="883"/>
      <c r="G510" s="576"/>
      <c r="H510" s="443"/>
      <c r="I510" s="443"/>
    </row>
    <row r="511" spans="1:9" ht="12" customHeight="1" thickBot="1">
      <c r="A511" s="453"/>
      <c r="B511" s="540" t="s">
        <v>12</v>
      </c>
      <c r="C511" s="469">
        <f>SUM(C505:C510)</f>
        <v>1500</v>
      </c>
      <c r="D511" s="962">
        <f>SUM(D505:D510)</f>
        <v>1812</v>
      </c>
      <c r="E511" s="962">
        <f>SUM(E505:E510)</f>
        <v>1691</v>
      </c>
      <c r="F511" s="884">
        <f>SUM(E511/D511)</f>
        <v>0.9332229580573952</v>
      </c>
      <c r="G511" s="559"/>
      <c r="H511" s="443"/>
      <c r="I511" s="443"/>
    </row>
    <row r="512" spans="1:9" ht="12" customHeight="1">
      <c r="A512" s="608">
        <v>3342</v>
      </c>
      <c r="B512" s="567" t="s">
        <v>210</v>
      </c>
      <c r="C512" s="459"/>
      <c r="D512" s="959"/>
      <c r="E512" s="959"/>
      <c r="F512" s="523"/>
      <c r="G512" s="555"/>
      <c r="H512" s="443"/>
      <c r="I512" s="443"/>
    </row>
    <row r="513" spans="1:9" ht="12" customHeight="1">
      <c r="A513" s="83"/>
      <c r="B513" s="463" t="s">
        <v>667</v>
      </c>
      <c r="C513" s="459"/>
      <c r="D513" s="959"/>
      <c r="E513" s="959"/>
      <c r="F513" s="523"/>
      <c r="G513" s="555"/>
      <c r="H513" s="443"/>
      <c r="I513" s="443"/>
    </row>
    <row r="514" spans="1:9" ht="12" customHeight="1">
      <c r="A514" s="83"/>
      <c r="B514" s="208" t="s">
        <v>215</v>
      </c>
      <c r="C514" s="459"/>
      <c r="D514" s="959"/>
      <c r="E514" s="959"/>
      <c r="F514" s="523"/>
      <c r="G514" s="555"/>
      <c r="H514" s="443"/>
      <c r="I514" s="443"/>
    </row>
    <row r="515" spans="1:9" ht="12" customHeight="1">
      <c r="A515" s="451"/>
      <c r="B515" s="464" t="s">
        <v>197</v>
      </c>
      <c r="C515" s="571">
        <v>880</v>
      </c>
      <c r="D515" s="964">
        <v>1320</v>
      </c>
      <c r="E515" s="964">
        <v>440</v>
      </c>
      <c r="F515" s="882">
        <f>SUM(E515/D515)</f>
        <v>0.3333333333333333</v>
      </c>
      <c r="G515" s="721"/>
      <c r="H515" s="443"/>
      <c r="I515" s="443"/>
    </row>
    <row r="516" spans="1:9" ht="12" customHeight="1">
      <c r="A516" s="451"/>
      <c r="B516" s="376" t="s">
        <v>673</v>
      </c>
      <c r="C516" s="571"/>
      <c r="D516" s="964"/>
      <c r="E516" s="964"/>
      <c r="F516" s="523"/>
      <c r="G516" s="605"/>
      <c r="H516" s="443"/>
      <c r="I516" s="443"/>
    </row>
    <row r="517" spans="1:9" ht="12" customHeight="1">
      <c r="A517" s="83"/>
      <c r="B517" s="376" t="s">
        <v>207</v>
      </c>
      <c r="C517" s="459"/>
      <c r="D517" s="959"/>
      <c r="E517" s="959"/>
      <c r="F517" s="523"/>
      <c r="G517" s="555"/>
      <c r="H517" s="443"/>
      <c r="I517" s="443"/>
    </row>
    <row r="518" spans="1:9" ht="12" customHeight="1">
      <c r="A518" s="83"/>
      <c r="B518" s="376" t="s">
        <v>673</v>
      </c>
      <c r="C518" s="459"/>
      <c r="D518" s="959"/>
      <c r="E518" s="959"/>
      <c r="F518" s="523"/>
      <c r="G518" s="556"/>
      <c r="H518" s="443"/>
      <c r="I518" s="443"/>
    </row>
    <row r="519" spans="1:9" ht="12" customHeight="1" thickBot="1">
      <c r="A519" s="83"/>
      <c r="B519" s="536" t="s">
        <v>632</v>
      </c>
      <c r="C519" s="573"/>
      <c r="D519" s="965"/>
      <c r="E519" s="965"/>
      <c r="F519" s="883"/>
      <c r="G519" s="576"/>
      <c r="H519" s="443"/>
      <c r="I519" s="443"/>
    </row>
    <row r="520" spans="1:9" ht="12" customHeight="1" thickBot="1">
      <c r="A520" s="453"/>
      <c r="B520" s="540" t="s">
        <v>12</v>
      </c>
      <c r="C520" s="469">
        <f>SUM(C513:C519)</f>
        <v>880</v>
      </c>
      <c r="D520" s="962">
        <f>SUM(D513:D519)</f>
        <v>1320</v>
      </c>
      <c r="E520" s="962">
        <f>SUM(E513:E519)</f>
        <v>440</v>
      </c>
      <c r="F520" s="884">
        <f>SUM(E520/D520)</f>
        <v>0.3333333333333333</v>
      </c>
      <c r="G520" s="559"/>
      <c r="H520" s="443"/>
      <c r="I520" s="443"/>
    </row>
    <row r="521" spans="1:9" ht="12" customHeight="1">
      <c r="A521" s="608">
        <v>3343</v>
      </c>
      <c r="B521" s="567" t="s">
        <v>35</v>
      </c>
      <c r="C521" s="459"/>
      <c r="D521" s="959"/>
      <c r="E521" s="959"/>
      <c r="F521" s="523"/>
      <c r="G521" s="555"/>
      <c r="H521" s="443"/>
      <c r="I521" s="443"/>
    </row>
    <row r="522" spans="1:9" ht="12" customHeight="1">
      <c r="A522" s="83"/>
      <c r="B522" s="463" t="s">
        <v>667</v>
      </c>
      <c r="C522" s="459"/>
      <c r="D522" s="959"/>
      <c r="E522" s="959"/>
      <c r="F522" s="523"/>
      <c r="G522" s="555"/>
      <c r="H522" s="443"/>
      <c r="I522" s="443"/>
    </row>
    <row r="523" spans="1:9" ht="12" customHeight="1">
      <c r="A523" s="83"/>
      <c r="B523" s="208" t="s">
        <v>215</v>
      </c>
      <c r="C523" s="459"/>
      <c r="D523" s="959"/>
      <c r="E523" s="959"/>
      <c r="F523" s="523"/>
      <c r="G523" s="721"/>
      <c r="H523" s="443"/>
      <c r="I523" s="443"/>
    </row>
    <row r="524" spans="1:9" ht="12" customHeight="1">
      <c r="A524" s="451"/>
      <c r="B524" s="464" t="s">
        <v>197</v>
      </c>
      <c r="C524" s="571">
        <v>1000</v>
      </c>
      <c r="D524" s="964">
        <v>1000</v>
      </c>
      <c r="E524" s="964">
        <v>1000</v>
      </c>
      <c r="F524" s="882">
        <f>SUM(E524/D524)</f>
        <v>1</v>
      </c>
      <c r="G524" s="858"/>
      <c r="H524" s="443"/>
      <c r="I524" s="443"/>
    </row>
    <row r="525" spans="1:9" ht="12" customHeight="1">
      <c r="A525" s="451"/>
      <c r="B525" s="376" t="s">
        <v>673</v>
      </c>
      <c r="C525" s="571"/>
      <c r="D525" s="964"/>
      <c r="E525" s="964"/>
      <c r="F525" s="523"/>
      <c r="G525" s="605"/>
      <c r="H525" s="443"/>
      <c r="I525" s="443"/>
    </row>
    <row r="526" spans="1:9" ht="12.75" customHeight="1">
      <c r="A526" s="83"/>
      <c r="B526" s="376" t="s">
        <v>207</v>
      </c>
      <c r="C526" s="459"/>
      <c r="D526" s="959"/>
      <c r="E526" s="959"/>
      <c r="F526" s="523"/>
      <c r="G526" s="555"/>
      <c r="H526" s="443"/>
      <c r="I526" s="443"/>
    </row>
    <row r="527" spans="1:9" ht="12" customHeight="1" thickBot="1">
      <c r="A527" s="83"/>
      <c r="B527" s="536" t="s">
        <v>632</v>
      </c>
      <c r="C527" s="478"/>
      <c r="D527" s="973"/>
      <c r="E527" s="973"/>
      <c r="F527" s="883"/>
      <c r="G527" s="576"/>
      <c r="H527" s="443"/>
      <c r="I527" s="443"/>
    </row>
    <row r="528" spans="1:9" ht="12" customHeight="1" thickBot="1">
      <c r="A528" s="453"/>
      <c r="B528" s="540" t="s">
        <v>12</v>
      </c>
      <c r="C528" s="469">
        <f>SUM(C522:C527)</f>
        <v>1000</v>
      </c>
      <c r="D528" s="962">
        <f>SUM(D522:D527)</f>
        <v>1000</v>
      </c>
      <c r="E528" s="962">
        <f>SUM(E522:E527)</f>
        <v>1000</v>
      </c>
      <c r="F528" s="884">
        <f>SUM(E528/D528)</f>
        <v>1</v>
      </c>
      <c r="G528" s="559"/>
      <c r="H528" s="443"/>
      <c r="I528" s="443"/>
    </row>
    <row r="529" spans="1:9" ht="12" customHeight="1">
      <c r="A529" s="83">
        <v>3344</v>
      </c>
      <c r="B529" s="461" t="s">
        <v>185</v>
      </c>
      <c r="C529" s="459"/>
      <c r="D529" s="959"/>
      <c r="E529" s="959"/>
      <c r="F529" s="523"/>
      <c r="G529" s="555"/>
      <c r="H529" s="443"/>
      <c r="I529" s="443"/>
    </row>
    <row r="530" spans="1:9" ht="12" customHeight="1">
      <c r="A530" s="83"/>
      <c r="B530" s="82" t="s">
        <v>667</v>
      </c>
      <c r="C530" s="459"/>
      <c r="D530" s="959"/>
      <c r="E530" s="959"/>
      <c r="F530" s="523"/>
      <c r="G530" s="555"/>
      <c r="H530" s="443"/>
      <c r="I530" s="443"/>
    </row>
    <row r="531" spans="1:9" ht="12" customHeight="1">
      <c r="A531" s="83"/>
      <c r="B531" s="208" t="s">
        <v>215</v>
      </c>
      <c r="C531" s="459"/>
      <c r="D531" s="959"/>
      <c r="E531" s="959"/>
      <c r="F531" s="523"/>
      <c r="G531" s="721"/>
      <c r="H531" s="443"/>
      <c r="I531" s="443"/>
    </row>
    <row r="532" spans="1:9" ht="12" customHeight="1">
      <c r="A532" s="83"/>
      <c r="B532" s="82" t="s">
        <v>197</v>
      </c>
      <c r="C532" s="571">
        <v>1027</v>
      </c>
      <c r="D532" s="964">
        <v>1027</v>
      </c>
      <c r="E532" s="964">
        <v>1027</v>
      </c>
      <c r="F532" s="882">
        <f>SUM(E532/D532)</f>
        <v>1</v>
      </c>
      <c r="G532" s="726"/>
      <c r="H532" s="443"/>
      <c r="I532" s="443"/>
    </row>
    <row r="533" spans="1:9" ht="12" customHeight="1">
      <c r="A533" s="83"/>
      <c r="B533" s="208" t="s">
        <v>673</v>
      </c>
      <c r="C533" s="571"/>
      <c r="D533" s="964"/>
      <c r="E533" s="964"/>
      <c r="F533" s="523"/>
      <c r="G533" s="605"/>
      <c r="H533" s="443"/>
      <c r="I533" s="443"/>
    </row>
    <row r="534" spans="1:9" ht="12" customHeight="1">
      <c r="A534" s="83"/>
      <c r="B534" s="376" t="s">
        <v>207</v>
      </c>
      <c r="C534" s="459"/>
      <c r="D534" s="959"/>
      <c r="E534" s="959"/>
      <c r="F534" s="523"/>
      <c r="G534" s="555"/>
      <c r="H534" s="443"/>
      <c r="I534" s="443"/>
    </row>
    <row r="535" spans="1:9" ht="12" customHeight="1" thickBot="1">
      <c r="A535" s="83"/>
      <c r="B535" s="536" t="s">
        <v>632</v>
      </c>
      <c r="C535" s="573"/>
      <c r="D535" s="965"/>
      <c r="E535" s="965"/>
      <c r="F535" s="883"/>
      <c r="G535" s="557"/>
      <c r="H535" s="443"/>
      <c r="I535" s="443"/>
    </row>
    <row r="536" spans="1:9" ht="12" customHeight="1" thickBot="1">
      <c r="A536" s="474"/>
      <c r="B536" s="540" t="s">
        <v>12</v>
      </c>
      <c r="C536" s="609">
        <f>SUM(C530:C535)</f>
        <v>1027</v>
      </c>
      <c r="D536" s="974">
        <f>SUM(D530:D535)</f>
        <v>1027</v>
      </c>
      <c r="E536" s="974">
        <f>SUM(E530:E535)</f>
        <v>1027</v>
      </c>
      <c r="F536" s="884">
        <f>SUM(E536/D536)</f>
        <v>1</v>
      </c>
      <c r="G536" s="576"/>
      <c r="H536" s="443"/>
      <c r="I536" s="443"/>
    </row>
    <row r="537" spans="1:9" ht="12" customHeight="1">
      <c r="A537" s="83">
        <v>3345</v>
      </c>
      <c r="B537" s="473" t="s">
        <v>36</v>
      </c>
      <c r="C537" s="459"/>
      <c r="D537" s="959"/>
      <c r="E537" s="959"/>
      <c r="F537" s="523"/>
      <c r="G537" s="554"/>
      <c r="H537" s="443"/>
      <c r="I537" s="443"/>
    </row>
    <row r="538" spans="1:9" ht="12" customHeight="1">
      <c r="A538" s="83"/>
      <c r="B538" s="463" t="s">
        <v>667</v>
      </c>
      <c r="C538" s="459"/>
      <c r="D538" s="959"/>
      <c r="E538" s="959"/>
      <c r="F538" s="523"/>
      <c r="G538" s="524"/>
      <c r="H538" s="443"/>
      <c r="I538" s="443"/>
    </row>
    <row r="539" spans="1:9" ht="12" customHeight="1">
      <c r="A539" s="83"/>
      <c r="B539" s="208" t="s">
        <v>215</v>
      </c>
      <c r="C539" s="459"/>
      <c r="D539" s="959"/>
      <c r="E539" s="959"/>
      <c r="F539" s="523"/>
      <c r="G539" s="524"/>
      <c r="H539" s="443"/>
      <c r="I539" s="443"/>
    </row>
    <row r="540" spans="1:9" ht="12" customHeight="1">
      <c r="A540" s="83"/>
      <c r="B540" s="464" t="s">
        <v>197</v>
      </c>
      <c r="C540" s="571">
        <v>300</v>
      </c>
      <c r="D540" s="964">
        <v>300</v>
      </c>
      <c r="E540" s="964">
        <v>300</v>
      </c>
      <c r="F540" s="882">
        <f>SUM(E540/D540)</f>
        <v>1</v>
      </c>
      <c r="G540" s="721"/>
      <c r="H540" s="443"/>
      <c r="I540" s="443"/>
    </row>
    <row r="541" spans="1:9" ht="12" customHeight="1">
      <c r="A541" s="83"/>
      <c r="B541" s="376" t="s">
        <v>673</v>
      </c>
      <c r="C541" s="571"/>
      <c r="D541" s="964"/>
      <c r="E541" s="964"/>
      <c r="F541" s="523"/>
      <c r="G541" s="600"/>
      <c r="H541" s="443"/>
      <c r="I541" s="443"/>
    </row>
    <row r="542" spans="1:9" ht="12" customHeight="1">
      <c r="A542" s="83"/>
      <c r="B542" s="376" t="s">
        <v>207</v>
      </c>
      <c r="C542" s="459"/>
      <c r="D542" s="959"/>
      <c r="E542" s="959"/>
      <c r="F542" s="523"/>
      <c r="G542" s="524"/>
      <c r="H542" s="443"/>
      <c r="I542" s="443"/>
    </row>
    <row r="543" spans="1:9" ht="12" customHeight="1" thickBot="1">
      <c r="A543" s="83"/>
      <c r="B543" s="536" t="s">
        <v>632</v>
      </c>
      <c r="C543" s="573"/>
      <c r="D543" s="965"/>
      <c r="E543" s="965"/>
      <c r="F543" s="883"/>
      <c r="G543" s="576"/>
      <c r="H543" s="443"/>
      <c r="I543" s="443"/>
    </row>
    <row r="544" spans="1:9" ht="13.5" customHeight="1" thickBot="1">
      <c r="A544" s="474"/>
      <c r="B544" s="540" t="s">
        <v>12</v>
      </c>
      <c r="C544" s="609">
        <f>SUM(C540:C543)</f>
        <v>300</v>
      </c>
      <c r="D544" s="974">
        <f>SUM(D540:D543)</f>
        <v>300</v>
      </c>
      <c r="E544" s="974">
        <f>SUM(E540:E543)</f>
        <v>300</v>
      </c>
      <c r="F544" s="884">
        <f>SUM(E544/D544)</f>
        <v>1</v>
      </c>
      <c r="G544" s="559"/>
      <c r="H544" s="443"/>
      <c r="I544" s="443"/>
    </row>
    <row r="545" spans="1:9" ht="12" customHeight="1">
      <c r="A545" s="83">
        <v>3346</v>
      </c>
      <c r="B545" s="566" t="s">
        <v>670</v>
      </c>
      <c r="C545" s="459"/>
      <c r="D545" s="959"/>
      <c r="E545" s="959"/>
      <c r="F545" s="523"/>
      <c r="G545" s="555"/>
      <c r="H545" s="443"/>
      <c r="I545" s="443"/>
    </row>
    <row r="546" spans="1:9" ht="12" customHeight="1">
      <c r="A546" s="462"/>
      <c r="B546" s="463" t="s">
        <v>667</v>
      </c>
      <c r="C546" s="459"/>
      <c r="D546" s="959"/>
      <c r="E546" s="959"/>
      <c r="F546" s="523"/>
      <c r="G546" s="555"/>
      <c r="H546" s="443"/>
      <c r="I546" s="443"/>
    </row>
    <row r="547" spans="1:9" ht="12" customHeight="1">
      <c r="A547" s="462"/>
      <c r="B547" s="208" t="s">
        <v>215</v>
      </c>
      <c r="C547" s="459"/>
      <c r="D547" s="959"/>
      <c r="E547" s="959"/>
      <c r="F547" s="523"/>
      <c r="G547" s="555"/>
      <c r="H547" s="443"/>
      <c r="I547" s="443"/>
    </row>
    <row r="548" spans="1:9" ht="12" customHeight="1">
      <c r="A548" s="462"/>
      <c r="B548" s="464" t="s">
        <v>197</v>
      </c>
      <c r="C548" s="571">
        <v>3733</v>
      </c>
      <c r="D548" s="964">
        <v>4533</v>
      </c>
      <c r="E548" s="964">
        <v>4216</v>
      </c>
      <c r="F548" s="882">
        <f>SUM(E548/D548)</f>
        <v>0.930068387381425</v>
      </c>
      <c r="G548" s="721"/>
      <c r="H548" s="443"/>
      <c r="I548" s="443"/>
    </row>
    <row r="549" spans="1:9" ht="12" customHeight="1">
      <c r="A549" s="462"/>
      <c r="B549" s="376" t="s">
        <v>673</v>
      </c>
      <c r="C549" s="571"/>
      <c r="D549" s="964"/>
      <c r="E549" s="964"/>
      <c r="F549" s="523"/>
      <c r="G549" s="605"/>
      <c r="H549" s="443"/>
      <c r="I549" s="443"/>
    </row>
    <row r="550" spans="1:9" ht="12" customHeight="1">
      <c r="A550" s="462"/>
      <c r="B550" s="376" t="s">
        <v>207</v>
      </c>
      <c r="C550" s="459"/>
      <c r="D550" s="959"/>
      <c r="E550" s="959"/>
      <c r="F550" s="523"/>
      <c r="G550" s="555"/>
      <c r="H550" s="443"/>
      <c r="I550" s="443"/>
    </row>
    <row r="551" spans="1:9" ht="12" customHeight="1" thickBot="1">
      <c r="A551" s="462"/>
      <c r="B551" s="536" t="s">
        <v>632</v>
      </c>
      <c r="C551" s="478"/>
      <c r="D551" s="973"/>
      <c r="E551" s="973"/>
      <c r="F551" s="883"/>
      <c r="G551" s="576"/>
      <c r="H551" s="443"/>
      <c r="I551" s="443"/>
    </row>
    <row r="552" spans="1:9" ht="12" customHeight="1" thickBot="1">
      <c r="A552" s="474"/>
      <c r="B552" s="540" t="s">
        <v>12</v>
      </c>
      <c r="C552" s="469">
        <f>SUM(C548:C551)</f>
        <v>3733</v>
      </c>
      <c r="D552" s="962">
        <f>SUM(D548:D551)</f>
        <v>4533</v>
      </c>
      <c r="E552" s="962">
        <f>SUM(E548:E551)</f>
        <v>4216</v>
      </c>
      <c r="F552" s="884">
        <f>SUM(E552/D552)</f>
        <v>0.930068387381425</v>
      </c>
      <c r="G552" s="559"/>
      <c r="H552" s="443"/>
      <c r="I552" s="443"/>
    </row>
    <row r="553" spans="1:9" ht="12" customHeight="1">
      <c r="A553" s="83">
        <v>3347</v>
      </c>
      <c r="B553" s="566" t="s">
        <v>671</v>
      </c>
      <c r="C553" s="459"/>
      <c r="D553" s="959"/>
      <c r="E553" s="959"/>
      <c r="F553" s="523"/>
      <c r="G553" s="555"/>
      <c r="H553" s="443"/>
      <c r="I553" s="443"/>
    </row>
    <row r="554" spans="1:9" ht="12" customHeight="1">
      <c r="A554" s="462"/>
      <c r="B554" s="463" t="s">
        <v>667</v>
      </c>
      <c r="C554" s="459"/>
      <c r="D554" s="959"/>
      <c r="E554" s="959"/>
      <c r="F554" s="523"/>
      <c r="G554" s="555"/>
      <c r="H554" s="443"/>
      <c r="I554" s="443"/>
    </row>
    <row r="555" spans="1:9" ht="12" customHeight="1">
      <c r="A555" s="462"/>
      <c r="B555" s="208" t="s">
        <v>215</v>
      </c>
      <c r="C555" s="459"/>
      <c r="D555" s="959"/>
      <c r="E555" s="959"/>
      <c r="F555" s="523"/>
      <c r="G555" s="555"/>
      <c r="H555" s="443"/>
      <c r="I555" s="443"/>
    </row>
    <row r="556" spans="1:9" ht="12" customHeight="1">
      <c r="A556" s="462"/>
      <c r="B556" s="464" t="s">
        <v>197</v>
      </c>
      <c r="C556" s="571">
        <v>2000</v>
      </c>
      <c r="D556" s="964">
        <v>2000</v>
      </c>
      <c r="E556" s="964">
        <v>2000</v>
      </c>
      <c r="F556" s="882">
        <f>SUM(E556/D556)</f>
        <v>1</v>
      </c>
      <c r="G556" s="721"/>
      <c r="H556" s="443"/>
      <c r="I556" s="443"/>
    </row>
    <row r="557" spans="1:9" ht="12" customHeight="1">
      <c r="A557" s="462"/>
      <c r="B557" s="376" t="s">
        <v>673</v>
      </c>
      <c r="C557" s="571"/>
      <c r="D557" s="964"/>
      <c r="E557" s="964"/>
      <c r="F557" s="523"/>
      <c r="G557" s="605"/>
      <c r="H557" s="443"/>
      <c r="I557" s="443"/>
    </row>
    <row r="558" spans="1:9" ht="12" customHeight="1">
      <c r="A558" s="462"/>
      <c r="B558" s="376" t="s">
        <v>207</v>
      </c>
      <c r="C558" s="459"/>
      <c r="D558" s="959"/>
      <c r="E558" s="959"/>
      <c r="F558" s="523"/>
      <c r="G558" s="555"/>
      <c r="H558" s="443"/>
      <c r="I558" s="443"/>
    </row>
    <row r="559" spans="1:9" ht="12" customHeight="1" thickBot="1">
      <c r="A559" s="462"/>
      <c r="B559" s="536" t="s">
        <v>632</v>
      </c>
      <c r="C559" s="478"/>
      <c r="D559" s="973"/>
      <c r="E559" s="973"/>
      <c r="F559" s="883"/>
      <c r="G559" s="576"/>
      <c r="H559" s="443"/>
      <c r="I559" s="443"/>
    </row>
    <row r="560" spans="1:9" ht="12" customHeight="1" thickBot="1">
      <c r="A560" s="474"/>
      <c r="B560" s="540" t="s">
        <v>12</v>
      </c>
      <c r="C560" s="469">
        <f>SUM(C556:C559)</f>
        <v>2000</v>
      </c>
      <c r="D560" s="962">
        <f>SUM(D556:D559)</f>
        <v>2000</v>
      </c>
      <c r="E560" s="962">
        <f>SUM(E556:E559)</f>
        <v>2000</v>
      </c>
      <c r="F560" s="884">
        <f>SUM(E560/D560)</f>
        <v>1</v>
      </c>
      <c r="G560" s="559"/>
      <c r="H560" s="443"/>
      <c r="I560" s="443"/>
    </row>
    <row r="561" spans="1:9" ht="12" customHeight="1">
      <c r="A561" s="83">
        <v>3348</v>
      </c>
      <c r="B561" s="566" t="s">
        <v>59</v>
      </c>
      <c r="C561" s="459"/>
      <c r="D561" s="959"/>
      <c r="E561" s="959"/>
      <c r="F561" s="523"/>
      <c r="G561" s="555"/>
      <c r="H561" s="443"/>
      <c r="I561" s="443"/>
    </row>
    <row r="562" spans="1:9" ht="12" customHeight="1">
      <c r="A562" s="462"/>
      <c r="B562" s="463" t="s">
        <v>667</v>
      </c>
      <c r="C562" s="459"/>
      <c r="D562" s="959"/>
      <c r="E562" s="959"/>
      <c r="F562" s="523"/>
      <c r="G562" s="555"/>
      <c r="H562" s="443"/>
      <c r="I562" s="443"/>
    </row>
    <row r="563" spans="1:9" ht="12" customHeight="1">
      <c r="A563" s="462"/>
      <c r="B563" s="208" t="s">
        <v>215</v>
      </c>
      <c r="C563" s="459"/>
      <c r="D563" s="959"/>
      <c r="E563" s="959"/>
      <c r="F563" s="523"/>
      <c r="G563" s="555"/>
      <c r="H563" s="443"/>
      <c r="I563" s="443"/>
    </row>
    <row r="564" spans="1:9" ht="12" customHeight="1">
      <c r="A564" s="462"/>
      <c r="B564" s="464" t="s">
        <v>197</v>
      </c>
      <c r="C564" s="571">
        <v>400</v>
      </c>
      <c r="D564" s="964">
        <v>400</v>
      </c>
      <c r="E564" s="964">
        <v>400</v>
      </c>
      <c r="F564" s="882">
        <f>SUM(E564/D564)</f>
        <v>1</v>
      </c>
      <c r="G564" s="721"/>
      <c r="H564" s="443"/>
      <c r="I564" s="443"/>
    </row>
    <row r="565" spans="1:9" ht="12" customHeight="1">
      <c r="A565" s="462"/>
      <c r="B565" s="376" t="s">
        <v>673</v>
      </c>
      <c r="C565" s="571"/>
      <c r="D565" s="964"/>
      <c r="E565" s="964"/>
      <c r="F565" s="523"/>
      <c r="G565" s="605"/>
      <c r="H565" s="443"/>
      <c r="I565" s="443"/>
    </row>
    <row r="566" spans="1:9" ht="12" customHeight="1">
      <c r="A566" s="462"/>
      <c r="B566" s="376" t="s">
        <v>207</v>
      </c>
      <c r="C566" s="459"/>
      <c r="D566" s="959"/>
      <c r="E566" s="959"/>
      <c r="F566" s="523"/>
      <c r="G566" s="555"/>
      <c r="H566" s="443"/>
      <c r="I566" s="443"/>
    </row>
    <row r="567" spans="1:9" ht="12" customHeight="1" thickBot="1">
      <c r="A567" s="462"/>
      <c r="B567" s="536" t="s">
        <v>632</v>
      </c>
      <c r="C567" s="478"/>
      <c r="D567" s="973"/>
      <c r="E567" s="973"/>
      <c r="F567" s="883"/>
      <c r="G567" s="576"/>
      <c r="H567" s="443"/>
      <c r="I567" s="443"/>
    </row>
    <row r="568" spans="1:9" ht="12" customHeight="1" thickBot="1">
      <c r="A568" s="474"/>
      <c r="B568" s="540" t="s">
        <v>12</v>
      </c>
      <c r="C568" s="469">
        <f>SUM(C564:C567)</f>
        <v>400</v>
      </c>
      <c r="D568" s="962">
        <f>SUM(D564:D567)</f>
        <v>400</v>
      </c>
      <c r="E568" s="962">
        <f>SUM(E564:E567)</f>
        <v>400</v>
      </c>
      <c r="F568" s="884">
        <f>SUM(E568/D568)</f>
        <v>1</v>
      </c>
      <c r="G568" s="559"/>
      <c r="H568" s="443"/>
      <c r="I568" s="443"/>
    </row>
    <row r="569" spans="1:9" ht="12" customHeight="1">
      <c r="A569" s="83">
        <v>3349</v>
      </c>
      <c r="B569" s="566" t="s">
        <v>339</v>
      </c>
      <c r="C569" s="459"/>
      <c r="D569" s="959"/>
      <c r="E569" s="959"/>
      <c r="F569" s="523"/>
      <c r="G569" s="555"/>
      <c r="H569" s="443"/>
      <c r="I569" s="443"/>
    </row>
    <row r="570" spans="1:9" ht="12" customHeight="1">
      <c r="A570" s="462"/>
      <c r="B570" s="463" t="s">
        <v>667</v>
      </c>
      <c r="C570" s="459"/>
      <c r="D570" s="959"/>
      <c r="E570" s="959"/>
      <c r="F570" s="523"/>
      <c r="G570" s="555"/>
      <c r="H570" s="443"/>
      <c r="I570" s="443"/>
    </row>
    <row r="571" spans="1:9" ht="12" customHeight="1">
      <c r="A571" s="462"/>
      <c r="B571" s="208" t="s">
        <v>215</v>
      </c>
      <c r="C571" s="459"/>
      <c r="D571" s="959"/>
      <c r="E571" s="959"/>
      <c r="F571" s="523"/>
      <c r="G571" s="555"/>
      <c r="H571" s="443"/>
      <c r="I571" s="443"/>
    </row>
    <row r="572" spans="1:9" ht="12" customHeight="1">
      <c r="A572" s="462"/>
      <c r="B572" s="464" t="s">
        <v>197</v>
      </c>
      <c r="C572" s="571">
        <v>2880</v>
      </c>
      <c r="D572" s="964">
        <v>2880</v>
      </c>
      <c r="E572" s="964">
        <v>1920</v>
      </c>
      <c r="F572" s="882">
        <f>SUM(E572/D572)</f>
        <v>0.6666666666666666</v>
      </c>
      <c r="G572" s="721"/>
      <c r="H572" s="443"/>
      <c r="I572" s="443"/>
    </row>
    <row r="573" spans="1:9" ht="12" customHeight="1">
      <c r="A573" s="462"/>
      <c r="B573" s="376" t="s">
        <v>673</v>
      </c>
      <c r="C573" s="571"/>
      <c r="D573" s="964"/>
      <c r="E573" s="964"/>
      <c r="F573" s="523"/>
      <c r="G573" s="605"/>
      <c r="H573" s="443"/>
      <c r="I573" s="443"/>
    </row>
    <row r="574" spans="1:9" ht="12" customHeight="1">
      <c r="A574" s="462"/>
      <c r="B574" s="376" t="s">
        <v>207</v>
      </c>
      <c r="C574" s="459"/>
      <c r="D574" s="959"/>
      <c r="E574" s="959"/>
      <c r="F574" s="523"/>
      <c r="G574" s="555"/>
      <c r="H574" s="443"/>
      <c r="I574" s="443"/>
    </row>
    <row r="575" spans="1:9" ht="12" customHeight="1" thickBot="1">
      <c r="A575" s="462"/>
      <c r="B575" s="536" t="s">
        <v>632</v>
      </c>
      <c r="C575" s="478"/>
      <c r="D575" s="973"/>
      <c r="E575" s="973"/>
      <c r="F575" s="883"/>
      <c r="G575" s="576"/>
      <c r="H575" s="443"/>
      <c r="I575" s="443"/>
    </row>
    <row r="576" spans="1:9" ht="12" customHeight="1" thickBot="1">
      <c r="A576" s="474"/>
      <c r="B576" s="540" t="s">
        <v>12</v>
      </c>
      <c r="C576" s="469">
        <f>SUM(C572:C575)</f>
        <v>2880</v>
      </c>
      <c r="D576" s="962">
        <f>SUM(D572:D575)</f>
        <v>2880</v>
      </c>
      <c r="E576" s="962">
        <f>SUM(E572:E575)</f>
        <v>1920</v>
      </c>
      <c r="F576" s="884">
        <f>SUM(E576/D576)</f>
        <v>0.6666666666666666</v>
      </c>
      <c r="G576" s="559"/>
      <c r="H576" s="443"/>
      <c r="I576" s="443"/>
    </row>
    <row r="577" spans="1:9" ht="12" customHeight="1">
      <c r="A577" s="475">
        <v>3350</v>
      </c>
      <c r="B577" s="257" t="s">
        <v>208</v>
      </c>
      <c r="C577" s="459"/>
      <c r="D577" s="959"/>
      <c r="E577" s="959"/>
      <c r="F577" s="523"/>
      <c r="G577" s="555"/>
      <c r="H577" s="443"/>
      <c r="I577" s="443"/>
    </row>
    <row r="578" spans="1:9" ht="12" customHeight="1">
      <c r="A578" s="462"/>
      <c r="B578" s="463" t="s">
        <v>667</v>
      </c>
      <c r="C578" s="375"/>
      <c r="D578" s="960"/>
      <c r="E578" s="960"/>
      <c r="F578" s="523"/>
      <c r="G578" s="555"/>
      <c r="H578" s="443"/>
      <c r="I578" s="443"/>
    </row>
    <row r="579" spans="1:9" ht="12" customHeight="1">
      <c r="A579" s="462"/>
      <c r="B579" s="208" t="s">
        <v>215</v>
      </c>
      <c r="C579" s="375"/>
      <c r="D579" s="960"/>
      <c r="E579" s="960"/>
      <c r="F579" s="523"/>
      <c r="G579" s="721"/>
      <c r="H579" s="443"/>
      <c r="I579" s="443"/>
    </row>
    <row r="580" spans="1:9" ht="12" customHeight="1">
      <c r="A580" s="462"/>
      <c r="B580" s="464" t="s">
        <v>197</v>
      </c>
      <c r="C580" s="571">
        <v>1000</v>
      </c>
      <c r="D580" s="964">
        <v>1427</v>
      </c>
      <c r="E580" s="964"/>
      <c r="F580" s="523">
        <f>SUM(E580/D580)</f>
        <v>0</v>
      </c>
      <c r="G580" s="555"/>
      <c r="H580" s="443"/>
      <c r="I580" s="443"/>
    </row>
    <row r="581" spans="1:9" ht="12" customHeight="1">
      <c r="A581" s="462"/>
      <c r="B581" s="376" t="s">
        <v>673</v>
      </c>
      <c r="C581" s="571"/>
      <c r="D581" s="964"/>
      <c r="E581" s="964"/>
      <c r="F581" s="523"/>
      <c r="G581" s="720"/>
      <c r="H581" s="443"/>
      <c r="I581" s="443"/>
    </row>
    <row r="582" spans="1:9" ht="12" customHeight="1">
      <c r="A582" s="462"/>
      <c r="B582" s="376" t="s">
        <v>207</v>
      </c>
      <c r="C582" s="375"/>
      <c r="D582" s="960"/>
      <c r="E582" s="960"/>
      <c r="F582" s="523"/>
      <c r="G582" s="555"/>
      <c r="H582" s="443"/>
      <c r="I582" s="443"/>
    </row>
    <row r="583" spans="1:9" ht="12" customHeight="1" thickBot="1">
      <c r="A583" s="462"/>
      <c r="B583" s="536" t="s">
        <v>632</v>
      </c>
      <c r="C583" s="467"/>
      <c r="D583" s="961"/>
      <c r="E583" s="961"/>
      <c r="F583" s="883"/>
      <c r="G583" s="576"/>
      <c r="H583" s="443"/>
      <c r="I583" s="443"/>
    </row>
    <row r="584" spans="1:9" ht="12" thickBot="1">
      <c r="A584" s="474"/>
      <c r="B584" s="540" t="s">
        <v>12</v>
      </c>
      <c r="C584" s="469">
        <f>SUM(C578:C583)</f>
        <v>1000</v>
      </c>
      <c r="D584" s="962">
        <f>SUM(D578:D583)</f>
        <v>1427</v>
      </c>
      <c r="E584" s="962">
        <f>SUM(E578:E583)</f>
        <v>0</v>
      </c>
      <c r="F584" s="884">
        <f>SUM(E584/D584)</f>
        <v>0</v>
      </c>
      <c r="G584" s="559"/>
      <c r="H584" s="443"/>
      <c r="I584" s="443"/>
    </row>
    <row r="585" spans="1:9" ht="11.25">
      <c r="A585" s="475">
        <v>3351</v>
      </c>
      <c r="B585" s="257" t="s">
        <v>542</v>
      </c>
      <c r="C585" s="459"/>
      <c r="D585" s="959"/>
      <c r="E585" s="959"/>
      <c r="F585" s="523"/>
      <c r="G585" s="520"/>
      <c r="H585" s="443"/>
      <c r="I585" s="443"/>
    </row>
    <row r="586" spans="1:9" ht="11.25">
      <c r="A586" s="462"/>
      <c r="B586" s="463" t="s">
        <v>667</v>
      </c>
      <c r="C586" s="375"/>
      <c r="D586" s="960"/>
      <c r="E586" s="960"/>
      <c r="F586" s="523"/>
      <c r="G586" s="524"/>
      <c r="H586" s="443"/>
      <c r="I586" s="443"/>
    </row>
    <row r="587" spans="1:9" ht="11.25">
      <c r="A587" s="462"/>
      <c r="B587" s="208" t="s">
        <v>215</v>
      </c>
      <c r="C587" s="375"/>
      <c r="D587" s="960"/>
      <c r="E587" s="960"/>
      <c r="F587" s="523"/>
      <c r="G587" s="524"/>
      <c r="H587" s="443"/>
      <c r="I587" s="443"/>
    </row>
    <row r="588" spans="1:9" ht="12">
      <c r="A588" s="462"/>
      <c r="B588" s="464" t="s">
        <v>197</v>
      </c>
      <c r="C588" s="571">
        <v>1000</v>
      </c>
      <c r="D588" s="964">
        <v>946</v>
      </c>
      <c r="E588" s="964">
        <v>946</v>
      </c>
      <c r="F588" s="882">
        <f>SUM(E588/D588)</f>
        <v>1</v>
      </c>
      <c r="G588" s="721"/>
      <c r="H588" s="443"/>
      <c r="I588" s="443"/>
    </row>
    <row r="589" spans="1:9" ht="11.25">
      <c r="A589" s="462"/>
      <c r="B589" s="376" t="s">
        <v>673</v>
      </c>
      <c r="C589" s="571">
        <v>14000</v>
      </c>
      <c r="D589" s="964">
        <v>18520</v>
      </c>
      <c r="E589" s="964">
        <v>18520</v>
      </c>
      <c r="F589" s="882">
        <f>SUM(E589/D589)</f>
        <v>1</v>
      </c>
      <c r="G589" s="524"/>
      <c r="H589" s="443"/>
      <c r="I589" s="443"/>
    </row>
    <row r="590" spans="1:9" ht="11.25">
      <c r="A590" s="462"/>
      <c r="B590" s="376" t="s">
        <v>207</v>
      </c>
      <c r="C590" s="375"/>
      <c r="D590" s="960"/>
      <c r="E590" s="960"/>
      <c r="F590" s="523"/>
      <c r="G590" s="524"/>
      <c r="H590" s="443"/>
      <c r="I590" s="443"/>
    </row>
    <row r="591" spans="1:9" ht="12" thickBot="1">
      <c r="A591" s="462"/>
      <c r="B591" s="536" t="s">
        <v>632</v>
      </c>
      <c r="C591" s="584"/>
      <c r="D591" s="967"/>
      <c r="E591" s="967"/>
      <c r="F591" s="883"/>
      <c r="G591" s="557"/>
      <c r="H591" s="443"/>
      <c r="I591" s="443"/>
    </row>
    <row r="592" spans="1:9" ht="12" thickBot="1">
      <c r="A592" s="474"/>
      <c r="B592" s="540" t="s">
        <v>12</v>
      </c>
      <c r="C592" s="469">
        <f>SUM(C586:C591)</f>
        <v>15000</v>
      </c>
      <c r="D592" s="962">
        <f>SUM(D586:D591)</f>
        <v>19466</v>
      </c>
      <c r="E592" s="962">
        <f>SUM(E586:E591)</f>
        <v>19466</v>
      </c>
      <c r="F592" s="884">
        <f>SUM(E592/D592)</f>
        <v>1</v>
      </c>
      <c r="G592" s="576"/>
      <c r="H592" s="443"/>
      <c r="I592" s="443"/>
    </row>
    <row r="593" spans="1:9" ht="11.25">
      <c r="A593" s="83">
        <v>3352</v>
      </c>
      <c r="B593" s="566" t="s">
        <v>637</v>
      </c>
      <c r="C593" s="459"/>
      <c r="D593" s="959"/>
      <c r="E593" s="959"/>
      <c r="F593" s="523"/>
      <c r="G593" s="555"/>
      <c r="H593" s="443"/>
      <c r="I593" s="443"/>
    </row>
    <row r="594" spans="1:9" ht="11.25">
      <c r="A594" s="462"/>
      <c r="B594" s="463" t="s">
        <v>667</v>
      </c>
      <c r="C594" s="375"/>
      <c r="D594" s="960"/>
      <c r="E594" s="960"/>
      <c r="F594" s="523"/>
      <c r="G594" s="555"/>
      <c r="H594" s="443"/>
      <c r="I594" s="443"/>
    </row>
    <row r="595" spans="1:9" ht="11.25">
      <c r="A595" s="462"/>
      <c r="B595" s="208" t="s">
        <v>215</v>
      </c>
      <c r="C595" s="375"/>
      <c r="D595" s="960"/>
      <c r="E595" s="960"/>
      <c r="F595" s="523"/>
      <c r="G595" s="555"/>
      <c r="H595" s="443"/>
      <c r="I595" s="443"/>
    </row>
    <row r="596" spans="1:9" ht="12">
      <c r="A596" s="462"/>
      <c r="B596" s="464" t="s">
        <v>197</v>
      </c>
      <c r="C596" s="375"/>
      <c r="D596" s="964"/>
      <c r="E596" s="964"/>
      <c r="F596" s="523"/>
      <c r="G596" s="721"/>
      <c r="H596" s="443"/>
      <c r="I596" s="443"/>
    </row>
    <row r="597" spans="1:9" ht="11.25">
      <c r="A597" s="462"/>
      <c r="B597" s="376" t="s">
        <v>673</v>
      </c>
      <c r="C597" s="375">
        <v>7000</v>
      </c>
      <c r="D597" s="964">
        <v>8329</v>
      </c>
      <c r="E597" s="964">
        <v>4713</v>
      </c>
      <c r="F597" s="882">
        <f>SUM(E597/D597)</f>
        <v>0.5658542442069876</v>
      </c>
      <c r="G597" s="555"/>
      <c r="H597" s="443"/>
      <c r="I597" s="443"/>
    </row>
    <row r="598" spans="1:9" ht="11.25">
      <c r="A598" s="462"/>
      <c r="B598" s="376" t="s">
        <v>207</v>
      </c>
      <c r="C598" s="571"/>
      <c r="D598" s="964"/>
      <c r="E598" s="964"/>
      <c r="F598" s="523"/>
      <c r="G598" s="555"/>
      <c r="H598" s="443"/>
      <c r="I598" s="443"/>
    </row>
    <row r="599" spans="1:9" ht="11.25">
      <c r="A599" s="462"/>
      <c r="B599" s="376" t="s">
        <v>673</v>
      </c>
      <c r="C599" s="375"/>
      <c r="D599" s="960"/>
      <c r="E599" s="960"/>
      <c r="F599" s="523"/>
      <c r="G599" s="556"/>
      <c r="H599" s="443"/>
      <c r="I599" s="443"/>
    </row>
    <row r="600" spans="1:9" ht="12" thickBot="1">
      <c r="A600" s="462"/>
      <c r="B600" s="536" t="s">
        <v>632</v>
      </c>
      <c r="C600" s="467"/>
      <c r="D600" s="961"/>
      <c r="E600" s="961"/>
      <c r="F600" s="883"/>
      <c r="G600" s="576"/>
      <c r="H600" s="443"/>
      <c r="I600" s="443"/>
    </row>
    <row r="601" spans="1:9" ht="12" thickBot="1">
      <c r="A601" s="474"/>
      <c r="B601" s="540" t="s">
        <v>12</v>
      </c>
      <c r="C601" s="469">
        <f>SUM(C594:C600)</f>
        <v>7000</v>
      </c>
      <c r="D601" s="962">
        <f>SUM(D594:D600)</f>
        <v>8329</v>
      </c>
      <c r="E601" s="962">
        <f>SUM(E594:E600)</f>
        <v>4713</v>
      </c>
      <c r="F601" s="884">
        <f>SUM(E601/D601)</f>
        <v>0.5658542442069876</v>
      </c>
      <c r="G601" s="559"/>
      <c r="H601" s="443"/>
      <c r="I601" s="443"/>
    </row>
    <row r="602" spans="1:9" ht="11.25">
      <c r="A602" s="83">
        <v>3354</v>
      </c>
      <c r="B602" s="566" t="s">
        <v>564</v>
      </c>
      <c r="C602" s="459"/>
      <c r="D602" s="959"/>
      <c r="E602" s="959"/>
      <c r="F602" s="523"/>
      <c r="G602" s="555"/>
      <c r="H602" s="443"/>
      <c r="I602" s="443"/>
    </row>
    <row r="603" spans="1:9" ht="11.25">
      <c r="A603" s="462"/>
      <c r="B603" s="463" t="s">
        <v>667</v>
      </c>
      <c r="C603" s="375"/>
      <c r="D603" s="960"/>
      <c r="E603" s="960"/>
      <c r="F603" s="523"/>
      <c r="G603" s="555"/>
      <c r="H603" s="443"/>
      <c r="I603" s="443"/>
    </row>
    <row r="604" spans="1:9" ht="11.25">
      <c r="A604" s="462"/>
      <c r="B604" s="208" t="s">
        <v>215</v>
      </c>
      <c r="C604" s="375"/>
      <c r="D604" s="960"/>
      <c r="E604" s="960"/>
      <c r="F604" s="523"/>
      <c r="G604" s="555"/>
      <c r="H604" s="443"/>
      <c r="I604" s="443"/>
    </row>
    <row r="605" spans="1:9" ht="12">
      <c r="A605" s="462"/>
      <c r="B605" s="464" t="s">
        <v>197</v>
      </c>
      <c r="C605" s="375"/>
      <c r="D605" s="960">
        <v>73</v>
      </c>
      <c r="E605" s="960">
        <v>73</v>
      </c>
      <c r="F605" s="882">
        <f>SUM(E605/D605)</f>
        <v>1</v>
      </c>
      <c r="G605" s="721"/>
      <c r="H605" s="443"/>
      <c r="I605" s="443"/>
    </row>
    <row r="606" spans="1:9" ht="11.25">
      <c r="A606" s="462"/>
      <c r="B606" s="376" t="s">
        <v>673</v>
      </c>
      <c r="C606" s="375">
        <v>10000</v>
      </c>
      <c r="D606" s="960">
        <v>9660</v>
      </c>
      <c r="E606" s="960">
        <v>9605</v>
      </c>
      <c r="F606" s="882">
        <f>SUM(E606/D606)</f>
        <v>0.9943064182194618</v>
      </c>
      <c r="G606" s="555"/>
      <c r="H606" s="443"/>
      <c r="I606" s="443"/>
    </row>
    <row r="607" spans="1:9" ht="11.25">
      <c r="A607" s="462"/>
      <c r="B607" s="376" t="s">
        <v>207</v>
      </c>
      <c r="C607" s="571"/>
      <c r="D607" s="964"/>
      <c r="E607" s="964"/>
      <c r="F607" s="523"/>
      <c r="G607" s="555"/>
      <c r="H607" s="443"/>
      <c r="I607" s="443"/>
    </row>
    <row r="608" spans="1:9" ht="12" thickBot="1">
      <c r="A608" s="462"/>
      <c r="B608" s="536" t="s">
        <v>632</v>
      </c>
      <c r="C608" s="467"/>
      <c r="D608" s="961"/>
      <c r="E608" s="961"/>
      <c r="F608" s="883"/>
      <c r="G608" s="576"/>
      <c r="H608" s="443"/>
      <c r="I608" s="443"/>
    </row>
    <row r="609" spans="1:9" ht="12" thickBot="1">
      <c r="A609" s="474"/>
      <c r="B609" s="540" t="s">
        <v>12</v>
      </c>
      <c r="C609" s="469">
        <f>SUM(C603:C608)</f>
        <v>10000</v>
      </c>
      <c r="D609" s="962">
        <f>SUM(D603:D608)</f>
        <v>9733</v>
      </c>
      <c r="E609" s="962">
        <f>SUM(E603:E608)</f>
        <v>9678</v>
      </c>
      <c r="F609" s="884">
        <f>SUM(E609/D609)</f>
        <v>0.9943491215452585</v>
      </c>
      <c r="G609" s="559"/>
      <c r="H609" s="443"/>
      <c r="I609" s="443"/>
    </row>
    <row r="610" spans="1:9" ht="12" customHeight="1">
      <c r="A610" s="83">
        <v>3355</v>
      </c>
      <c r="B610" s="257" t="s">
        <v>565</v>
      </c>
      <c r="C610" s="459"/>
      <c r="D610" s="959"/>
      <c r="E610" s="959"/>
      <c r="F610" s="523"/>
      <c r="G610" s="555"/>
      <c r="H610" s="443"/>
      <c r="I610" s="443"/>
    </row>
    <row r="611" spans="1:9" ht="12" customHeight="1">
      <c r="A611" s="462"/>
      <c r="B611" s="463" t="s">
        <v>667</v>
      </c>
      <c r="C611" s="571">
        <v>300</v>
      </c>
      <c r="D611" s="964">
        <v>702</v>
      </c>
      <c r="E611" s="964">
        <v>445</v>
      </c>
      <c r="F611" s="882">
        <f>SUM(E611/D611)</f>
        <v>0.6339031339031339</v>
      </c>
      <c r="G611" s="555"/>
      <c r="H611" s="443"/>
      <c r="I611" s="443"/>
    </row>
    <row r="612" spans="1:9" ht="12" customHeight="1">
      <c r="A612" s="462"/>
      <c r="B612" s="208" t="s">
        <v>215</v>
      </c>
      <c r="C612" s="571">
        <v>150</v>
      </c>
      <c r="D612" s="964">
        <v>252</v>
      </c>
      <c r="E612" s="964">
        <v>87</v>
      </c>
      <c r="F612" s="882">
        <f>SUM(E612/D612)</f>
        <v>0.34523809523809523</v>
      </c>
      <c r="G612" s="721"/>
      <c r="H612" s="443"/>
      <c r="I612" s="443"/>
    </row>
    <row r="613" spans="1:9" ht="12" customHeight="1">
      <c r="A613" s="462"/>
      <c r="B613" s="464" t="s">
        <v>197</v>
      </c>
      <c r="C613" s="571">
        <v>7550</v>
      </c>
      <c r="D613" s="964">
        <v>10643</v>
      </c>
      <c r="E613" s="964">
        <v>8320</v>
      </c>
      <c r="F613" s="882">
        <f>SUM(E613/D613)</f>
        <v>0.7817344733627737</v>
      </c>
      <c r="G613" s="555"/>
      <c r="H613" s="443"/>
      <c r="I613" s="443"/>
    </row>
    <row r="614" spans="1:9" ht="12" customHeight="1">
      <c r="A614" s="462"/>
      <c r="B614" s="376" t="s">
        <v>673</v>
      </c>
      <c r="C614" s="571"/>
      <c r="D614" s="964"/>
      <c r="E614" s="964"/>
      <c r="F614" s="523"/>
      <c r="G614" s="555"/>
      <c r="H614" s="443"/>
      <c r="I614" s="443"/>
    </row>
    <row r="615" spans="1:9" ht="12" customHeight="1">
      <c r="A615" s="462"/>
      <c r="B615" s="376" t="s">
        <v>207</v>
      </c>
      <c r="C615" s="459"/>
      <c r="D615" s="959"/>
      <c r="E615" s="959"/>
      <c r="F615" s="523"/>
      <c r="G615" s="555"/>
      <c r="H615" s="443"/>
      <c r="I615" s="443"/>
    </row>
    <row r="616" spans="1:9" ht="12" customHeight="1" thickBot="1">
      <c r="A616" s="462"/>
      <c r="B616" s="536" t="s">
        <v>632</v>
      </c>
      <c r="C616" s="573"/>
      <c r="D616" s="965"/>
      <c r="E616" s="965"/>
      <c r="F616" s="883"/>
      <c r="G616" s="576"/>
      <c r="H616" s="443"/>
      <c r="I616" s="443"/>
    </row>
    <row r="617" spans="1:9" ht="12" customHeight="1" thickBot="1">
      <c r="A617" s="474"/>
      <c r="B617" s="540" t="s">
        <v>12</v>
      </c>
      <c r="C617" s="469">
        <f>SUM(C611:C616)</f>
        <v>8000</v>
      </c>
      <c r="D617" s="962">
        <f>SUM(D611:D616)</f>
        <v>11597</v>
      </c>
      <c r="E617" s="962">
        <f>SUM(E611:E616)</f>
        <v>8852</v>
      </c>
      <c r="F617" s="884">
        <f>SUM(E617/D617)</f>
        <v>0.7633008536690523</v>
      </c>
      <c r="G617" s="559"/>
      <c r="H617" s="443"/>
      <c r="I617" s="443"/>
    </row>
    <row r="618" spans="1:9" ht="12" customHeight="1">
      <c r="A618" s="83">
        <v>3356</v>
      </c>
      <c r="B618" s="257" t="s">
        <v>539</v>
      </c>
      <c r="C618" s="459"/>
      <c r="D618" s="959"/>
      <c r="E618" s="959"/>
      <c r="F618" s="523"/>
      <c r="G618" s="555"/>
      <c r="H618" s="443"/>
      <c r="I618" s="443"/>
    </row>
    <row r="619" spans="1:9" ht="12" customHeight="1">
      <c r="A619" s="462"/>
      <c r="B619" s="463" t="s">
        <v>667</v>
      </c>
      <c r="C619" s="571"/>
      <c r="D619" s="964"/>
      <c r="E619" s="964"/>
      <c r="F619" s="523"/>
      <c r="G619" s="555"/>
      <c r="H619" s="443"/>
      <c r="I619" s="443"/>
    </row>
    <row r="620" spans="1:9" ht="12" customHeight="1">
      <c r="A620" s="462"/>
      <c r="B620" s="208" t="s">
        <v>215</v>
      </c>
      <c r="C620" s="571"/>
      <c r="D620" s="964"/>
      <c r="E620" s="964"/>
      <c r="F620" s="523"/>
      <c r="G620" s="555"/>
      <c r="H620" s="443"/>
      <c r="I620" s="443"/>
    </row>
    <row r="621" spans="1:9" ht="12" customHeight="1">
      <c r="A621" s="462"/>
      <c r="B621" s="464" t="s">
        <v>197</v>
      </c>
      <c r="C621" s="571"/>
      <c r="D621" s="964"/>
      <c r="E621" s="964"/>
      <c r="F621" s="523"/>
      <c r="G621" s="720"/>
      <c r="H621" s="443"/>
      <c r="I621" s="443"/>
    </row>
    <row r="622" spans="1:9" ht="12" customHeight="1">
      <c r="A622" s="462"/>
      <c r="B622" s="376" t="s">
        <v>673</v>
      </c>
      <c r="C622" s="571"/>
      <c r="D622" s="964"/>
      <c r="E622" s="964"/>
      <c r="F622" s="523"/>
      <c r="G622" s="555"/>
      <c r="H622" s="443"/>
      <c r="I622" s="443"/>
    </row>
    <row r="623" spans="1:9" ht="12" customHeight="1">
      <c r="A623" s="462"/>
      <c r="B623" s="376" t="s">
        <v>207</v>
      </c>
      <c r="C623" s="571">
        <v>25000</v>
      </c>
      <c r="D623" s="964">
        <v>54042</v>
      </c>
      <c r="E623" s="964">
        <v>9541</v>
      </c>
      <c r="F623" s="882">
        <f>SUM(E623/D623)</f>
        <v>0.17654787017504903</v>
      </c>
      <c r="G623" s="555"/>
      <c r="H623" s="443"/>
      <c r="I623" s="443"/>
    </row>
    <row r="624" spans="1:9" ht="12" customHeight="1" thickBot="1">
      <c r="A624" s="462"/>
      <c r="B624" s="536" t="s">
        <v>632</v>
      </c>
      <c r="C624" s="573"/>
      <c r="D624" s="965"/>
      <c r="E624" s="965"/>
      <c r="F624" s="883"/>
      <c r="G624" s="576"/>
      <c r="H624" s="443"/>
      <c r="I624" s="443"/>
    </row>
    <row r="625" spans="1:9" ht="12" customHeight="1" thickBot="1">
      <c r="A625" s="474"/>
      <c r="B625" s="540" t="s">
        <v>12</v>
      </c>
      <c r="C625" s="469">
        <f>SUM(C619:C624)</f>
        <v>25000</v>
      </c>
      <c r="D625" s="962">
        <f>SUM(D619:D624)</f>
        <v>54042</v>
      </c>
      <c r="E625" s="962">
        <f>SUM(E619:E624)</f>
        <v>9541</v>
      </c>
      <c r="F625" s="884">
        <f>SUM(E625/D625)</f>
        <v>0.17654787017504903</v>
      </c>
      <c r="G625" s="559"/>
      <c r="H625" s="443"/>
      <c r="I625" s="443"/>
    </row>
    <row r="626" spans="1:9" ht="12" customHeight="1">
      <c r="A626" s="83">
        <v>3357</v>
      </c>
      <c r="B626" s="257" t="s">
        <v>566</v>
      </c>
      <c r="C626" s="459"/>
      <c r="D626" s="959"/>
      <c r="E626" s="959"/>
      <c r="F626" s="523"/>
      <c r="G626" s="555"/>
      <c r="H626" s="443"/>
      <c r="I626" s="443"/>
    </row>
    <row r="627" spans="1:9" ht="12" customHeight="1">
      <c r="A627" s="462"/>
      <c r="B627" s="463" t="s">
        <v>667</v>
      </c>
      <c r="C627" s="571">
        <v>800</v>
      </c>
      <c r="D627" s="964">
        <v>763</v>
      </c>
      <c r="E627" s="964">
        <v>253</v>
      </c>
      <c r="F627" s="882">
        <f>SUM(E627/D627)</f>
        <v>0.3315858453473132</v>
      </c>
      <c r="G627" s="555"/>
      <c r="H627" s="443"/>
      <c r="I627" s="443"/>
    </row>
    <row r="628" spans="1:9" ht="12" customHeight="1">
      <c r="A628" s="462"/>
      <c r="B628" s="208" t="s">
        <v>215</v>
      </c>
      <c r="C628" s="571">
        <v>300</v>
      </c>
      <c r="D628" s="964">
        <v>502</v>
      </c>
      <c r="E628" s="964">
        <v>149</v>
      </c>
      <c r="F628" s="882">
        <f>SUM(E628/D628)</f>
        <v>0.2968127490039841</v>
      </c>
      <c r="G628" s="555"/>
      <c r="H628" s="443"/>
      <c r="I628" s="443"/>
    </row>
    <row r="629" spans="1:9" ht="12" customHeight="1">
      <c r="A629" s="462"/>
      <c r="B629" s="464" t="s">
        <v>197</v>
      </c>
      <c r="C629" s="571">
        <v>3900</v>
      </c>
      <c r="D629" s="964">
        <v>6947</v>
      </c>
      <c r="E629" s="964">
        <v>3897</v>
      </c>
      <c r="F629" s="882">
        <f>SUM(E629/D629)</f>
        <v>0.5609615661436591</v>
      </c>
      <c r="G629" s="721"/>
      <c r="H629" s="443"/>
      <c r="I629" s="443"/>
    </row>
    <row r="630" spans="1:9" ht="12" customHeight="1">
      <c r="A630" s="462"/>
      <c r="B630" s="376" t="s">
        <v>673</v>
      </c>
      <c r="C630" s="571"/>
      <c r="D630" s="964"/>
      <c r="E630" s="964"/>
      <c r="F630" s="523"/>
      <c r="G630" s="555"/>
      <c r="H630" s="443"/>
      <c r="I630" s="443"/>
    </row>
    <row r="631" spans="1:9" ht="12" customHeight="1">
      <c r="A631" s="462"/>
      <c r="B631" s="376" t="s">
        <v>207</v>
      </c>
      <c r="C631" s="459"/>
      <c r="D631" s="959"/>
      <c r="E631" s="959"/>
      <c r="F631" s="523"/>
      <c r="G631" s="555"/>
      <c r="H631" s="443"/>
      <c r="I631" s="443"/>
    </row>
    <row r="632" spans="1:9" ht="12" customHeight="1" thickBot="1">
      <c r="A632" s="462"/>
      <c r="B632" s="536" t="s">
        <v>632</v>
      </c>
      <c r="C632" s="573"/>
      <c r="D632" s="965"/>
      <c r="E632" s="965"/>
      <c r="F632" s="883"/>
      <c r="G632" s="576"/>
      <c r="H632" s="443"/>
      <c r="I632" s="443"/>
    </row>
    <row r="633" spans="1:9" ht="12" customHeight="1" thickBot="1">
      <c r="A633" s="474"/>
      <c r="B633" s="540" t="s">
        <v>12</v>
      </c>
      <c r="C633" s="469">
        <f>SUM(C627:C632)</f>
        <v>5000</v>
      </c>
      <c r="D633" s="962">
        <f>SUM(D627:D632)</f>
        <v>8212</v>
      </c>
      <c r="E633" s="962">
        <f>SUM(E627:E632)</f>
        <v>4299</v>
      </c>
      <c r="F633" s="884">
        <f>SUM(E633/D633)</f>
        <v>0.5235021919142718</v>
      </c>
      <c r="G633" s="559"/>
      <c r="H633" s="443"/>
      <c r="I633" s="443"/>
    </row>
    <row r="634" spans="1:9" ht="12" customHeight="1">
      <c r="A634" s="83">
        <v>3358</v>
      </c>
      <c r="B634" s="257" t="s">
        <v>287</v>
      </c>
      <c r="C634" s="459"/>
      <c r="D634" s="959"/>
      <c r="E634" s="959"/>
      <c r="F634" s="523"/>
      <c r="G634" s="555"/>
      <c r="H634" s="443"/>
      <c r="I634" s="443"/>
    </row>
    <row r="635" spans="1:9" ht="12" customHeight="1">
      <c r="A635" s="462"/>
      <c r="B635" s="463" t="s">
        <v>667</v>
      </c>
      <c r="C635" s="571"/>
      <c r="D635" s="964"/>
      <c r="E635" s="964"/>
      <c r="F635" s="523"/>
      <c r="G635" s="555"/>
      <c r="H635" s="443"/>
      <c r="I635" s="443"/>
    </row>
    <row r="636" spans="1:9" ht="12" customHeight="1">
      <c r="A636" s="462"/>
      <c r="B636" s="208" t="s">
        <v>215</v>
      </c>
      <c r="C636" s="571"/>
      <c r="D636" s="964"/>
      <c r="E636" s="964"/>
      <c r="F636" s="523"/>
      <c r="G636" s="555"/>
      <c r="H636" s="443"/>
      <c r="I636" s="443"/>
    </row>
    <row r="637" spans="1:9" ht="12" customHeight="1">
      <c r="A637" s="462"/>
      <c r="B637" s="464" t="s">
        <v>197</v>
      </c>
      <c r="C637" s="571">
        <v>2000</v>
      </c>
      <c r="D637" s="964"/>
      <c r="E637" s="964"/>
      <c r="F637" s="523"/>
      <c r="G637" s="721"/>
      <c r="H637" s="443"/>
      <c r="I637" s="443"/>
    </row>
    <row r="638" spans="1:9" ht="12" customHeight="1">
      <c r="A638" s="462"/>
      <c r="B638" s="376" t="s">
        <v>673</v>
      </c>
      <c r="C638" s="571"/>
      <c r="D638" s="964"/>
      <c r="E638" s="964"/>
      <c r="F638" s="523"/>
      <c r="G638" s="555"/>
      <c r="H638" s="443"/>
      <c r="I638" s="443"/>
    </row>
    <row r="639" spans="1:9" ht="12" customHeight="1">
      <c r="A639" s="462"/>
      <c r="B639" s="376" t="s">
        <v>207</v>
      </c>
      <c r="C639" s="459"/>
      <c r="D639" s="959"/>
      <c r="E639" s="959"/>
      <c r="F639" s="523"/>
      <c r="G639" s="555"/>
      <c r="H639" s="443"/>
      <c r="I639" s="443"/>
    </row>
    <row r="640" spans="1:9" ht="12" customHeight="1" thickBot="1">
      <c r="A640" s="462"/>
      <c r="B640" s="536" t="s">
        <v>632</v>
      </c>
      <c r="C640" s="573"/>
      <c r="D640" s="965"/>
      <c r="E640" s="965"/>
      <c r="F640" s="883"/>
      <c r="G640" s="576"/>
      <c r="H640" s="443"/>
      <c r="I640" s="443"/>
    </row>
    <row r="641" spans="1:9" ht="12" customHeight="1" thickBot="1">
      <c r="A641" s="474"/>
      <c r="B641" s="540" t="s">
        <v>12</v>
      </c>
      <c r="C641" s="469">
        <f>SUM(C635:C640)</f>
        <v>2000</v>
      </c>
      <c r="D641" s="962">
        <f>SUM(D635:D640)</f>
        <v>0</v>
      </c>
      <c r="E641" s="962"/>
      <c r="F641" s="884"/>
      <c r="G641" s="559"/>
      <c r="H641" s="443"/>
      <c r="I641" s="443"/>
    </row>
    <row r="642" spans="1:9" ht="12" customHeight="1">
      <c r="A642" s="83">
        <v>3360</v>
      </c>
      <c r="B642" s="257" t="s">
        <v>340</v>
      </c>
      <c r="C642" s="459"/>
      <c r="D642" s="959"/>
      <c r="E642" s="959"/>
      <c r="F642" s="523"/>
      <c r="G642" s="555"/>
      <c r="H642" s="443"/>
      <c r="I642" s="443"/>
    </row>
    <row r="643" spans="1:9" ht="12" customHeight="1">
      <c r="A643" s="462"/>
      <c r="B643" s="463" t="s">
        <v>667</v>
      </c>
      <c r="C643" s="571"/>
      <c r="D643" s="964"/>
      <c r="E643" s="964"/>
      <c r="F643" s="523"/>
      <c r="G643" s="555"/>
      <c r="H643" s="443"/>
      <c r="I643" s="443"/>
    </row>
    <row r="644" spans="1:9" ht="12" customHeight="1">
      <c r="A644" s="462"/>
      <c r="B644" s="208" t="s">
        <v>215</v>
      </c>
      <c r="C644" s="571"/>
      <c r="D644" s="964"/>
      <c r="E644" s="964"/>
      <c r="F644" s="523"/>
      <c r="G644" s="721"/>
      <c r="H644" s="443"/>
      <c r="I644" s="443"/>
    </row>
    <row r="645" spans="1:9" ht="12" customHeight="1">
      <c r="A645" s="462"/>
      <c r="B645" s="464" t="s">
        <v>197</v>
      </c>
      <c r="C645" s="571">
        <v>7000</v>
      </c>
      <c r="D645" s="964">
        <v>3000</v>
      </c>
      <c r="E645" s="964"/>
      <c r="F645" s="523">
        <f>SUM(E645/D645)</f>
        <v>0</v>
      </c>
      <c r="G645" s="555"/>
      <c r="H645" s="443"/>
      <c r="I645" s="443"/>
    </row>
    <row r="646" spans="1:9" ht="12" customHeight="1">
      <c r="A646" s="462"/>
      <c r="B646" s="376" t="s">
        <v>673</v>
      </c>
      <c r="C646" s="571"/>
      <c r="D646" s="964"/>
      <c r="E646" s="964"/>
      <c r="F646" s="523"/>
      <c r="G646" s="555"/>
      <c r="H646" s="443"/>
      <c r="I646" s="443"/>
    </row>
    <row r="647" spans="1:9" ht="12" customHeight="1">
      <c r="A647" s="462"/>
      <c r="B647" s="376" t="s">
        <v>207</v>
      </c>
      <c r="C647" s="459"/>
      <c r="D647" s="964"/>
      <c r="E647" s="964"/>
      <c r="F647" s="523"/>
      <c r="G647" s="555"/>
      <c r="H647" s="443"/>
      <c r="I647" s="443"/>
    </row>
    <row r="648" spans="1:9" ht="12" customHeight="1" thickBot="1">
      <c r="A648" s="462"/>
      <c r="B648" s="536" t="s">
        <v>534</v>
      </c>
      <c r="C648" s="573"/>
      <c r="D648" s="966"/>
      <c r="E648" s="966"/>
      <c r="F648" s="883"/>
      <c r="G648" s="576"/>
      <c r="H648" s="443"/>
      <c r="I648" s="443"/>
    </row>
    <row r="649" spans="1:9" ht="12" customHeight="1" thickBot="1">
      <c r="A649" s="474"/>
      <c r="B649" s="540" t="s">
        <v>12</v>
      </c>
      <c r="C649" s="469">
        <f>SUM(C645:C648)</f>
        <v>7000</v>
      </c>
      <c r="D649" s="962">
        <f>SUM(D645:D648)</f>
        <v>3000</v>
      </c>
      <c r="E649" s="962">
        <f>SUM(E645:E648)</f>
        <v>0</v>
      </c>
      <c r="F649" s="884">
        <f>SUM(E649/D649)</f>
        <v>0</v>
      </c>
      <c r="G649" s="559"/>
      <c r="H649" s="443"/>
      <c r="I649" s="443"/>
    </row>
    <row r="650" spans="1:9" ht="12" customHeight="1">
      <c r="A650" s="83">
        <v>3361</v>
      </c>
      <c r="B650" s="257" t="s">
        <v>341</v>
      </c>
      <c r="C650" s="459"/>
      <c r="D650" s="959"/>
      <c r="E650" s="959"/>
      <c r="F650" s="523"/>
      <c r="G650" s="555"/>
      <c r="H650" s="443"/>
      <c r="I650" s="443"/>
    </row>
    <row r="651" spans="1:9" ht="12" customHeight="1">
      <c r="A651" s="462"/>
      <c r="B651" s="463" t="s">
        <v>667</v>
      </c>
      <c r="C651" s="571"/>
      <c r="D651" s="964"/>
      <c r="E651" s="964"/>
      <c r="F651" s="523"/>
      <c r="G651" s="555"/>
      <c r="H651" s="443"/>
      <c r="I651" s="443"/>
    </row>
    <row r="652" spans="1:9" ht="12" customHeight="1">
      <c r="A652" s="462"/>
      <c r="B652" s="208" t="s">
        <v>215</v>
      </c>
      <c r="C652" s="571"/>
      <c r="D652" s="964"/>
      <c r="E652" s="964"/>
      <c r="F652" s="523"/>
      <c r="G652" s="555"/>
      <c r="H652" s="443"/>
      <c r="I652" s="443"/>
    </row>
    <row r="653" spans="1:9" ht="12" customHeight="1">
      <c r="A653" s="462"/>
      <c r="B653" s="464" t="s">
        <v>197</v>
      </c>
      <c r="C653" s="571">
        <v>1500</v>
      </c>
      <c r="D653" s="964">
        <v>1500</v>
      </c>
      <c r="E653" s="964">
        <v>83</v>
      </c>
      <c r="F653" s="882">
        <f>SUM(E653/D653)</f>
        <v>0.05533333333333333</v>
      </c>
      <c r="G653" s="721"/>
      <c r="H653" s="443"/>
      <c r="I653" s="443"/>
    </row>
    <row r="654" spans="1:9" ht="12" customHeight="1">
      <c r="A654" s="462"/>
      <c r="B654" s="376" t="s">
        <v>673</v>
      </c>
      <c r="C654" s="571"/>
      <c r="D654" s="964"/>
      <c r="E654" s="964"/>
      <c r="F654" s="523"/>
      <c r="G654" s="555"/>
      <c r="H654" s="443"/>
      <c r="I654" s="443"/>
    </row>
    <row r="655" spans="1:9" ht="12" customHeight="1">
      <c r="A655" s="462"/>
      <c r="B655" s="376" t="s">
        <v>207</v>
      </c>
      <c r="C655" s="459"/>
      <c r="D655" s="959"/>
      <c r="E655" s="959"/>
      <c r="F655" s="523"/>
      <c r="G655" s="555"/>
      <c r="H655" s="443"/>
      <c r="I655" s="443"/>
    </row>
    <row r="656" spans="1:9" ht="12" customHeight="1" thickBot="1">
      <c r="A656" s="462"/>
      <c r="B656" s="536" t="s">
        <v>632</v>
      </c>
      <c r="C656" s="573"/>
      <c r="D656" s="965"/>
      <c r="E656" s="965"/>
      <c r="F656" s="883"/>
      <c r="G656" s="576"/>
      <c r="H656" s="443"/>
      <c r="I656" s="443"/>
    </row>
    <row r="657" spans="1:9" ht="12" customHeight="1" thickBot="1">
      <c r="A657" s="474"/>
      <c r="B657" s="540" t="s">
        <v>12</v>
      </c>
      <c r="C657" s="469">
        <f>SUM(C653:C656)</f>
        <v>1500</v>
      </c>
      <c r="D657" s="962">
        <f>SUM(D653:D656)</f>
        <v>1500</v>
      </c>
      <c r="E657" s="962">
        <f>SUM(E653:E656)</f>
        <v>83</v>
      </c>
      <c r="F657" s="884">
        <f>SUM(E657/D657)</f>
        <v>0.05533333333333333</v>
      </c>
      <c r="G657" s="559"/>
      <c r="H657" s="443"/>
      <c r="I657" s="443"/>
    </row>
    <row r="658" spans="1:9" ht="12" customHeight="1">
      <c r="A658" s="83">
        <v>3362</v>
      </c>
      <c r="B658" s="257" t="s">
        <v>466</v>
      </c>
      <c r="C658" s="459"/>
      <c r="D658" s="959"/>
      <c r="E658" s="959"/>
      <c r="F658" s="523"/>
      <c r="G658" s="555"/>
      <c r="H658" s="443"/>
      <c r="I658" s="443"/>
    </row>
    <row r="659" spans="1:9" ht="12" customHeight="1">
      <c r="A659" s="462"/>
      <c r="B659" s="463" t="s">
        <v>667</v>
      </c>
      <c r="C659" s="571"/>
      <c r="D659" s="964">
        <v>42</v>
      </c>
      <c r="E659" s="964">
        <v>18</v>
      </c>
      <c r="F659" s="882">
        <f>SUM(E659/D659)</f>
        <v>0.42857142857142855</v>
      </c>
      <c r="G659" s="555"/>
      <c r="H659" s="443"/>
      <c r="I659" s="443"/>
    </row>
    <row r="660" spans="1:9" ht="12" customHeight="1">
      <c r="A660" s="462"/>
      <c r="B660" s="208" t="s">
        <v>215</v>
      </c>
      <c r="C660" s="571"/>
      <c r="D660" s="964">
        <v>21</v>
      </c>
      <c r="E660" s="964"/>
      <c r="F660" s="882">
        <f>SUM(E660/D660)</f>
        <v>0</v>
      </c>
      <c r="G660" s="555"/>
      <c r="H660" s="443"/>
      <c r="I660" s="443"/>
    </row>
    <row r="661" spans="1:9" ht="12" customHeight="1">
      <c r="A661" s="462"/>
      <c r="B661" s="464" t="s">
        <v>197</v>
      </c>
      <c r="C661" s="571">
        <v>3000</v>
      </c>
      <c r="D661" s="964">
        <v>1678</v>
      </c>
      <c r="E661" s="964">
        <v>5</v>
      </c>
      <c r="F661" s="882"/>
      <c r="G661" s="721"/>
      <c r="H661" s="443"/>
      <c r="I661" s="443"/>
    </row>
    <row r="662" spans="1:9" ht="12" customHeight="1">
      <c r="A662" s="462"/>
      <c r="B662" s="376" t="s">
        <v>673</v>
      </c>
      <c r="C662" s="571"/>
      <c r="D662" s="964"/>
      <c r="E662" s="964"/>
      <c r="F662" s="882"/>
      <c r="G662" s="555"/>
      <c r="H662" s="443"/>
      <c r="I662" s="443"/>
    </row>
    <row r="663" spans="1:9" ht="12" customHeight="1">
      <c r="A663" s="462"/>
      <c r="B663" s="376" t="s">
        <v>207</v>
      </c>
      <c r="C663" s="459"/>
      <c r="D663" s="964">
        <v>259</v>
      </c>
      <c r="E663" s="964"/>
      <c r="F663" s="882">
        <f>SUM(E663/D663)</f>
        <v>0</v>
      </c>
      <c r="G663" s="555"/>
      <c r="H663" s="443"/>
      <c r="I663" s="443"/>
    </row>
    <row r="664" spans="1:9" ht="12" customHeight="1" thickBot="1">
      <c r="A664" s="462"/>
      <c r="B664" s="536" t="s">
        <v>534</v>
      </c>
      <c r="C664" s="573"/>
      <c r="D664" s="966">
        <v>1000</v>
      </c>
      <c r="E664" s="969">
        <v>941</v>
      </c>
      <c r="F664" s="885">
        <f>SUM(E664/D664)</f>
        <v>0.941</v>
      </c>
      <c r="G664" s="576"/>
      <c r="H664" s="443"/>
      <c r="I664" s="443"/>
    </row>
    <row r="665" spans="1:9" ht="12" customHeight="1" thickBot="1">
      <c r="A665" s="474"/>
      <c r="B665" s="540" t="s">
        <v>12</v>
      </c>
      <c r="C665" s="469">
        <f>SUM(C661:C664)</f>
        <v>3000</v>
      </c>
      <c r="D665" s="962">
        <f>SUM(D659:D664)</f>
        <v>3000</v>
      </c>
      <c r="E665" s="962">
        <f>SUM(E659:E664)</f>
        <v>964</v>
      </c>
      <c r="F665" s="884">
        <f>SUM(E665/D665)</f>
        <v>0.32133333333333336</v>
      </c>
      <c r="G665" s="559"/>
      <c r="H665" s="443"/>
      <c r="I665" s="443"/>
    </row>
    <row r="666" spans="1:9" ht="12" customHeight="1" thickBot="1">
      <c r="A666" s="569">
        <v>3400</v>
      </c>
      <c r="B666" s="582" t="s">
        <v>638</v>
      </c>
      <c r="C666" s="469">
        <f>SUM(C667+C716)</f>
        <v>172205</v>
      </c>
      <c r="D666" s="962">
        <f>SUM(D667+D716)</f>
        <v>224471</v>
      </c>
      <c r="E666" s="962">
        <f>SUM(E667+E716)</f>
        <v>175253</v>
      </c>
      <c r="F666" s="884">
        <f>SUM(E666/D666)</f>
        <v>0.7807378235941391</v>
      </c>
      <c r="G666" s="559"/>
      <c r="H666" s="443"/>
      <c r="I666" s="443"/>
    </row>
    <row r="667" spans="1:9" ht="12" customHeight="1">
      <c r="A667" s="83">
        <v>3410</v>
      </c>
      <c r="B667" s="481" t="s">
        <v>639</v>
      </c>
      <c r="C667" s="459">
        <f>SUM(C675+C683+C691+C699+C707+C715)</f>
        <v>49335</v>
      </c>
      <c r="D667" s="959">
        <f>SUM(D675+D683+D691+D699+D707+D715)</f>
        <v>50502</v>
      </c>
      <c r="E667" s="959">
        <f>SUM(E675+E683+E691+E699+E707+E715)</f>
        <v>41080</v>
      </c>
      <c r="F667" s="523">
        <f>SUM(E667/D667)</f>
        <v>0.8134331313611343</v>
      </c>
      <c r="G667" s="554"/>
      <c r="H667" s="443"/>
      <c r="I667" s="443"/>
    </row>
    <row r="668" spans="1:9" ht="12" customHeight="1">
      <c r="A668" s="83">
        <v>3411</v>
      </c>
      <c r="B668" s="481" t="s">
        <v>10</v>
      </c>
      <c r="C668" s="459"/>
      <c r="D668" s="959"/>
      <c r="E668" s="959"/>
      <c r="F668" s="523"/>
      <c r="G668" s="555"/>
      <c r="H668" s="443"/>
      <c r="I668" s="443"/>
    </row>
    <row r="669" spans="1:9" ht="12" customHeight="1">
      <c r="A669" s="462"/>
      <c r="B669" s="463" t="s">
        <v>667</v>
      </c>
      <c r="C669" s="375"/>
      <c r="D669" s="960"/>
      <c r="E669" s="960"/>
      <c r="F669" s="523"/>
      <c r="G669" s="721"/>
      <c r="H669" s="443"/>
      <c r="I669" s="443"/>
    </row>
    <row r="670" spans="1:9" ht="12" customHeight="1">
      <c r="A670" s="462"/>
      <c r="B670" s="208" t="s">
        <v>215</v>
      </c>
      <c r="C670" s="375"/>
      <c r="D670" s="960"/>
      <c r="E670" s="960"/>
      <c r="F670" s="523"/>
      <c r="G670" s="555"/>
      <c r="H670" s="443"/>
      <c r="I670" s="443"/>
    </row>
    <row r="671" spans="1:9" ht="12" customHeight="1">
      <c r="A671" s="462"/>
      <c r="B671" s="464" t="s">
        <v>197</v>
      </c>
      <c r="C671" s="375"/>
      <c r="D671" s="960">
        <v>200</v>
      </c>
      <c r="E671" s="960">
        <v>186</v>
      </c>
      <c r="F671" s="882">
        <f>SUM(E671/D671)</f>
        <v>0.93</v>
      </c>
      <c r="G671" s="555"/>
      <c r="H671" s="443"/>
      <c r="I671" s="443"/>
    </row>
    <row r="672" spans="1:9" ht="12" customHeight="1">
      <c r="A672" s="462"/>
      <c r="B672" s="376" t="s">
        <v>673</v>
      </c>
      <c r="C672" s="375"/>
      <c r="D672" s="960"/>
      <c r="E672" s="960"/>
      <c r="F672" s="523"/>
      <c r="G672" s="555"/>
      <c r="H672" s="443"/>
      <c r="I672" s="443"/>
    </row>
    <row r="673" spans="1:9" ht="12" customHeight="1">
      <c r="A673" s="462"/>
      <c r="B673" s="376" t="s">
        <v>207</v>
      </c>
      <c r="C673" s="571">
        <v>5000</v>
      </c>
      <c r="D673" s="964">
        <v>4800</v>
      </c>
      <c r="E673" s="964"/>
      <c r="F673" s="523">
        <f>SUM(E673/D673)</f>
        <v>0</v>
      </c>
      <c r="G673" s="555"/>
      <c r="H673" s="443"/>
      <c r="I673" s="443"/>
    </row>
    <row r="674" spans="1:9" ht="12" customHeight="1" thickBot="1">
      <c r="A674" s="462"/>
      <c r="B674" s="536" t="s">
        <v>632</v>
      </c>
      <c r="C674" s="467"/>
      <c r="D674" s="961"/>
      <c r="E674" s="961"/>
      <c r="F674" s="883"/>
      <c r="G674" s="610"/>
      <c r="H674" s="443"/>
      <c r="I674" s="443"/>
    </row>
    <row r="675" spans="1:9" ht="12" customHeight="1" thickBot="1">
      <c r="A675" s="474"/>
      <c r="B675" s="540" t="s">
        <v>12</v>
      </c>
      <c r="C675" s="469">
        <f>SUM(C669:C674)</f>
        <v>5000</v>
      </c>
      <c r="D675" s="962">
        <f>SUM(D669:D674)</f>
        <v>5000</v>
      </c>
      <c r="E675" s="962">
        <f>SUM(E669:E674)</f>
        <v>186</v>
      </c>
      <c r="F675" s="884">
        <f>SUM(E675/D675)</f>
        <v>0.0372</v>
      </c>
      <c r="G675" s="611"/>
      <c r="H675" s="443"/>
      <c r="I675" s="443"/>
    </row>
    <row r="676" spans="1:7" s="518" customFormat="1" ht="12" customHeight="1">
      <c r="A676" s="83">
        <v>3412</v>
      </c>
      <c r="B676" s="257" t="s">
        <v>17</v>
      </c>
      <c r="C676" s="459"/>
      <c r="D676" s="959"/>
      <c r="E676" s="959"/>
      <c r="F676" s="523"/>
      <c r="G676" s="520"/>
    </row>
    <row r="677" spans="1:9" ht="12" customHeight="1">
      <c r="A677" s="462"/>
      <c r="B677" s="463" t="s">
        <v>667</v>
      </c>
      <c r="C677" s="375">
        <v>2500</v>
      </c>
      <c r="D677" s="960">
        <v>500</v>
      </c>
      <c r="E677" s="960">
        <v>168</v>
      </c>
      <c r="F677" s="882">
        <f>SUM(E677/D677)</f>
        <v>0.336</v>
      </c>
      <c r="G677" s="555"/>
      <c r="H677" s="443"/>
      <c r="I677" s="443"/>
    </row>
    <row r="678" spans="1:9" ht="12" customHeight="1">
      <c r="A678" s="462"/>
      <c r="B678" s="208" t="s">
        <v>215</v>
      </c>
      <c r="C678" s="375">
        <v>700</v>
      </c>
      <c r="D678" s="960">
        <v>200</v>
      </c>
      <c r="E678" s="960">
        <v>77</v>
      </c>
      <c r="F678" s="882">
        <f>SUM(E678/D678)</f>
        <v>0.385</v>
      </c>
      <c r="G678" s="721"/>
      <c r="H678" s="443"/>
      <c r="I678" s="443"/>
    </row>
    <row r="679" spans="1:9" ht="12" customHeight="1">
      <c r="A679" s="462"/>
      <c r="B679" s="464" t="s">
        <v>197</v>
      </c>
      <c r="C679" s="571">
        <v>3135</v>
      </c>
      <c r="D679" s="964">
        <v>6349</v>
      </c>
      <c r="E679" s="964">
        <v>3457</v>
      </c>
      <c r="F679" s="882">
        <f>SUM(E679/D679)</f>
        <v>0.5444951960938731</v>
      </c>
      <c r="G679" s="555"/>
      <c r="H679" s="443"/>
      <c r="I679" s="443"/>
    </row>
    <row r="680" spans="1:9" ht="12" customHeight="1">
      <c r="A680" s="462"/>
      <c r="B680" s="376" t="s">
        <v>673</v>
      </c>
      <c r="C680" s="571"/>
      <c r="D680" s="964"/>
      <c r="E680" s="964"/>
      <c r="F680" s="523"/>
      <c r="G680" s="555"/>
      <c r="H680" s="443"/>
      <c r="I680" s="443"/>
    </row>
    <row r="681" spans="1:9" ht="11.25">
      <c r="A681" s="462"/>
      <c r="B681" s="376" t="s">
        <v>207</v>
      </c>
      <c r="C681" s="375"/>
      <c r="D681" s="960"/>
      <c r="E681" s="960"/>
      <c r="F681" s="523"/>
      <c r="G681" s="556"/>
      <c r="H681" s="443"/>
      <c r="I681" s="443"/>
    </row>
    <row r="682" spans="1:9" ht="12" thickBot="1">
      <c r="A682" s="462"/>
      <c r="B682" s="586" t="s">
        <v>160</v>
      </c>
      <c r="C682" s="467"/>
      <c r="D682" s="961"/>
      <c r="E682" s="961"/>
      <c r="F682" s="883"/>
      <c r="G682" s="557"/>
      <c r="H682" s="443"/>
      <c r="I682" s="443"/>
    </row>
    <row r="683" spans="1:9" ht="12" customHeight="1" thickBot="1">
      <c r="A683" s="474"/>
      <c r="B683" s="540" t="s">
        <v>12</v>
      </c>
      <c r="C683" s="469">
        <f>SUM(C677:C682)</f>
        <v>6335</v>
      </c>
      <c r="D683" s="962">
        <f>SUM(D677:D682)</f>
        <v>7049</v>
      </c>
      <c r="E683" s="962">
        <f>SUM(E677:E682)</f>
        <v>3702</v>
      </c>
      <c r="F683" s="884">
        <f>SUM(E683/D683)</f>
        <v>0.5251808767201022</v>
      </c>
      <c r="G683" s="601"/>
      <c r="H683" s="443"/>
      <c r="I683" s="443"/>
    </row>
    <row r="684" spans="1:9" ht="12" customHeight="1">
      <c r="A684" s="83">
        <v>3413</v>
      </c>
      <c r="B684" s="566" t="s">
        <v>18</v>
      </c>
      <c r="C684" s="459"/>
      <c r="D684" s="959"/>
      <c r="E684" s="959"/>
      <c r="F684" s="523"/>
      <c r="G684" s="520"/>
      <c r="H684" s="443"/>
      <c r="I684" s="443"/>
    </row>
    <row r="685" spans="1:9" ht="12" customHeight="1">
      <c r="A685" s="462"/>
      <c r="B685" s="463" t="s">
        <v>667</v>
      </c>
      <c r="C685" s="375">
        <v>800</v>
      </c>
      <c r="D685" s="960">
        <v>1000</v>
      </c>
      <c r="E685" s="960">
        <v>740</v>
      </c>
      <c r="F685" s="882">
        <f>SUM(E685/D685)</f>
        <v>0.74</v>
      </c>
      <c r="G685" s="555"/>
      <c r="H685" s="443"/>
      <c r="I685" s="443"/>
    </row>
    <row r="686" spans="1:9" ht="12" customHeight="1">
      <c r="A686" s="462"/>
      <c r="B686" s="208" t="s">
        <v>215</v>
      </c>
      <c r="C686" s="375">
        <v>200</v>
      </c>
      <c r="D686" s="960">
        <v>259</v>
      </c>
      <c r="E686" s="960">
        <v>259</v>
      </c>
      <c r="F686" s="882">
        <f>SUM(E686/D686)</f>
        <v>1</v>
      </c>
      <c r="G686" s="721"/>
      <c r="H686" s="443"/>
      <c r="I686" s="443"/>
    </row>
    <row r="687" spans="1:9" ht="12" customHeight="1">
      <c r="A687" s="462"/>
      <c r="B687" s="464" t="s">
        <v>197</v>
      </c>
      <c r="C687" s="571">
        <v>4000</v>
      </c>
      <c r="D687" s="964">
        <v>4194</v>
      </c>
      <c r="E687" s="964">
        <v>3513</v>
      </c>
      <c r="F687" s="882">
        <f>SUM(E687/D687)</f>
        <v>0.8376251788268956</v>
      </c>
      <c r="G687" s="555"/>
      <c r="H687" s="443"/>
      <c r="I687" s="443"/>
    </row>
    <row r="688" spans="1:9" ht="12" customHeight="1">
      <c r="A688" s="462"/>
      <c r="B688" s="376" t="s">
        <v>673</v>
      </c>
      <c r="C688" s="571"/>
      <c r="D688" s="964"/>
      <c r="E688" s="964"/>
      <c r="F688" s="882"/>
      <c r="G688" s="555"/>
      <c r="H688" s="443"/>
      <c r="I688" s="443"/>
    </row>
    <row r="689" spans="1:9" ht="12" customHeight="1">
      <c r="A689" s="462"/>
      <c r="B689" s="376" t="s">
        <v>207</v>
      </c>
      <c r="C689" s="375">
        <v>7000</v>
      </c>
      <c r="D689" s="960">
        <v>7000</v>
      </c>
      <c r="E689" s="960">
        <v>7000</v>
      </c>
      <c r="F689" s="882">
        <f>SUM(E689/D689)</f>
        <v>1</v>
      </c>
      <c r="G689" s="555"/>
      <c r="H689" s="443"/>
      <c r="I689" s="443"/>
    </row>
    <row r="690" spans="1:9" ht="12" customHeight="1" thickBot="1">
      <c r="A690" s="462"/>
      <c r="B690" s="536" t="s">
        <v>632</v>
      </c>
      <c r="C690" s="467"/>
      <c r="D690" s="961"/>
      <c r="E690" s="961"/>
      <c r="F690" s="883"/>
      <c r="G690" s="576"/>
      <c r="H690" s="443"/>
      <c r="I690" s="443"/>
    </row>
    <row r="691" spans="1:9" ht="12" customHeight="1" thickBot="1">
      <c r="A691" s="474"/>
      <c r="B691" s="540" t="s">
        <v>12</v>
      </c>
      <c r="C691" s="469">
        <f>SUM(C685:C690)</f>
        <v>12000</v>
      </c>
      <c r="D691" s="962">
        <f>SUM(D685:D690)</f>
        <v>12453</v>
      </c>
      <c r="E691" s="962">
        <f>SUM(E685:E690)</f>
        <v>11512</v>
      </c>
      <c r="F691" s="884">
        <f>SUM(E691/D691)</f>
        <v>0.9244358789046816</v>
      </c>
      <c r="G691" s="601"/>
      <c r="H691" s="443"/>
      <c r="I691" s="443"/>
    </row>
    <row r="692" spans="1:9" ht="12" customHeight="1">
      <c r="A692" s="83">
        <v>3414</v>
      </c>
      <c r="B692" s="566" t="s">
        <v>624</v>
      </c>
      <c r="C692" s="459"/>
      <c r="D692" s="959"/>
      <c r="E692" s="959"/>
      <c r="F692" s="523"/>
      <c r="G692" s="520"/>
      <c r="H692" s="443"/>
      <c r="I692" s="443"/>
    </row>
    <row r="693" spans="1:9" ht="12" customHeight="1">
      <c r="A693" s="462"/>
      <c r="B693" s="463" t="s">
        <v>667</v>
      </c>
      <c r="C693" s="375"/>
      <c r="D693" s="960"/>
      <c r="E693" s="960"/>
      <c r="F693" s="523"/>
      <c r="G693" s="555"/>
      <c r="H693" s="443"/>
      <c r="I693" s="443"/>
    </row>
    <row r="694" spans="1:9" ht="12" customHeight="1">
      <c r="A694" s="462"/>
      <c r="B694" s="208" t="s">
        <v>215</v>
      </c>
      <c r="C694" s="375"/>
      <c r="D694" s="960"/>
      <c r="E694" s="960"/>
      <c r="F694" s="523"/>
      <c r="G694" s="721"/>
      <c r="H694" s="443"/>
      <c r="I694" s="443"/>
    </row>
    <row r="695" spans="1:9" ht="12" customHeight="1">
      <c r="A695" s="462"/>
      <c r="B695" s="464" t="s">
        <v>197</v>
      </c>
      <c r="C695" s="571"/>
      <c r="D695" s="964"/>
      <c r="E695" s="964"/>
      <c r="F695" s="523"/>
      <c r="G695" s="555"/>
      <c r="H695" s="443"/>
      <c r="I695" s="443"/>
    </row>
    <row r="696" spans="1:9" ht="12" customHeight="1">
      <c r="A696" s="462"/>
      <c r="B696" s="376" t="s">
        <v>673</v>
      </c>
      <c r="C696" s="571"/>
      <c r="D696" s="964"/>
      <c r="E696" s="964"/>
      <c r="F696" s="523"/>
      <c r="G696" s="555"/>
      <c r="H696" s="443"/>
      <c r="I696" s="443"/>
    </row>
    <row r="697" spans="1:9" ht="12" customHeight="1">
      <c r="A697" s="462"/>
      <c r="B697" s="376" t="s">
        <v>207</v>
      </c>
      <c r="C697" s="375">
        <v>3000</v>
      </c>
      <c r="D697" s="960">
        <v>3000</v>
      </c>
      <c r="E697" s="960">
        <v>2680</v>
      </c>
      <c r="F697" s="882">
        <f>SUM(E697/D697)</f>
        <v>0.8933333333333333</v>
      </c>
      <c r="G697" s="555"/>
      <c r="H697" s="443"/>
      <c r="I697" s="443"/>
    </row>
    <row r="698" spans="1:9" ht="12" customHeight="1" thickBot="1">
      <c r="A698" s="462"/>
      <c r="B698" s="536" t="s">
        <v>632</v>
      </c>
      <c r="C698" s="467"/>
      <c r="D698" s="961"/>
      <c r="E698" s="961"/>
      <c r="F698" s="885"/>
      <c r="G698" s="576"/>
      <c r="H698" s="443"/>
      <c r="I698" s="443"/>
    </row>
    <row r="699" spans="1:9" ht="12" customHeight="1" thickBot="1">
      <c r="A699" s="474"/>
      <c r="B699" s="540" t="s">
        <v>12</v>
      </c>
      <c r="C699" s="469">
        <f>SUM(C693:C698)</f>
        <v>3000</v>
      </c>
      <c r="D699" s="962">
        <f>SUM(D693:D698)</f>
        <v>3000</v>
      </c>
      <c r="E699" s="962">
        <f>SUM(E693:E698)</f>
        <v>2680</v>
      </c>
      <c r="F699" s="898">
        <f>SUM(E699/D699)</f>
        <v>0.8933333333333333</v>
      </c>
      <c r="G699" s="601"/>
      <c r="H699" s="443"/>
      <c r="I699" s="443"/>
    </row>
    <row r="700" spans="1:9" ht="12" customHeight="1">
      <c r="A700" s="83">
        <v>3415</v>
      </c>
      <c r="B700" s="566" t="s">
        <v>591</v>
      </c>
      <c r="C700" s="459"/>
      <c r="D700" s="959"/>
      <c r="E700" s="959"/>
      <c r="F700" s="523"/>
      <c r="G700" s="520" t="s">
        <v>543</v>
      </c>
      <c r="H700" s="443"/>
      <c r="I700" s="443"/>
    </row>
    <row r="701" spans="1:9" ht="12" customHeight="1">
      <c r="A701" s="462"/>
      <c r="B701" s="463" t="s">
        <v>667</v>
      </c>
      <c r="C701" s="375"/>
      <c r="D701" s="960"/>
      <c r="E701" s="960"/>
      <c r="F701" s="523"/>
      <c r="G701" s="555"/>
      <c r="H701" s="443"/>
      <c r="I701" s="443"/>
    </row>
    <row r="702" spans="1:9" ht="12" customHeight="1">
      <c r="A702" s="462"/>
      <c r="B702" s="208" t="s">
        <v>215</v>
      </c>
      <c r="C702" s="375"/>
      <c r="D702" s="960"/>
      <c r="E702" s="960"/>
      <c r="F702" s="523"/>
      <c r="G702" s="555"/>
      <c r="H702" s="443"/>
      <c r="I702" s="443"/>
    </row>
    <row r="703" spans="1:9" ht="12" customHeight="1">
      <c r="A703" s="462"/>
      <c r="B703" s="464" t="s">
        <v>197</v>
      </c>
      <c r="C703" s="375"/>
      <c r="D703" s="960"/>
      <c r="E703" s="960"/>
      <c r="F703" s="523"/>
      <c r="G703" s="721"/>
      <c r="H703" s="443"/>
      <c r="I703" s="443"/>
    </row>
    <row r="704" spans="1:9" ht="12" customHeight="1">
      <c r="A704" s="462"/>
      <c r="B704" s="376" t="s">
        <v>673</v>
      </c>
      <c r="C704" s="375"/>
      <c r="D704" s="960"/>
      <c r="E704" s="960"/>
      <c r="F704" s="523"/>
      <c r="G704" s="555"/>
      <c r="H704" s="443"/>
      <c r="I704" s="443"/>
    </row>
    <row r="705" spans="1:9" ht="12" customHeight="1">
      <c r="A705" s="462"/>
      <c r="B705" s="376" t="s">
        <v>207</v>
      </c>
      <c r="C705" s="375">
        <v>3000</v>
      </c>
      <c r="D705" s="960">
        <v>3000</v>
      </c>
      <c r="E705" s="960">
        <v>3000</v>
      </c>
      <c r="F705" s="882">
        <f>SUM(E705/D705)</f>
        <v>1</v>
      </c>
      <c r="G705" s="555"/>
      <c r="H705" s="443"/>
      <c r="I705" s="443"/>
    </row>
    <row r="706" spans="1:9" ht="12" customHeight="1" thickBot="1">
      <c r="A706" s="462"/>
      <c r="B706" s="536" t="s">
        <v>632</v>
      </c>
      <c r="C706" s="584"/>
      <c r="D706" s="967"/>
      <c r="E706" s="967"/>
      <c r="F706" s="883"/>
      <c r="G706" s="576"/>
      <c r="H706" s="443"/>
      <c r="I706" s="443"/>
    </row>
    <row r="707" spans="1:9" ht="12" customHeight="1" thickBot="1">
      <c r="A707" s="474"/>
      <c r="B707" s="540" t="s">
        <v>12</v>
      </c>
      <c r="C707" s="469">
        <f>SUM(C701:C706)</f>
        <v>3000</v>
      </c>
      <c r="D707" s="962">
        <f>SUM(D701:D706)</f>
        <v>3000</v>
      </c>
      <c r="E707" s="962">
        <f>SUM(E701:E706)</f>
        <v>3000</v>
      </c>
      <c r="F707" s="884">
        <f>SUM(E707/D707)</f>
        <v>1</v>
      </c>
      <c r="G707" s="601"/>
      <c r="H707" s="443"/>
      <c r="I707" s="443"/>
    </row>
    <row r="708" spans="1:9" ht="12" customHeight="1">
      <c r="A708" s="83">
        <v>3416</v>
      </c>
      <c r="B708" s="566" t="s">
        <v>58</v>
      </c>
      <c r="C708" s="459"/>
      <c r="D708" s="959"/>
      <c r="E708" s="959"/>
      <c r="F708" s="523"/>
      <c r="G708" s="520" t="s">
        <v>543</v>
      </c>
      <c r="H708" s="443"/>
      <c r="I708" s="443"/>
    </row>
    <row r="709" spans="1:9" ht="12" customHeight="1">
      <c r="A709" s="462"/>
      <c r="B709" s="463" t="s">
        <v>667</v>
      </c>
      <c r="C709" s="375"/>
      <c r="D709" s="960"/>
      <c r="E709" s="960"/>
      <c r="F709" s="523"/>
      <c r="G709" s="555"/>
      <c r="H709" s="443"/>
      <c r="I709" s="443"/>
    </row>
    <row r="710" spans="1:9" ht="12" customHeight="1">
      <c r="A710" s="462"/>
      <c r="B710" s="208" t="s">
        <v>215</v>
      </c>
      <c r="C710" s="375"/>
      <c r="D710" s="960"/>
      <c r="E710" s="960"/>
      <c r="F710" s="523"/>
      <c r="G710" s="555"/>
      <c r="H710" s="443"/>
      <c r="I710" s="443"/>
    </row>
    <row r="711" spans="1:9" ht="12" customHeight="1">
      <c r="A711" s="462"/>
      <c r="B711" s="464" t="s">
        <v>197</v>
      </c>
      <c r="C711" s="375"/>
      <c r="D711" s="960"/>
      <c r="E711" s="960"/>
      <c r="F711" s="523"/>
      <c r="G711" s="721"/>
      <c r="H711" s="443"/>
      <c r="I711" s="443"/>
    </row>
    <row r="712" spans="1:9" ht="12" customHeight="1">
      <c r="A712" s="462"/>
      <c r="B712" s="376" t="s">
        <v>673</v>
      </c>
      <c r="C712" s="375"/>
      <c r="D712" s="960"/>
      <c r="E712" s="960"/>
      <c r="F712" s="523"/>
      <c r="G712" s="555"/>
      <c r="H712" s="443"/>
      <c r="I712" s="443"/>
    </row>
    <row r="713" spans="1:9" ht="12" customHeight="1">
      <c r="A713" s="462"/>
      <c r="B713" s="376" t="s">
        <v>207</v>
      </c>
      <c r="C713" s="375">
        <v>20000</v>
      </c>
      <c r="D713" s="960">
        <v>20000</v>
      </c>
      <c r="E713" s="960">
        <v>20000</v>
      </c>
      <c r="F713" s="882">
        <f>SUM(E713/D713)</f>
        <v>1</v>
      </c>
      <c r="G713" s="720"/>
      <c r="H713" s="443"/>
      <c r="I713" s="443"/>
    </row>
    <row r="714" spans="1:9" ht="12" customHeight="1" thickBot="1">
      <c r="A714" s="462"/>
      <c r="B714" s="536" t="s">
        <v>632</v>
      </c>
      <c r="C714" s="467"/>
      <c r="D714" s="961"/>
      <c r="E714" s="961"/>
      <c r="F714" s="883"/>
      <c r="G714" s="722"/>
      <c r="H714" s="443"/>
      <c r="I714" s="443"/>
    </row>
    <row r="715" spans="1:9" ht="12" customHeight="1" thickBot="1">
      <c r="A715" s="474"/>
      <c r="B715" s="540" t="s">
        <v>12</v>
      </c>
      <c r="C715" s="469">
        <f>SUM(C709:C714)</f>
        <v>20000</v>
      </c>
      <c r="D715" s="962">
        <f>SUM(D709:D714)</f>
        <v>20000</v>
      </c>
      <c r="E715" s="962">
        <f>SUM(E709:E714)</f>
        <v>20000</v>
      </c>
      <c r="F715" s="884">
        <f>SUM(E715/D715)</f>
        <v>1</v>
      </c>
      <c r="G715" s="601"/>
      <c r="H715" s="443"/>
      <c r="I715" s="443"/>
    </row>
    <row r="716" spans="1:9" ht="12" customHeight="1">
      <c r="A716" s="83">
        <v>3420</v>
      </c>
      <c r="B716" s="481" t="s">
        <v>33</v>
      </c>
      <c r="C716" s="459">
        <f>SUM(C732+C740+C748+C780+C756+C764+C772+C788+C796+C804+C812+C821+C829+C837)</f>
        <v>122870</v>
      </c>
      <c r="D716" s="959">
        <f>SUM(D732+D740+D748+D780+D756+D764+D772+D788+D796+D804+D812+D821+D829+D837+D720)</f>
        <v>173969</v>
      </c>
      <c r="E716" s="959">
        <f>SUM(E732+E740+E748+E780+E756+E764+E772+E788+E796+E804+E812+E821+E829+E837+E720)</f>
        <v>134173</v>
      </c>
      <c r="F716" s="523">
        <f>SUM(E716/D716)</f>
        <v>0.7712466014059977</v>
      </c>
      <c r="G716" s="520"/>
      <c r="H716" s="443"/>
      <c r="I716" s="443"/>
    </row>
    <row r="717" spans="1:9" ht="12" customHeight="1">
      <c r="A717" s="83">
        <v>3421</v>
      </c>
      <c r="B717" s="566" t="s">
        <v>310</v>
      </c>
      <c r="C717" s="459"/>
      <c r="D717" s="959"/>
      <c r="E717" s="959"/>
      <c r="F717" s="523"/>
      <c r="G717" s="554"/>
      <c r="H717" s="443"/>
      <c r="I717" s="443"/>
    </row>
    <row r="718" spans="1:9" ht="12" customHeight="1">
      <c r="A718" s="462"/>
      <c r="B718" s="463" t="s">
        <v>667</v>
      </c>
      <c r="C718" s="375"/>
      <c r="D718" s="960"/>
      <c r="E718" s="960"/>
      <c r="F718" s="523"/>
      <c r="G718" s="554"/>
      <c r="H718" s="443"/>
      <c r="I718" s="443"/>
    </row>
    <row r="719" spans="1:9" ht="12" customHeight="1">
      <c r="A719" s="462"/>
      <c r="B719" s="208" t="s">
        <v>215</v>
      </c>
      <c r="C719" s="375"/>
      <c r="D719" s="960"/>
      <c r="E719" s="960"/>
      <c r="F719" s="523"/>
      <c r="G719" s="554"/>
      <c r="H719" s="443"/>
      <c r="I719" s="443"/>
    </row>
    <row r="720" spans="1:9" ht="12" customHeight="1">
      <c r="A720" s="462"/>
      <c r="B720" s="464" t="s">
        <v>197</v>
      </c>
      <c r="C720" s="375"/>
      <c r="D720" s="960">
        <v>3000</v>
      </c>
      <c r="E720" s="960"/>
      <c r="F720" s="523">
        <f>SUM(E720/D720)</f>
        <v>0</v>
      </c>
      <c r="G720" s="554"/>
      <c r="H720" s="443"/>
      <c r="I720" s="443"/>
    </row>
    <row r="721" spans="1:9" ht="12" customHeight="1">
      <c r="A721" s="462"/>
      <c r="B721" s="376" t="s">
        <v>673</v>
      </c>
      <c r="C721" s="375"/>
      <c r="D721" s="960"/>
      <c r="E721" s="960"/>
      <c r="F721" s="523"/>
      <c r="G721" s="554"/>
      <c r="H721" s="443"/>
      <c r="I721" s="443"/>
    </row>
    <row r="722" spans="1:9" ht="12" customHeight="1">
      <c r="A722" s="462"/>
      <c r="B722" s="376" t="s">
        <v>207</v>
      </c>
      <c r="C722" s="375"/>
      <c r="D722" s="960"/>
      <c r="E722" s="960"/>
      <c r="F722" s="523"/>
      <c r="G722" s="554"/>
      <c r="H722" s="443"/>
      <c r="I722" s="443"/>
    </row>
    <row r="723" spans="1:9" ht="12" customHeight="1" thickBot="1">
      <c r="A723" s="462"/>
      <c r="B723" s="536" t="s">
        <v>526</v>
      </c>
      <c r="C723" s="467"/>
      <c r="D723" s="961"/>
      <c r="E723" s="961"/>
      <c r="F723" s="883"/>
      <c r="G723" s="557"/>
      <c r="H723" s="443"/>
      <c r="I723" s="443"/>
    </row>
    <row r="724" spans="1:9" ht="12" customHeight="1" thickBot="1">
      <c r="A724" s="474"/>
      <c r="B724" s="540" t="s">
        <v>12</v>
      </c>
      <c r="C724" s="469">
        <f>SUM(C718:C723)</f>
        <v>0</v>
      </c>
      <c r="D724" s="962">
        <f>SUM(D718:D723)</f>
        <v>3000</v>
      </c>
      <c r="E724" s="962">
        <f>SUM(E718:E723)</f>
        <v>0</v>
      </c>
      <c r="F724" s="884">
        <f>SUM(E724/D724)</f>
        <v>0</v>
      </c>
      <c r="G724" s="576"/>
      <c r="H724" s="443"/>
      <c r="I724" s="443"/>
    </row>
    <row r="725" spans="1:9" ht="12" customHeight="1">
      <c r="A725" s="83">
        <v>3422</v>
      </c>
      <c r="B725" s="566" t="s">
        <v>20</v>
      </c>
      <c r="C725" s="459"/>
      <c r="D725" s="959"/>
      <c r="E725" s="959"/>
      <c r="F725" s="523"/>
      <c r="G725" s="554"/>
      <c r="H725" s="443"/>
      <c r="I725" s="443"/>
    </row>
    <row r="726" spans="1:9" ht="12" customHeight="1">
      <c r="A726" s="462"/>
      <c r="B726" s="463" t="s">
        <v>667</v>
      </c>
      <c r="C726" s="375">
        <v>10800</v>
      </c>
      <c r="D726" s="960">
        <v>11207</v>
      </c>
      <c r="E726" s="960">
        <v>9514</v>
      </c>
      <c r="F726" s="882">
        <f>SUM(E726/D726)</f>
        <v>0.8489337021504417</v>
      </c>
      <c r="G726" s="720"/>
      <c r="H726" s="443"/>
      <c r="I726" s="443"/>
    </row>
    <row r="727" spans="1:9" ht="12" customHeight="1">
      <c r="A727" s="462"/>
      <c r="B727" s="208" t="s">
        <v>215</v>
      </c>
      <c r="C727" s="375">
        <v>2800</v>
      </c>
      <c r="D727" s="960">
        <v>3545</v>
      </c>
      <c r="E727" s="960">
        <v>2767</v>
      </c>
      <c r="F727" s="882">
        <f>SUM(E727/D727)</f>
        <v>0.7805359661495064</v>
      </c>
      <c r="G727" s="720"/>
      <c r="H727" s="443"/>
      <c r="I727" s="443"/>
    </row>
    <row r="728" spans="1:9" ht="12" customHeight="1">
      <c r="A728" s="462"/>
      <c r="B728" s="464" t="s">
        <v>197</v>
      </c>
      <c r="C728" s="375">
        <v>11400</v>
      </c>
      <c r="D728" s="960">
        <v>21681</v>
      </c>
      <c r="E728" s="960">
        <v>14676</v>
      </c>
      <c r="F728" s="882">
        <f>SUM(E728/D728)</f>
        <v>0.6769060467690605</v>
      </c>
      <c r="G728" s="572"/>
      <c r="H728" s="443"/>
      <c r="I728" s="443"/>
    </row>
    <row r="729" spans="1:9" ht="12" customHeight="1">
      <c r="A729" s="462"/>
      <c r="B729" s="376" t="s">
        <v>673</v>
      </c>
      <c r="C729" s="375"/>
      <c r="D729" s="960"/>
      <c r="E729" s="960"/>
      <c r="F729" s="882"/>
      <c r="G729" s="561"/>
      <c r="H729" s="443"/>
      <c r="I729" s="443"/>
    </row>
    <row r="730" spans="1:9" ht="12" customHeight="1">
      <c r="A730" s="462"/>
      <c r="B730" s="376" t="s">
        <v>207</v>
      </c>
      <c r="C730" s="375"/>
      <c r="D730" s="960"/>
      <c r="E730" s="960"/>
      <c r="F730" s="882"/>
      <c r="G730" s="524"/>
      <c r="H730" s="443"/>
      <c r="I730" s="443"/>
    </row>
    <row r="731" spans="1:9" ht="12" customHeight="1" thickBot="1">
      <c r="A731" s="462"/>
      <c r="B731" s="536" t="s">
        <v>526</v>
      </c>
      <c r="C731" s="467"/>
      <c r="D731" s="961">
        <v>200</v>
      </c>
      <c r="E731" s="961">
        <v>172</v>
      </c>
      <c r="F731" s="885">
        <f>SUM(E731/D731)</f>
        <v>0.86</v>
      </c>
      <c r="G731" s="576"/>
      <c r="H731" s="443"/>
      <c r="I731" s="443"/>
    </row>
    <row r="732" spans="1:9" ht="12" customHeight="1" thickBot="1">
      <c r="A732" s="474"/>
      <c r="B732" s="540" t="s">
        <v>12</v>
      </c>
      <c r="C732" s="469">
        <f>SUM(C726:C731)</f>
        <v>25000</v>
      </c>
      <c r="D732" s="962">
        <f>SUM(D726:D731)</f>
        <v>36633</v>
      </c>
      <c r="E732" s="962">
        <f>SUM(E726:E731)</f>
        <v>27129</v>
      </c>
      <c r="F732" s="884">
        <f>SUM(E732/D732)</f>
        <v>0.7405617885513062</v>
      </c>
      <c r="G732" s="559"/>
      <c r="H732" s="443"/>
      <c r="I732" s="443"/>
    </row>
    <row r="733" spans="1:9" ht="12" customHeight="1">
      <c r="A733" s="83">
        <v>3423</v>
      </c>
      <c r="B733" s="566" t="s">
        <v>19</v>
      </c>
      <c r="C733" s="459"/>
      <c r="D733" s="959"/>
      <c r="E733" s="959"/>
      <c r="F733" s="523"/>
      <c r="G733" s="555"/>
      <c r="H733" s="443"/>
      <c r="I733" s="443"/>
    </row>
    <row r="734" spans="1:9" ht="12" customHeight="1">
      <c r="A734" s="462"/>
      <c r="B734" s="463" t="s">
        <v>667</v>
      </c>
      <c r="C734" s="375">
        <v>2000</v>
      </c>
      <c r="D734" s="960">
        <v>2197</v>
      </c>
      <c r="E734" s="960">
        <v>2045</v>
      </c>
      <c r="F734" s="882">
        <f>SUM(E734/D734)</f>
        <v>0.9308147473827947</v>
      </c>
      <c r="G734" s="555"/>
      <c r="H734" s="443"/>
      <c r="I734" s="443"/>
    </row>
    <row r="735" spans="1:9" ht="12" customHeight="1">
      <c r="A735" s="462"/>
      <c r="B735" s="208" t="s">
        <v>215</v>
      </c>
      <c r="C735" s="375">
        <v>700</v>
      </c>
      <c r="D735" s="960">
        <v>1203</v>
      </c>
      <c r="E735" s="960">
        <v>695</v>
      </c>
      <c r="F735" s="882">
        <f>SUM(E735/D735)</f>
        <v>0.5777223607647548</v>
      </c>
      <c r="G735" s="720"/>
      <c r="H735" s="443"/>
      <c r="I735" s="443"/>
    </row>
    <row r="736" spans="1:9" ht="12" customHeight="1">
      <c r="A736" s="462"/>
      <c r="B736" s="464" t="s">
        <v>197</v>
      </c>
      <c r="C736" s="375">
        <v>5300</v>
      </c>
      <c r="D736" s="960">
        <v>5564</v>
      </c>
      <c r="E736" s="960">
        <v>2415</v>
      </c>
      <c r="F736" s="882">
        <f>SUM(E736/D736)</f>
        <v>0.43404025880661395</v>
      </c>
      <c r="G736" s="720"/>
      <c r="H736" s="443"/>
      <c r="I736" s="443"/>
    </row>
    <row r="737" spans="1:9" ht="12" customHeight="1">
      <c r="A737" s="462"/>
      <c r="B737" s="376" t="s">
        <v>673</v>
      </c>
      <c r="C737" s="375"/>
      <c r="D737" s="960"/>
      <c r="E737" s="960"/>
      <c r="F737" s="882"/>
      <c r="G737" s="555"/>
      <c r="H737" s="443"/>
      <c r="I737" s="443"/>
    </row>
    <row r="738" spans="1:9" ht="12" customHeight="1">
      <c r="A738" s="462"/>
      <c r="B738" s="376" t="s">
        <v>207</v>
      </c>
      <c r="C738" s="375">
        <v>2000</v>
      </c>
      <c r="D738" s="960">
        <v>2700</v>
      </c>
      <c r="E738" s="960">
        <v>1750</v>
      </c>
      <c r="F738" s="882">
        <f>SUM(E738/D738)</f>
        <v>0.6481481481481481</v>
      </c>
      <c r="G738" s="555"/>
      <c r="H738" s="443"/>
      <c r="I738" s="443"/>
    </row>
    <row r="739" spans="1:9" ht="12" customHeight="1" thickBot="1">
      <c r="A739" s="462"/>
      <c r="B739" s="536" t="s">
        <v>632</v>
      </c>
      <c r="C739" s="467"/>
      <c r="D739" s="961"/>
      <c r="E739" s="961"/>
      <c r="F739" s="883"/>
      <c r="G739" s="576"/>
      <c r="H739" s="443"/>
      <c r="I739" s="443"/>
    </row>
    <row r="740" spans="1:9" ht="12.75" customHeight="1" thickBot="1">
      <c r="A740" s="474"/>
      <c r="B740" s="540" t="s">
        <v>12</v>
      </c>
      <c r="C740" s="469">
        <f>SUM(C734:C739)</f>
        <v>10000</v>
      </c>
      <c r="D740" s="962">
        <f>SUM(D734:D739)</f>
        <v>11664</v>
      </c>
      <c r="E740" s="962">
        <f>SUM(E734:E739)</f>
        <v>6905</v>
      </c>
      <c r="F740" s="884">
        <f>SUM(E740/D740)</f>
        <v>0.5919924554183813</v>
      </c>
      <c r="G740" s="559"/>
      <c r="H740" s="443"/>
      <c r="I740" s="443"/>
    </row>
    <row r="741" spans="1:9" ht="12.75" customHeight="1">
      <c r="A741" s="83">
        <v>3424</v>
      </c>
      <c r="B741" s="566" t="s">
        <v>213</v>
      </c>
      <c r="C741" s="459"/>
      <c r="D741" s="959"/>
      <c r="E741" s="959"/>
      <c r="F741" s="523"/>
      <c r="G741" s="555"/>
      <c r="H741" s="443"/>
      <c r="I741" s="443"/>
    </row>
    <row r="742" spans="1:9" ht="12.75" customHeight="1">
      <c r="A742" s="462"/>
      <c r="B742" s="463" t="s">
        <v>667</v>
      </c>
      <c r="C742" s="375"/>
      <c r="D742" s="960">
        <v>1478</v>
      </c>
      <c r="E742" s="960">
        <v>1078</v>
      </c>
      <c r="F742" s="882">
        <f>SUM(E742/D742)</f>
        <v>0.7293640054127198</v>
      </c>
      <c r="G742" s="555"/>
      <c r="H742" s="443"/>
      <c r="I742" s="443"/>
    </row>
    <row r="743" spans="1:9" ht="12.75" customHeight="1">
      <c r="A743" s="462"/>
      <c r="B743" s="208" t="s">
        <v>215</v>
      </c>
      <c r="C743" s="375"/>
      <c r="D743" s="960">
        <v>610</v>
      </c>
      <c r="E743" s="960">
        <v>350</v>
      </c>
      <c r="F743" s="882">
        <f>SUM(E743/D743)</f>
        <v>0.5737704918032787</v>
      </c>
      <c r="G743" s="720"/>
      <c r="H743" s="443"/>
      <c r="I743" s="443"/>
    </row>
    <row r="744" spans="1:9" ht="12.75" customHeight="1">
      <c r="A744" s="462"/>
      <c r="B744" s="464" t="s">
        <v>197</v>
      </c>
      <c r="C744" s="375">
        <v>5770</v>
      </c>
      <c r="D744" s="960">
        <v>7234</v>
      </c>
      <c r="E744" s="960">
        <v>4631</v>
      </c>
      <c r="F744" s="882">
        <f>SUM(E744/D744)</f>
        <v>0.6401714127730163</v>
      </c>
      <c r="G744" s="720"/>
      <c r="H744" s="443"/>
      <c r="I744" s="443"/>
    </row>
    <row r="745" spans="1:9" ht="12.75" customHeight="1">
      <c r="A745" s="462"/>
      <c r="B745" s="376" t="s">
        <v>673</v>
      </c>
      <c r="C745" s="375"/>
      <c r="D745" s="960"/>
      <c r="E745" s="960"/>
      <c r="F745" s="523"/>
      <c r="G745" s="555"/>
      <c r="H745" s="443"/>
      <c r="I745" s="443"/>
    </row>
    <row r="746" spans="1:9" ht="12.75" customHeight="1">
      <c r="A746" s="462"/>
      <c r="B746" s="376" t="s">
        <v>207</v>
      </c>
      <c r="C746" s="375"/>
      <c r="D746" s="960"/>
      <c r="E746" s="960"/>
      <c r="F746" s="523"/>
      <c r="G746" s="555"/>
      <c r="H746" s="443"/>
      <c r="I746" s="443"/>
    </row>
    <row r="747" spans="1:9" ht="12.75" customHeight="1" thickBot="1">
      <c r="A747" s="462"/>
      <c r="B747" s="536" t="s">
        <v>632</v>
      </c>
      <c r="C747" s="467"/>
      <c r="D747" s="975"/>
      <c r="E747" s="975"/>
      <c r="F747" s="883"/>
      <c r="G747" s="576"/>
      <c r="H747" s="443"/>
      <c r="I747" s="443"/>
    </row>
    <row r="748" spans="1:9" ht="12.75" customHeight="1" thickBot="1">
      <c r="A748" s="474"/>
      <c r="B748" s="540" t="s">
        <v>12</v>
      </c>
      <c r="C748" s="469">
        <f>SUM(C742:C747)</f>
        <v>5770</v>
      </c>
      <c r="D748" s="962">
        <f>SUM(D742:D747)</f>
        <v>9322</v>
      </c>
      <c r="E748" s="962">
        <f>SUM(E742:E747)</f>
        <v>6059</v>
      </c>
      <c r="F748" s="884">
        <f>SUM(E748/D748)</f>
        <v>0.649967818064793</v>
      </c>
      <c r="G748" s="559"/>
      <c r="H748" s="443"/>
      <c r="I748" s="443"/>
    </row>
    <row r="749" spans="1:9" ht="12.75" customHeight="1">
      <c r="A749" s="553">
        <v>3425</v>
      </c>
      <c r="B749" s="527" t="s">
        <v>568</v>
      </c>
      <c r="C749" s="528"/>
      <c r="D749" s="954"/>
      <c r="E749" s="954"/>
      <c r="F749" s="523"/>
      <c r="G749" s="579"/>
      <c r="H749" s="443"/>
      <c r="I749" s="443"/>
    </row>
    <row r="750" spans="1:9" ht="12.75" customHeight="1">
      <c r="A750" s="547"/>
      <c r="B750" s="531" t="s">
        <v>667</v>
      </c>
      <c r="C750" s="546"/>
      <c r="D750" s="953"/>
      <c r="E750" s="953"/>
      <c r="F750" s="523"/>
      <c r="G750" s="579"/>
      <c r="H750" s="443"/>
      <c r="I750" s="443"/>
    </row>
    <row r="751" spans="1:9" ht="12.75" customHeight="1">
      <c r="A751" s="547"/>
      <c r="B751" s="533" t="s">
        <v>215</v>
      </c>
      <c r="C751" s="546"/>
      <c r="D751" s="953"/>
      <c r="E751" s="953"/>
      <c r="F751" s="523"/>
      <c r="G751" s="720"/>
      <c r="H751" s="443"/>
      <c r="I751" s="443"/>
    </row>
    <row r="752" spans="1:9" ht="12.75" customHeight="1">
      <c r="A752" s="547"/>
      <c r="B752" s="534" t="s">
        <v>197</v>
      </c>
      <c r="C752" s="546">
        <v>4500</v>
      </c>
      <c r="D752" s="953">
        <v>9426</v>
      </c>
      <c r="E752" s="953">
        <v>4617</v>
      </c>
      <c r="F752" s="882">
        <f>SUM(E752/D752)</f>
        <v>0.4898154042011458</v>
      </c>
      <c r="G752" s="720"/>
      <c r="H752" s="443"/>
      <c r="I752" s="443"/>
    </row>
    <row r="753" spans="1:9" ht="12.75" customHeight="1">
      <c r="A753" s="547"/>
      <c r="B753" s="535" t="s">
        <v>673</v>
      </c>
      <c r="C753" s="546"/>
      <c r="D753" s="953"/>
      <c r="E753" s="953"/>
      <c r="F753" s="523"/>
      <c r="G753" s="720"/>
      <c r="H753" s="443"/>
      <c r="I753" s="443"/>
    </row>
    <row r="754" spans="1:9" ht="12.75" customHeight="1">
      <c r="A754" s="547"/>
      <c r="B754" s="535" t="s">
        <v>207</v>
      </c>
      <c r="C754" s="546"/>
      <c r="D754" s="953"/>
      <c r="E754" s="953"/>
      <c r="F754" s="523"/>
      <c r="G754" s="579"/>
      <c r="H754" s="443"/>
      <c r="I754" s="443"/>
    </row>
    <row r="755" spans="1:9" ht="12.75" customHeight="1" thickBot="1">
      <c r="A755" s="547"/>
      <c r="B755" s="536" t="s">
        <v>632</v>
      </c>
      <c r="C755" s="548"/>
      <c r="D755" s="957"/>
      <c r="E755" s="957"/>
      <c r="F755" s="883"/>
      <c r="G755" s="612"/>
      <c r="H755" s="443"/>
      <c r="I755" s="443"/>
    </row>
    <row r="756" spans="1:9" ht="12.75" customHeight="1" thickBot="1">
      <c r="A756" s="550"/>
      <c r="B756" s="540" t="s">
        <v>12</v>
      </c>
      <c r="C756" s="551">
        <f>SUM(C750:C755)</f>
        <v>4500</v>
      </c>
      <c r="D756" s="958">
        <f>SUM(D750:D755)</f>
        <v>9426</v>
      </c>
      <c r="E756" s="958">
        <f>SUM(E750:E755)</f>
        <v>4617</v>
      </c>
      <c r="F756" s="1331">
        <f>SUM(E756/D756)</f>
        <v>0.4898154042011458</v>
      </c>
      <c r="G756" s="613"/>
      <c r="H756" s="443"/>
      <c r="I756" s="443"/>
    </row>
    <row r="757" spans="1:9" ht="12.75" customHeight="1">
      <c r="A757" s="553">
        <v>3426</v>
      </c>
      <c r="B757" s="527" t="s">
        <v>298</v>
      </c>
      <c r="C757" s="528"/>
      <c r="D757" s="954"/>
      <c r="E757" s="954"/>
      <c r="F757" s="523"/>
      <c r="G757" s="579"/>
      <c r="H757" s="443"/>
      <c r="I757" s="443"/>
    </row>
    <row r="758" spans="1:9" ht="12.75" customHeight="1">
      <c r="A758" s="547"/>
      <c r="B758" s="531" t="s">
        <v>667</v>
      </c>
      <c r="C758" s="546">
        <v>4500</v>
      </c>
      <c r="D758" s="953">
        <v>8992</v>
      </c>
      <c r="E758" s="953">
        <v>8992</v>
      </c>
      <c r="F758" s="882">
        <f>SUM(E758/D758)</f>
        <v>1</v>
      </c>
      <c r="G758" s="720"/>
      <c r="H758" s="443"/>
      <c r="I758" s="443"/>
    </row>
    <row r="759" spans="1:9" ht="12.75" customHeight="1">
      <c r="A759" s="547"/>
      <c r="B759" s="533" t="s">
        <v>215</v>
      </c>
      <c r="C759" s="546">
        <v>1200</v>
      </c>
      <c r="D759" s="953">
        <v>2103</v>
      </c>
      <c r="E759" s="953">
        <v>2103</v>
      </c>
      <c r="F759" s="882">
        <f>SUM(E759/D759)</f>
        <v>1</v>
      </c>
      <c r="G759" s="720"/>
      <c r="H759" s="443"/>
      <c r="I759" s="443"/>
    </row>
    <row r="760" spans="1:9" ht="12.75" customHeight="1">
      <c r="A760" s="547"/>
      <c r="B760" s="534" t="s">
        <v>197</v>
      </c>
      <c r="C760" s="546">
        <v>35300</v>
      </c>
      <c r="D760" s="953">
        <v>49427</v>
      </c>
      <c r="E760" s="953">
        <v>39644</v>
      </c>
      <c r="F760" s="882">
        <f>SUM(E760/D760)</f>
        <v>0.8020717421652134</v>
      </c>
      <c r="G760" s="729"/>
      <c r="H760" s="443"/>
      <c r="I760" s="443"/>
    </row>
    <row r="761" spans="1:9" ht="12.75" customHeight="1">
      <c r="A761" s="547"/>
      <c r="B761" s="535" t="s">
        <v>673</v>
      </c>
      <c r="C761" s="546"/>
      <c r="D761" s="953"/>
      <c r="E761" s="953"/>
      <c r="F761" s="523"/>
      <c r="G761" s="555"/>
      <c r="H761" s="443"/>
      <c r="I761" s="443"/>
    </row>
    <row r="762" spans="1:9" ht="12.75" customHeight="1">
      <c r="A762" s="547"/>
      <c r="B762" s="535" t="s">
        <v>207</v>
      </c>
      <c r="C762" s="546"/>
      <c r="D762" s="953"/>
      <c r="E762" s="953"/>
      <c r="F762" s="523"/>
      <c r="G762" s="579"/>
      <c r="H762" s="443"/>
      <c r="I762" s="443"/>
    </row>
    <row r="763" spans="1:9" ht="12.75" customHeight="1" thickBot="1">
      <c r="A763" s="547"/>
      <c r="B763" s="536" t="s">
        <v>632</v>
      </c>
      <c r="C763" s="548"/>
      <c r="D763" s="957"/>
      <c r="E763" s="957"/>
      <c r="F763" s="883"/>
      <c r="G763" s="614"/>
      <c r="H763" s="443"/>
      <c r="I763" s="443"/>
    </row>
    <row r="764" spans="1:9" ht="12.75" customHeight="1" thickBot="1">
      <c r="A764" s="550"/>
      <c r="B764" s="540" t="s">
        <v>12</v>
      </c>
      <c r="C764" s="551">
        <f>SUM(C758:C763)</f>
        <v>41000</v>
      </c>
      <c r="D764" s="958">
        <f>SUM(D758:D763)</f>
        <v>60522</v>
      </c>
      <c r="E764" s="958">
        <f>SUM(E758:E763)</f>
        <v>50739</v>
      </c>
      <c r="F764" s="884">
        <f>SUM(E764/D764)</f>
        <v>0.8383563001883613</v>
      </c>
      <c r="G764" s="613"/>
      <c r="H764" s="443"/>
      <c r="I764" s="443"/>
    </row>
    <row r="765" spans="1:9" ht="12.75" customHeight="1">
      <c r="A765" s="553">
        <v>3427</v>
      </c>
      <c r="B765" s="527" t="s">
        <v>569</v>
      </c>
      <c r="C765" s="528"/>
      <c r="D765" s="954"/>
      <c r="E765" s="954"/>
      <c r="F765" s="523"/>
      <c r="G765" s="579"/>
      <c r="H765" s="443"/>
      <c r="I765" s="443"/>
    </row>
    <row r="766" spans="1:9" ht="12.75" customHeight="1">
      <c r="A766" s="547"/>
      <c r="B766" s="531" t="s">
        <v>667</v>
      </c>
      <c r="C766" s="546"/>
      <c r="D766" s="953">
        <v>5290</v>
      </c>
      <c r="E766" s="953">
        <v>5283</v>
      </c>
      <c r="F766" s="882">
        <f>SUM(E766/D766)</f>
        <v>0.9986767485822307</v>
      </c>
      <c r="G766" s="579"/>
      <c r="H766" s="443"/>
      <c r="I766" s="443"/>
    </row>
    <row r="767" spans="1:9" ht="12.75" customHeight="1">
      <c r="A767" s="547"/>
      <c r="B767" s="533" t="s">
        <v>215</v>
      </c>
      <c r="C767" s="546"/>
      <c r="D767" s="953">
        <v>1205</v>
      </c>
      <c r="E767" s="953">
        <v>1205</v>
      </c>
      <c r="F767" s="882">
        <f>SUM(E767/D767)</f>
        <v>1</v>
      </c>
      <c r="G767" s="720"/>
      <c r="H767" s="443"/>
      <c r="I767" s="443"/>
    </row>
    <row r="768" spans="1:9" ht="12.75" customHeight="1">
      <c r="A768" s="547"/>
      <c r="B768" s="534" t="s">
        <v>197</v>
      </c>
      <c r="C768" s="546">
        <v>14000</v>
      </c>
      <c r="D768" s="953">
        <v>8672</v>
      </c>
      <c r="E768" s="953">
        <v>7751</v>
      </c>
      <c r="F768" s="882">
        <f>SUM(E768/D768)</f>
        <v>0.8937961254612546</v>
      </c>
      <c r="G768" s="720"/>
      <c r="H768" s="443"/>
      <c r="I768" s="443"/>
    </row>
    <row r="769" spans="1:9" ht="12.75" customHeight="1">
      <c r="A769" s="547"/>
      <c r="B769" s="535" t="s">
        <v>673</v>
      </c>
      <c r="C769" s="546"/>
      <c r="D769" s="953"/>
      <c r="E769" s="953"/>
      <c r="F769" s="882"/>
      <c r="G769" s="555"/>
      <c r="H769" s="443"/>
      <c r="I769" s="443"/>
    </row>
    <row r="770" spans="1:9" ht="12.75" customHeight="1">
      <c r="A770" s="547"/>
      <c r="B770" s="535" t="s">
        <v>207</v>
      </c>
      <c r="C770" s="546"/>
      <c r="D770" s="953"/>
      <c r="E770" s="953"/>
      <c r="F770" s="523"/>
      <c r="G770" s="579"/>
      <c r="H770" s="443"/>
      <c r="I770" s="443"/>
    </row>
    <row r="771" spans="1:9" ht="12.75" customHeight="1" thickBot="1">
      <c r="A771" s="547"/>
      <c r="B771" s="536" t="s">
        <v>632</v>
      </c>
      <c r="C771" s="548"/>
      <c r="D771" s="957"/>
      <c r="E771" s="957"/>
      <c r="F771" s="883"/>
      <c r="G771" s="612"/>
      <c r="H771" s="443"/>
      <c r="I771" s="443"/>
    </row>
    <row r="772" spans="1:9" ht="12.75" customHeight="1" thickBot="1">
      <c r="A772" s="550"/>
      <c r="B772" s="540" t="s">
        <v>12</v>
      </c>
      <c r="C772" s="551">
        <f>SUM(C766:C771)</f>
        <v>14000</v>
      </c>
      <c r="D772" s="958">
        <f>SUM(D766:D771)</f>
        <v>15167</v>
      </c>
      <c r="E772" s="958">
        <f>SUM(E766:E771)</f>
        <v>14239</v>
      </c>
      <c r="F772" s="884">
        <f>SUM(E772/D772)</f>
        <v>0.9388145315487572</v>
      </c>
      <c r="G772" s="613"/>
      <c r="H772" s="443"/>
      <c r="I772" s="443"/>
    </row>
    <row r="773" spans="1:9" ht="12.75" customHeight="1">
      <c r="A773" s="83">
        <v>3428</v>
      </c>
      <c r="B773" s="566" t="s">
        <v>489</v>
      </c>
      <c r="C773" s="459"/>
      <c r="D773" s="959"/>
      <c r="E773" s="959"/>
      <c r="F773" s="523"/>
      <c r="G773" s="555"/>
      <c r="H773" s="443"/>
      <c r="I773" s="443"/>
    </row>
    <row r="774" spans="1:9" ht="12.75" customHeight="1">
      <c r="A774" s="462"/>
      <c r="B774" s="463" t="s">
        <v>667</v>
      </c>
      <c r="C774" s="375"/>
      <c r="D774" s="960"/>
      <c r="E774" s="960"/>
      <c r="F774" s="523"/>
      <c r="G774" s="555"/>
      <c r="H774" s="443"/>
      <c r="I774" s="443"/>
    </row>
    <row r="775" spans="1:9" ht="12.75" customHeight="1">
      <c r="A775" s="462"/>
      <c r="B775" s="208" t="s">
        <v>215</v>
      </c>
      <c r="C775" s="375"/>
      <c r="D775" s="960"/>
      <c r="E775" s="960"/>
      <c r="F775" s="523"/>
      <c r="G775" s="555"/>
      <c r="H775" s="443"/>
      <c r="I775" s="443"/>
    </row>
    <row r="776" spans="1:9" ht="12.75" customHeight="1">
      <c r="A776" s="462"/>
      <c r="B776" s="464" t="s">
        <v>197</v>
      </c>
      <c r="C776" s="375">
        <v>3000</v>
      </c>
      <c r="D776" s="960">
        <v>3635</v>
      </c>
      <c r="E776" s="960">
        <v>2885</v>
      </c>
      <c r="F776" s="882">
        <f>SUM(E776/D776)</f>
        <v>0.7936726272352133</v>
      </c>
      <c r="G776" s="720"/>
      <c r="H776" s="443"/>
      <c r="I776" s="443"/>
    </row>
    <row r="777" spans="1:9" ht="12.75" customHeight="1">
      <c r="A777" s="462"/>
      <c r="B777" s="376" t="s">
        <v>673</v>
      </c>
      <c r="C777" s="375"/>
      <c r="D777" s="960"/>
      <c r="E777" s="960"/>
      <c r="F777" s="523"/>
      <c r="G777" s="720"/>
      <c r="H777" s="443"/>
      <c r="I777" s="443"/>
    </row>
    <row r="778" spans="1:9" ht="12.75" customHeight="1">
      <c r="A778" s="462"/>
      <c r="B778" s="376" t="s">
        <v>207</v>
      </c>
      <c r="C778" s="375"/>
      <c r="D778" s="960"/>
      <c r="E778" s="960"/>
      <c r="F778" s="523"/>
      <c r="G778" s="555"/>
      <c r="H778" s="443"/>
      <c r="I778" s="443"/>
    </row>
    <row r="779" spans="1:9" ht="12.75" customHeight="1" thickBot="1">
      <c r="A779" s="462"/>
      <c r="B779" s="536" t="s">
        <v>632</v>
      </c>
      <c r="C779" s="467"/>
      <c r="D779" s="961"/>
      <c r="E779" s="961"/>
      <c r="F779" s="883"/>
      <c r="G779" s="576"/>
      <c r="H779" s="443"/>
      <c r="I779" s="443"/>
    </row>
    <row r="780" spans="1:9" ht="12.75" customHeight="1" thickBot="1">
      <c r="A780" s="474"/>
      <c r="B780" s="540" t="s">
        <v>12</v>
      </c>
      <c r="C780" s="469">
        <f>SUM(C774:C779)</f>
        <v>3000</v>
      </c>
      <c r="D780" s="962">
        <f>SUM(D774:D779)</f>
        <v>3635</v>
      </c>
      <c r="E780" s="962">
        <f>SUM(E774:E779)</f>
        <v>2885</v>
      </c>
      <c r="F780" s="884">
        <f>SUM(E780/D780)</f>
        <v>0.7936726272352133</v>
      </c>
      <c r="G780" s="559"/>
      <c r="H780" s="443"/>
      <c r="I780" s="443"/>
    </row>
    <row r="781" spans="1:9" ht="12.75" customHeight="1">
      <c r="A781" s="553">
        <v>3429</v>
      </c>
      <c r="B781" s="527" t="s">
        <v>550</v>
      </c>
      <c r="C781" s="528"/>
      <c r="D781" s="954"/>
      <c r="E781" s="954"/>
      <c r="F781" s="523"/>
      <c r="G781" s="579"/>
      <c r="H781" s="443"/>
      <c r="I781" s="443"/>
    </row>
    <row r="782" spans="1:9" ht="12.75" customHeight="1">
      <c r="A782" s="547"/>
      <c r="B782" s="531" t="s">
        <v>667</v>
      </c>
      <c r="C782" s="546"/>
      <c r="D782" s="953"/>
      <c r="E782" s="953"/>
      <c r="F782" s="523"/>
      <c r="G782" s="579"/>
      <c r="H782" s="443"/>
      <c r="I782" s="443"/>
    </row>
    <row r="783" spans="1:9" ht="12.75" customHeight="1">
      <c r="A783" s="547"/>
      <c r="B783" s="533" t="s">
        <v>215</v>
      </c>
      <c r="C783" s="546"/>
      <c r="D783" s="953"/>
      <c r="E783" s="953"/>
      <c r="F783" s="523"/>
      <c r="G783" s="579"/>
      <c r="H783" s="443"/>
      <c r="I783" s="443"/>
    </row>
    <row r="784" spans="1:9" ht="12.75" customHeight="1">
      <c r="A784" s="547"/>
      <c r="B784" s="534" t="s">
        <v>197</v>
      </c>
      <c r="C784" s="546">
        <v>2000</v>
      </c>
      <c r="D784" s="953">
        <v>2000</v>
      </c>
      <c r="E784" s="953">
        <v>2000</v>
      </c>
      <c r="F784" s="882">
        <f>SUM(E784/D784)</f>
        <v>1</v>
      </c>
      <c r="G784" s="721"/>
      <c r="H784" s="443"/>
      <c r="I784" s="443"/>
    </row>
    <row r="785" spans="1:9" ht="12.75" customHeight="1">
      <c r="A785" s="547"/>
      <c r="B785" s="535" t="s">
        <v>673</v>
      </c>
      <c r="C785" s="546"/>
      <c r="D785" s="953"/>
      <c r="E785" s="953"/>
      <c r="F785" s="523"/>
      <c r="G785" s="555"/>
      <c r="H785" s="443"/>
      <c r="I785" s="443"/>
    </row>
    <row r="786" spans="1:9" ht="12.75" customHeight="1">
      <c r="A786" s="547"/>
      <c r="B786" s="535" t="s">
        <v>207</v>
      </c>
      <c r="C786" s="546"/>
      <c r="D786" s="953"/>
      <c r="E786" s="953"/>
      <c r="F786" s="523"/>
      <c r="G786" s="579"/>
      <c r="H786" s="443"/>
      <c r="I786" s="443"/>
    </row>
    <row r="787" spans="1:9" ht="12.75" customHeight="1" thickBot="1">
      <c r="A787" s="547"/>
      <c r="B787" s="536" t="s">
        <v>632</v>
      </c>
      <c r="C787" s="548"/>
      <c r="D787" s="957"/>
      <c r="E787" s="957"/>
      <c r="F787" s="883"/>
      <c r="G787" s="612"/>
      <c r="H787" s="443"/>
      <c r="I787" s="443"/>
    </row>
    <row r="788" spans="1:9" ht="12.75" customHeight="1" thickBot="1">
      <c r="A788" s="550"/>
      <c r="B788" s="540" t="s">
        <v>12</v>
      </c>
      <c r="C788" s="551">
        <f>SUM(C782:C787)</f>
        <v>2000</v>
      </c>
      <c r="D788" s="958">
        <f>SUM(D782:D787)</f>
        <v>2000</v>
      </c>
      <c r="E788" s="958">
        <f>SUM(E782:E787)</f>
        <v>2000</v>
      </c>
      <c r="F788" s="884">
        <f>SUM(E788/D788)</f>
        <v>1</v>
      </c>
      <c r="G788" s="613"/>
      <c r="H788" s="443"/>
      <c r="I788" s="443"/>
    </row>
    <row r="789" spans="1:9" ht="12.75" customHeight="1">
      <c r="A789" s="553">
        <v>3430</v>
      </c>
      <c r="B789" s="527" t="s">
        <v>560</v>
      </c>
      <c r="C789" s="528"/>
      <c r="D789" s="954"/>
      <c r="E789" s="954"/>
      <c r="F789" s="523"/>
      <c r="G789" s="579"/>
      <c r="H789" s="443"/>
      <c r="I789" s="443"/>
    </row>
    <row r="790" spans="1:9" ht="12.75" customHeight="1">
      <c r="A790" s="547"/>
      <c r="B790" s="531" t="s">
        <v>667</v>
      </c>
      <c r="C790" s="546"/>
      <c r="D790" s="953"/>
      <c r="E790" s="953"/>
      <c r="F790" s="523"/>
      <c r="G790" s="579"/>
      <c r="H790" s="443"/>
      <c r="I790" s="443"/>
    </row>
    <row r="791" spans="1:9" ht="12.75" customHeight="1">
      <c r="A791" s="547"/>
      <c r="B791" s="533" t="s">
        <v>215</v>
      </c>
      <c r="C791" s="546"/>
      <c r="D791" s="953"/>
      <c r="E791" s="953"/>
      <c r="F791" s="523"/>
      <c r="G791" s="579"/>
      <c r="H791" s="443"/>
      <c r="I791" s="443"/>
    </row>
    <row r="792" spans="1:9" ht="12.75" customHeight="1">
      <c r="A792" s="547"/>
      <c r="B792" s="534" t="s">
        <v>197</v>
      </c>
      <c r="C792" s="546">
        <v>100</v>
      </c>
      <c r="D792" s="953">
        <v>100</v>
      </c>
      <c r="E792" s="953"/>
      <c r="F792" s="523">
        <f>SUM(E792/D792)</f>
        <v>0</v>
      </c>
      <c r="G792" s="721"/>
      <c r="H792" s="443"/>
      <c r="I792" s="443"/>
    </row>
    <row r="793" spans="1:9" ht="12.75" customHeight="1">
      <c r="A793" s="547"/>
      <c r="B793" s="535" t="s">
        <v>673</v>
      </c>
      <c r="C793" s="546"/>
      <c r="D793" s="953"/>
      <c r="E793" s="953"/>
      <c r="F793" s="523"/>
      <c r="G793" s="555"/>
      <c r="H793" s="443"/>
      <c r="I793" s="443"/>
    </row>
    <row r="794" spans="1:9" ht="12.75" customHeight="1">
      <c r="A794" s="547"/>
      <c r="B794" s="535" t="s">
        <v>207</v>
      </c>
      <c r="C794" s="546"/>
      <c r="D794" s="953"/>
      <c r="E794" s="953"/>
      <c r="F794" s="523"/>
      <c r="G794" s="579"/>
      <c r="H794" s="443"/>
      <c r="I794" s="443"/>
    </row>
    <row r="795" spans="1:9" ht="12.75" customHeight="1" thickBot="1">
      <c r="A795" s="547"/>
      <c r="B795" s="536" t="s">
        <v>632</v>
      </c>
      <c r="C795" s="548"/>
      <c r="D795" s="957"/>
      <c r="E795" s="957"/>
      <c r="F795" s="883"/>
      <c r="G795" s="612"/>
      <c r="H795" s="443"/>
      <c r="I795" s="443"/>
    </row>
    <row r="796" spans="1:9" ht="12.75" customHeight="1" thickBot="1">
      <c r="A796" s="550"/>
      <c r="B796" s="540" t="s">
        <v>12</v>
      </c>
      <c r="C796" s="551">
        <f>SUM(C790:C795)</f>
        <v>100</v>
      </c>
      <c r="D796" s="958">
        <f>SUM(D790:D795)</f>
        <v>100</v>
      </c>
      <c r="E796" s="958">
        <f>SUM(E790:E795)</f>
        <v>0</v>
      </c>
      <c r="F796" s="898">
        <f>SUM(E796/D796)</f>
        <v>0</v>
      </c>
      <c r="G796" s="613"/>
      <c r="H796" s="443"/>
      <c r="I796" s="443"/>
    </row>
    <row r="797" spans="1:9" ht="12.75" customHeight="1">
      <c r="A797" s="553">
        <v>3431</v>
      </c>
      <c r="B797" s="527" t="s">
        <v>56</v>
      </c>
      <c r="C797" s="528"/>
      <c r="D797" s="954"/>
      <c r="E797" s="954"/>
      <c r="F797" s="523"/>
      <c r="G797" s="579"/>
      <c r="H797" s="443"/>
      <c r="I797" s="443"/>
    </row>
    <row r="798" spans="1:9" ht="12.75" customHeight="1">
      <c r="A798" s="547"/>
      <c r="B798" s="531" t="s">
        <v>667</v>
      </c>
      <c r="C798" s="546"/>
      <c r="D798" s="953"/>
      <c r="E798" s="953"/>
      <c r="F798" s="523"/>
      <c r="G798" s="579"/>
      <c r="H798" s="443"/>
      <c r="I798" s="443"/>
    </row>
    <row r="799" spans="1:9" ht="12.75" customHeight="1">
      <c r="A799" s="547"/>
      <c r="B799" s="533" t="s">
        <v>215</v>
      </c>
      <c r="C799" s="546"/>
      <c r="D799" s="953"/>
      <c r="E799" s="953"/>
      <c r="F799" s="523"/>
      <c r="G799" s="579"/>
      <c r="H799" s="443"/>
      <c r="I799" s="443"/>
    </row>
    <row r="800" spans="1:9" ht="12.75" customHeight="1">
      <c r="A800" s="547"/>
      <c r="B800" s="534" t="s">
        <v>197</v>
      </c>
      <c r="C800" s="546">
        <v>5000</v>
      </c>
      <c r="D800" s="953">
        <v>10000</v>
      </c>
      <c r="E800" s="953">
        <v>7500</v>
      </c>
      <c r="F800" s="882">
        <f>SUM(E800/D800)</f>
        <v>0.75</v>
      </c>
      <c r="G800" s="721"/>
      <c r="H800" s="443"/>
      <c r="I800" s="443"/>
    </row>
    <row r="801" spans="1:9" ht="12.75" customHeight="1">
      <c r="A801" s="547"/>
      <c r="B801" s="535" t="s">
        <v>673</v>
      </c>
      <c r="C801" s="546"/>
      <c r="D801" s="953"/>
      <c r="E801" s="953"/>
      <c r="F801" s="523"/>
      <c r="G801" s="579"/>
      <c r="H801" s="443"/>
      <c r="I801" s="443"/>
    </row>
    <row r="802" spans="1:9" ht="12.75" customHeight="1">
      <c r="A802" s="547"/>
      <c r="B802" s="535" t="s">
        <v>207</v>
      </c>
      <c r="C802" s="546"/>
      <c r="D802" s="953"/>
      <c r="E802" s="953"/>
      <c r="F802" s="523"/>
      <c r="G802" s="579"/>
      <c r="H802" s="443"/>
      <c r="I802" s="443"/>
    </row>
    <row r="803" spans="1:9" ht="12.75" customHeight="1" thickBot="1">
      <c r="A803" s="547"/>
      <c r="B803" s="536" t="s">
        <v>632</v>
      </c>
      <c r="C803" s="548"/>
      <c r="D803" s="957"/>
      <c r="E803" s="957"/>
      <c r="F803" s="883"/>
      <c r="G803" s="612"/>
      <c r="H803" s="443"/>
      <c r="I803" s="443"/>
    </row>
    <row r="804" spans="1:9" ht="12.75" customHeight="1" thickBot="1">
      <c r="A804" s="550"/>
      <c r="B804" s="540" t="s">
        <v>12</v>
      </c>
      <c r="C804" s="551">
        <f>SUM(C798:C803)</f>
        <v>5000</v>
      </c>
      <c r="D804" s="958">
        <f>SUM(D798:D803)</f>
        <v>10000</v>
      </c>
      <c r="E804" s="958">
        <f>SUM(E798:E803)</f>
        <v>7500</v>
      </c>
      <c r="F804" s="884">
        <f>SUM(E804/D804)</f>
        <v>0.75</v>
      </c>
      <c r="G804" s="613"/>
      <c r="H804" s="443"/>
      <c r="I804" s="443"/>
    </row>
    <row r="805" spans="1:9" ht="12.75" customHeight="1">
      <c r="A805" s="553">
        <v>3432</v>
      </c>
      <c r="B805" s="527" t="s">
        <v>351</v>
      </c>
      <c r="C805" s="528"/>
      <c r="D805" s="954"/>
      <c r="E805" s="954"/>
      <c r="F805" s="523"/>
      <c r="G805" s="579"/>
      <c r="H805" s="443"/>
      <c r="I805" s="443"/>
    </row>
    <row r="806" spans="1:9" ht="12.75" customHeight="1">
      <c r="A806" s="547"/>
      <c r="B806" s="531" t="s">
        <v>667</v>
      </c>
      <c r="C806" s="546"/>
      <c r="D806" s="953"/>
      <c r="E806" s="953"/>
      <c r="F806" s="523"/>
      <c r="G806" s="579"/>
      <c r="H806" s="443"/>
      <c r="I806" s="443"/>
    </row>
    <row r="807" spans="1:9" ht="12.75" customHeight="1">
      <c r="A807" s="547"/>
      <c r="B807" s="533" t="s">
        <v>215</v>
      </c>
      <c r="C807" s="546"/>
      <c r="D807" s="953"/>
      <c r="E807" s="953"/>
      <c r="F807" s="523"/>
      <c r="G807" s="721"/>
      <c r="H807" s="443"/>
      <c r="I807" s="443"/>
    </row>
    <row r="808" spans="1:9" ht="12.75" customHeight="1">
      <c r="A808" s="547"/>
      <c r="B808" s="534" t="s">
        <v>197</v>
      </c>
      <c r="C808" s="546">
        <v>5000</v>
      </c>
      <c r="D808" s="953">
        <v>5000</v>
      </c>
      <c r="E808" s="953">
        <v>5000</v>
      </c>
      <c r="F808" s="882">
        <f>SUM(E808/D808)</f>
        <v>1</v>
      </c>
      <c r="G808" s="555"/>
      <c r="H808" s="443"/>
      <c r="I808" s="443"/>
    </row>
    <row r="809" spans="1:9" ht="12.75" customHeight="1">
      <c r="A809" s="547"/>
      <c r="B809" s="535" t="s">
        <v>673</v>
      </c>
      <c r="C809" s="546"/>
      <c r="D809" s="953"/>
      <c r="E809" s="953"/>
      <c r="F809" s="523"/>
      <c r="G809" s="555"/>
      <c r="H809" s="443"/>
      <c r="I809" s="443"/>
    </row>
    <row r="810" spans="1:9" ht="12.75" customHeight="1">
      <c r="A810" s="547"/>
      <c r="B810" s="535" t="s">
        <v>207</v>
      </c>
      <c r="C810" s="546"/>
      <c r="D810" s="953"/>
      <c r="E810" s="953"/>
      <c r="F810" s="523"/>
      <c r="G810" s="579"/>
      <c r="H810" s="443"/>
      <c r="I810" s="443"/>
    </row>
    <row r="811" spans="1:9" ht="12.75" customHeight="1" thickBot="1">
      <c r="A811" s="547"/>
      <c r="B811" s="536" t="s">
        <v>632</v>
      </c>
      <c r="C811" s="548"/>
      <c r="D811" s="957"/>
      <c r="E811" s="957"/>
      <c r="F811" s="883"/>
      <c r="G811" s="612"/>
      <c r="H811" s="443"/>
      <c r="I811" s="443"/>
    </row>
    <row r="812" spans="1:9" ht="12.75" customHeight="1" thickBot="1">
      <c r="A812" s="550"/>
      <c r="B812" s="540" t="s">
        <v>12</v>
      </c>
      <c r="C812" s="551">
        <f>SUM(C806:C811)</f>
        <v>5000</v>
      </c>
      <c r="D812" s="958">
        <f>SUM(D806:D811)</f>
        <v>5000</v>
      </c>
      <c r="E812" s="958">
        <f>SUM(E806:E811)</f>
        <v>5000</v>
      </c>
      <c r="F812" s="884">
        <f>SUM(E812/D812)</f>
        <v>1</v>
      </c>
      <c r="G812" s="613"/>
      <c r="H812" s="443"/>
      <c r="I812" s="443"/>
    </row>
    <row r="813" spans="1:9" ht="12.75" customHeight="1">
      <c r="A813" s="553">
        <v>3433</v>
      </c>
      <c r="B813" s="527" t="s">
        <v>471</v>
      </c>
      <c r="C813" s="528"/>
      <c r="D813" s="954"/>
      <c r="E813" s="954"/>
      <c r="F813" s="523"/>
      <c r="G813" s="579"/>
      <c r="H813" s="443"/>
      <c r="I813" s="443"/>
    </row>
    <row r="814" spans="1:9" ht="12.75" customHeight="1">
      <c r="A814" s="547"/>
      <c r="B814" s="531" t="s">
        <v>667</v>
      </c>
      <c r="C814" s="546"/>
      <c r="D814" s="953"/>
      <c r="E814" s="953"/>
      <c r="F814" s="523"/>
      <c r="G814" s="579"/>
      <c r="H814" s="443"/>
      <c r="I814" s="443"/>
    </row>
    <row r="815" spans="1:9" ht="12.75" customHeight="1">
      <c r="A815" s="547"/>
      <c r="B815" s="533" t="s">
        <v>215</v>
      </c>
      <c r="C815" s="546"/>
      <c r="D815" s="953"/>
      <c r="E815" s="953"/>
      <c r="F815" s="523"/>
      <c r="G815" s="579"/>
      <c r="H815" s="443"/>
      <c r="I815" s="443"/>
    </row>
    <row r="816" spans="1:9" ht="12.75" customHeight="1">
      <c r="A816" s="547"/>
      <c r="B816" s="534" t="s">
        <v>197</v>
      </c>
      <c r="C816" s="546">
        <v>3000</v>
      </c>
      <c r="D816" s="953">
        <v>3000</v>
      </c>
      <c r="E816" s="953">
        <v>3000</v>
      </c>
      <c r="F816" s="882">
        <f>SUM(E816/D816)</f>
        <v>1</v>
      </c>
      <c r="G816" s="721"/>
      <c r="H816" s="443"/>
      <c r="I816" s="443"/>
    </row>
    <row r="817" spans="1:9" ht="12.75" customHeight="1">
      <c r="A817" s="547"/>
      <c r="B817" s="535" t="s">
        <v>673</v>
      </c>
      <c r="C817" s="546"/>
      <c r="D817" s="953"/>
      <c r="E817" s="953"/>
      <c r="F817" s="523"/>
      <c r="G817" s="555"/>
      <c r="H817" s="443"/>
      <c r="I817" s="443"/>
    </row>
    <row r="818" spans="1:9" ht="12.75" customHeight="1">
      <c r="A818" s="547"/>
      <c r="B818" s="535" t="s">
        <v>207</v>
      </c>
      <c r="C818" s="546"/>
      <c r="D818" s="953"/>
      <c r="E818" s="953"/>
      <c r="F818" s="523"/>
      <c r="G818" s="579"/>
      <c r="H818" s="443"/>
      <c r="I818" s="443"/>
    </row>
    <row r="819" spans="1:9" ht="12.75" customHeight="1">
      <c r="A819" s="547"/>
      <c r="B819" s="535" t="s">
        <v>673</v>
      </c>
      <c r="C819" s="546"/>
      <c r="D819" s="953"/>
      <c r="E819" s="953"/>
      <c r="F819" s="523"/>
      <c r="G819" s="592"/>
      <c r="H819" s="443"/>
      <c r="I819" s="443"/>
    </row>
    <row r="820" spans="1:9" ht="12.75" customHeight="1" thickBot="1">
      <c r="A820" s="547"/>
      <c r="B820" s="536" t="s">
        <v>632</v>
      </c>
      <c r="C820" s="548"/>
      <c r="D820" s="957"/>
      <c r="E820" s="957"/>
      <c r="F820" s="883"/>
      <c r="G820" s="612"/>
      <c r="H820" s="443"/>
      <c r="I820" s="443"/>
    </row>
    <row r="821" spans="1:9" ht="12.75" customHeight="1" thickBot="1">
      <c r="A821" s="550"/>
      <c r="B821" s="540" t="s">
        <v>12</v>
      </c>
      <c r="C821" s="551">
        <f>SUM(C814:C820)</f>
        <v>3000</v>
      </c>
      <c r="D821" s="958">
        <f>SUM(D814:D820)</f>
        <v>3000</v>
      </c>
      <c r="E821" s="958">
        <f>SUM(E814:E820)</f>
        <v>3000</v>
      </c>
      <c r="F821" s="884">
        <f>SUM(E821/D821)</f>
        <v>1</v>
      </c>
      <c r="G821" s="613"/>
      <c r="H821" s="443"/>
      <c r="I821" s="443"/>
    </row>
    <row r="822" spans="1:9" ht="12.75" customHeight="1">
      <c r="A822" s="553">
        <v>3434</v>
      </c>
      <c r="B822" s="527" t="s">
        <v>352</v>
      </c>
      <c r="C822" s="528"/>
      <c r="D822" s="954"/>
      <c r="E822" s="954"/>
      <c r="F822" s="523"/>
      <c r="G822" s="579"/>
      <c r="H822" s="443"/>
      <c r="I822" s="443"/>
    </row>
    <row r="823" spans="1:9" ht="12.75" customHeight="1">
      <c r="A823" s="547"/>
      <c r="B823" s="531" t="s">
        <v>667</v>
      </c>
      <c r="C823" s="546"/>
      <c r="D823" s="953"/>
      <c r="E823" s="953"/>
      <c r="F823" s="523"/>
      <c r="G823" s="579"/>
      <c r="H823" s="443"/>
      <c r="I823" s="443"/>
    </row>
    <row r="824" spans="1:9" ht="12.75" customHeight="1">
      <c r="A824" s="547"/>
      <c r="B824" s="533" t="s">
        <v>215</v>
      </c>
      <c r="C824" s="546"/>
      <c r="D824" s="953"/>
      <c r="E824" s="953"/>
      <c r="F824" s="523"/>
      <c r="G824" s="721"/>
      <c r="H824" s="443"/>
      <c r="I824" s="443"/>
    </row>
    <row r="825" spans="1:9" ht="12.75" customHeight="1">
      <c r="A825" s="547"/>
      <c r="B825" s="534" t="s">
        <v>197</v>
      </c>
      <c r="C825" s="546">
        <v>3000</v>
      </c>
      <c r="D825" s="953">
        <v>3000</v>
      </c>
      <c r="E825" s="953">
        <v>3000</v>
      </c>
      <c r="F825" s="882">
        <f>SUM(E825/D825)</f>
        <v>1</v>
      </c>
      <c r="G825" s="555"/>
      <c r="H825" s="443"/>
      <c r="I825" s="443"/>
    </row>
    <row r="826" spans="1:9" ht="12.75" customHeight="1">
      <c r="A826" s="547"/>
      <c r="B826" s="535" t="s">
        <v>673</v>
      </c>
      <c r="C826" s="546"/>
      <c r="D826" s="953"/>
      <c r="E826" s="953"/>
      <c r="F826" s="523"/>
      <c r="G826" s="555"/>
      <c r="H826" s="443"/>
      <c r="I826" s="443"/>
    </row>
    <row r="827" spans="1:9" ht="12.75" customHeight="1">
      <c r="A827" s="547"/>
      <c r="B827" s="535" t="s">
        <v>207</v>
      </c>
      <c r="C827" s="546"/>
      <c r="D827" s="953"/>
      <c r="E827" s="953"/>
      <c r="F827" s="523"/>
      <c r="G827" s="579"/>
      <c r="H827" s="443"/>
      <c r="I827" s="443"/>
    </row>
    <row r="828" spans="1:9" ht="12.75" customHeight="1" thickBot="1">
      <c r="A828" s="547"/>
      <c r="B828" s="536" t="s">
        <v>632</v>
      </c>
      <c r="C828" s="548"/>
      <c r="D828" s="957"/>
      <c r="E828" s="957"/>
      <c r="F828" s="883"/>
      <c r="G828" s="612"/>
      <c r="H828" s="443"/>
      <c r="I828" s="443"/>
    </row>
    <row r="829" spans="1:9" ht="12.75" customHeight="1" thickBot="1">
      <c r="A829" s="550"/>
      <c r="B829" s="540" t="s">
        <v>12</v>
      </c>
      <c r="C829" s="551">
        <f>SUM(C823:C828)</f>
        <v>3000</v>
      </c>
      <c r="D829" s="958">
        <f>SUM(D823:D828)</f>
        <v>3000</v>
      </c>
      <c r="E829" s="958">
        <f>SUM(E823:E828)</f>
        <v>3000</v>
      </c>
      <c r="F829" s="884">
        <f>SUM(E829/D829)</f>
        <v>1</v>
      </c>
      <c r="G829" s="613"/>
      <c r="H829" s="443"/>
      <c r="I829" s="443"/>
    </row>
    <row r="830" spans="1:9" ht="12" customHeight="1">
      <c r="A830" s="553">
        <v>3435</v>
      </c>
      <c r="B830" s="563" t="s">
        <v>353</v>
      </c>
      <c r="C830" s="528"/>
      <c r="D830" s="954"/>
      <c r="E830" s="954"/>
      <c r="F830" s="523"/>
      <c r="G830" s="615"/>
      <c r="H830" s="443"/>
      <c r="I830" s="443"/>
    </row>
    <row r="831" spans="1:9" ht="12.75" customHeight="1">
      <c r="A831" s="553"/>
      <c r="B831" s="531" t="s">
        <v>667</v>
      </c>
      <c r="C831" s="528"/>
      <c r="D831" s="954"/>
      <c r="E831" s="954"/>
      <c r="F831" s="523"/>
      <c r="G831" s="616"/>
      <c r="H831" s="443"/>
      <c r="I831" s="443"/>
    </row>
    <row r="832" spans="1:9" ht="12.75" customHeight="1">
      <c r="A832" s="553"/>
      <c r="B832" s="533" t="s">
        <v>215</v>
      </c>
      <c r="C832" s="528"/>
      <c r="D832" s="954"/>
      <c r="E832" s="954"/>
      <c r="F832" s="523"/>
      <c r="G832" s="721"/>
      <c r="H832" s="443"/>
      <c r="I832" s="443"/>
    </row>
    <row r="833" spans="1:9" ht="12.75" customHeight="1">
      <c r="A833" s="553"/>
      <c r="B833" s="534" t="s">
        <v>197</v>
      </c>
      <c r="C833" s="546">
        <v>1500</v>
      </c>
      <c r="D833" s="953">
        <v>1500</v>
      </c>
      <c r="E833" s="953">
        <v>1100</v>
      </c>
      <c r="F833" s="882">
        <f>SUM(E833/D833)</f>
        <v>0.7333333333333333</v>
      </c>
      <c r="G833" s="616"/>
      <c r="H833" s="443"/>
      <c r="I833" s="443"/>
    </row>
    <row r="834" spans="1:9" ht="12.75" customHeight="1">
      <c r="A834" s="553"/>
      <c r="B834" s="535" t="s">
        <v>673</v>
      </c>
      <c r="C834" s="546"/>
      <c r="D834" s="953"/>
      <c r="E834" s="953"/>
      <c r="F834" s="523"/>
      <c r="G834" s="592"/>
      <c r="H834" s="443"/>
      <c r="I834" s="443"/>
    </row>
    <row r="835" spans="1:9" ht="12.75" customHeight="1">
      <c r="A835" s="553"/>
      <c r="B835" s="535" t="s">
        <v>207</v>
      </c>
      <c r="C835" s="528"/>
      <c r="D835" s="954"/>
      <c r="E835" s="954"/>
      <c r="F835" s="523"/>
      <c r="G835" s="616"/>
      <c r="H835" s="443"/>
      <c r="I835" s="443"/>
    </row>
    <row r="836" spans="1:9" ht="14.25" customHeight="1" thickBot="1">
      <c r="A836" s="553"/>
      <c r="B836" s="536" t="s">
        <v>632</v>
      </c>
      <c r="C836" s="716"/>
      <c r="D836" s="976"/>
      <c r="E836" s="976"/>
      <c r="F836" s="883"/>
      <c r="G836" s="616"/>
      <c r="H836" s="443"/>
      <c r="I836" s="443"/>
    </row>
    <row r="837" spans="1:9" ht="14.25" customHeight="1" thickBot="1">
      <c r="A837" s="550"/>
      <c r="B837" s="540" t="s">
        <v>12</v>
      </c>
      <c r="C837" s="551">
        <f>SUM(C831:C836)</f>
        <v>1500</v>
      </c>
      <c r="D837" s="958">
        <f>SUM(D831:D836)</f>
        <v>1500</v>
      </c>
      <c r="E837" s="958">
        <f>SUM(E831:E836)</f>
        <v>1100</v>
      </c>
      <c r="F837" s="884">
        <f>SUM(E837/D837)</f>
        <v>0.7333333333333333</v>
      </c>
      <c r="G837" s="613"/>
      <c r="H837" s="443"/>
      <c r="I837" s="443"/>
    </row>
    <row r="838" spans="1:9" ht="12.75" customHeight="1">
      <c r="A838" s="553">
        <v>3451</v>
      </c>
      <c r="B838" s="527" t="s">
        <v>8</v>
      </c>
      <c r="C838" s="528"/>
      <c r="D838" s="954"/>
      <c r="E838" s="954"/>
      <c r="F838" s="523"/>
      <c r="G838" s="592"/>
      <c r="H838" s="443"/>
      <c r="I838" s="443"/>
    </row>
    <row r="839" spans="1:9" ht="12.75" customHeight="1">
      <c r="A839" s="547"/>
      <c r="B839" s="531" t="s">
        <v>667</v>
      </c>
      <c r="C839" s="546"/>
      <c r="D839" s="953"/>
      <c r="E839" s="953"/>
      <c r="F839" s="523"/>
      <c r="G839" s="579"/>
      <c r="H839" s="443"/>
      <c r="I839" s="443"/>
    </row>
    <row r="840" spans="1:9" ht="12.75" customHeight="1">
      <c r="A840" s="547"/>
      <c r="B840" s="533" t="s">
        <v>215</v>
      </c>
      <c r="C840" s="546"/>
      <c r="D840" s="953"/>
      <c r="E840" s="953"/>
      <c r="F840" s="523"/>
      <c r="G840" s="578"/>
      <c r="H840" s="443"/>
      <c r="I840" s="443"/>
    </row>
    <row r="841" spans="1:9" ht="12.75" customHeight="1">
      <c r="A841" s="547"/>
      <c r="B841" s="534" t="s">
        <v>197</v>
      </c>
      <c r="C841" s="546">
        <v>1500</v>
      </c>
      <c r="D841" s="953">
        <v>1515</v>
      </c>
      <c r="E841" s="953">
        <v>332</v>
      </c>
      <c r="F841" s="882">
        <f>SUM(E841/D841)</f>
        <v>0.21914191419141915</v>
      </c>
      <c r="G841" s="729"/>
      <c r="H841" s="443"/>
      <c r="I841" s="443"/>
    </row>
    <row r="842" spans="1:9" ht="12.75" customHeight="1">
      <c r="A842" s="547"/>
      <c r="B842" s="535" t="s">
        <v>673</v>
      </c>
      <c r="C842" s="546"/>
      <c r="D842" s="953"/>
      <c r="E842" s="953"/>
      <c r="F842" s="523"/>
      <c r="G842" s="729"/>
      <c r="H842" s="443"/>
      <c r="I842" s="443"/>
    </row>
    <row r="843" spans="1:9" ht="12.75" customHeight="1">
      <c r="A843" s="547"/>
      <c r="B843" s="535" t="s">
        <v>207</v>
      </c>
      <c r="C843" s="546"/>
      <c r="D843" s="953"/>
      <c r="E843" s="953"/>
      <c r="F843" s="523"/>
      <c r="G843" s="579"/>
      <c r="H843" s="443"/>
      <c r="I843" s="443"/>
    </row>
    <row r="844" spans="1:9" ht="12.75" customHeight="1" thickBot="1">
      <c r="A844" s="547"/>
      <c r="B844" s="536" t="s">
        <v>632</v>
      </c>
      <c r="C844" s="548"/>
      <c r="D844" s="957"/>
      <c r="E844" s="957"/>
      <c r="F844" s="883"/>
      <c r="G844" s="612"/>
      <c r="H844" s="443"/>
      <c r="I844" s="443"/>
    </row>
    <row r="845" spans="1:9" ht="12.75" customHeight="1" thickBot="1">
      <c r="A845" s="550"/>
      <c r="B845" s="540" t="s">
        <v>12</v>
      </c>
      <c r="C845" s="551">
        <f>SUM(C839:C844)</f>
        <v>1500</v>
      </c>
      <c r="D845" s="958">
        <f>SUM(D839:D844)</f>
        <v>1515</v>
      </c>
      <c r="E845" s="958">
        <f>SUM(E839:E844)</f>
        <v>332</v>
      </c>
      <c r="F845" s="884">
        <f aca="true" t="shared" si="1" ref="F845:F867">SUM(E845/D845)</f>
        <v>0.21914191419141915</v>
      </c>
      <c r="G845" s="613"/>
      <c r="H845" s="443"/>
      <c r="I845" s="443"/>
    </row>
    <row r="846" spans="1:9" ht="12.75" customHeight="1">
      <c r="A846" s="553">
        <v>3452</v>
      </c>
      <c r="B846" s="527" t="s">
        <v>553</v>
      </c>
      <c r="C846" s="528"/>
      <c r="D846" s="954"/>
      <c r="E846" s="954"/>
      <c r="F846" s="523"/>
      <c r="G846" s="579"/>
      <c r="H846" s="443"/>
      <c r="I846" s="443"/>
    </row>
    <row r="847" spans="1:9" ht="12.75" customHeight="1">
      <c r="A847" s="547"/>
      <c r="B847" s="531" t="s">
        <v>667</v>
      </c>
      <c r="C847" s="546"/>
      <c r="D847" s="953"/>
      <c r="E847" s="953"/>
      <c r="F847" s="523"/>
      <c r="G847" s="579"/>
      <c r="H847" s="443"/>
      <c r="I847" s="443"/>
    </row>
    <row r="848" spans="1:9" ht="12.75" customHeight="1">
      <c r="A848" s="547"/>
      <c r="B848" s="533" t="s">
        <v>215</v>
      </c>
      <c r="C848" s="546"/>
      <c r="D848" s="953"/>
      <c r="E848" s="953"/>
      <c r="F848" s="523"/>
      <c r="G848" s="578"/>
      <c r="H848" s="443"/>
      <c r="I848" s="443"/>
    </row>
    <row r="849" spans="1:9" ht="12.75" customHeight="1">
      <c r="A849" s="547"/>
      <c r="B849" s="534" t="s">
        <v>197</v>
      </c>
      <c r="C849" s="546"/>
      <c r="D849" s="953">
        <v>316</v>
      </c>
      <c r="E849" s="953">
        <v>270</v>
      </c>
      <c r="F849" s="882">
        <f t="shared" si="1"/>
        <v>0.8544303797468354</v>
      </c>
      <c r="G849" s="578"/>
      <c r="H849" s="443"/>
      <c r="I849" s="443"/>
    </row>
    <row r="850" spans="1:9" ht="12.75" customHeight="1">
      <c r="A850" s="547"/>
      <c r="B850" s="535" t="s">
        <v>673</v>
      </c>
      <c r="C850" s="546"/>
      <c r="D850" s="953"/>
      <c r="E850" s="953"/>
      <c r="F850" s="523"/>
      <c r="G850" s="579"/>
      <c r="H850" s="443"/>
      <c r="I850" s="443"/>
    </row>
    <row r="851" spans="1:9" ht="12.75" customHeight="1">
      <c r="A851" s="547"/>
      <c r="B851" s="535" t="s">
        <v>207</v>
      </c>
      <c r="C851" s="546"/>
      <c r="D851" s="953"/>
      <c r="E851" s="953"/>
      <c r="F851" s="523"/>
      <c r="G851" s="579"/>
      <c r="H851" s="443"/>
      <c r="I851" s="443"/>
    </row>
    <row r="852" spans="1:9" ht="12.75" customHeight="1" thickBot="1">
      <c r="A852" s="547"/>
      <c r="B852" s="536" t="s">
        <v>160</v>
      </c>
      <c r="C852" s="548">
        <v>2707</v>
      </c>
      <c r="D852" s="957">
        <v>2707</v>
      </c>
      <c r="E852" s="957">
        <v>36</v>
      </c>
      <c r="F852" s="885">
        <f t="shared" si="1"/>
        <v>0.013298854820834873</v>
      </c>
      <c r="G852" s="612"/>
      <c r="H852" s="443"/>
      <c r="I852" s="443"/>
    </row>
    <row r="853" spans="1:9" ht="12.75" customHeight="1" thickBot="1">
      <c r="A853" s="550"/>
      <c r="B853" s="540" t="s">
        <v>12</v>
      </c>
      <c r="C853" s="551">
        <f>SUM(C847:C852)</f>
        <v>2707</v>
      </c>
      <c r="D853" s="958">
        <f>SUM(D847:D852)</f>
        <v>3023</v>
      </c>
      <c r="E853" s="958">
        <f>SUM(E847:E852)</f>
        <v>306</v>
      </c>
      <c r="F853" s="898">
        <f t="shared" si="1"/>
        <v>0.10122394971882236</v>
      </c>
      <c r="G853" s="613"/>
      <c r="H853" s="443"/>
      <c r="I853" s="443"/>
    </row>
    <row r="854" spans="1:9" ht="12" customHeight="1">
      <c r="A854" s="451">
        <v>3600</v>
      </c>
      <c r="B854" s="566" t="s">
        <v>586</v>
      </c>
      <c r="C854" s="459"/>
      <c r="D854" s="959"/>
      <c r="E854" s="959"/>
      <c r="F854" s="523"/>
      <c r="G854" s="554"/>
      <c r="H854" s="443"/>
      <c r="I854" s="443"/>
    </row>
    <row r="855" spans="1:9" ht="12" customHeight="1">
      <c r="A855" s="451"/>
      <c r="B855" s="482" t="s">
        <v>606</v>
      </c>
      <c r="C855" s="459"/>
      <c r="D855" s="959"/>
      <c r="E855" s="959"/>
      <c r="F855" s="523"/>
      <c r="G855" s="554"/>
      <c r="H855" s="443"/>
      <c r="I855" s="443"/>
    </row>
    <row r="856" spans="1:9" ht="12" customHeight="1">
      <c r="A856" s="368"/>
      <c r="B856" s="463" t="s">
        <v>667</v>
      </c>
      <c r="C856" s="375">
        <f>SUM(C11+C20+C28+C37+C47+C55+C63+C73+C81+C89+C97+C105+C122+C130+C138+C146+C154+C171+C179+C187+C195+C204+C212+C221+C229+C237+C245+C254+C263+C271+C279+C287+C295+C312+C321+C329+C337+C345+C381+C390+C398+C406+C414+C454+C472+C481+C489+C497+C505+C513+C522+C530+C538+C546+C554+C562+C578+C586+C594+C603+C611+C619+C627+C635+C669+C677+C685+C693+C701+C709+C726+C734+C742+C750+C758+C766+C774+C782+C790+C798+C806+C814+C823+C831+C839+C847)</f>
        <v>114344</v>
      </c>
      <c r="D856" s="960">
        <f>SUM(D11+D20+D28+D37+D47+D55+D63+D73+D81+D89+D97+D105+D122+D130+D138+D146+D154+D171+D179+D187+D195+D204+D212+D221+D229+D237+D245+D254+D263+D271+D279+D287+D295+D312+D321+D329+D337+D345+D381+D390+D398+D406+D414+D454+D472+D481+D489+D497+D505+D513+D522+D530+D538+D546+D554+D562+D578+D586+D594+D603+D611+D619+D627+D635+D669+D677+D685+D693+D701+D709+D726+D734+D742+D750+D758+D766+D774+D782+D790+D798+D806+D814+D823+D831+D839+D847+D162+D659)</f>
        <v>130549</v>
      </c>
      <c r="E856" s="960">
        <f>SUM(E11+E20+E28+E37+E47+E55+E63+E73+E81+E89+E97+E105+E122+E130+E138+E146+E154+E171+E179+E187+E195+E204+E212+E221+E229+E237+E245+E254+E263+E271+E279+E287+E295+E312+E321+E329+E337+E345+E381+E390+E398+E406+E414+E454+E472+E481+E489+E497+E505+E513+E522+E530+E538+E546+E554+E562+E578+E586+E594+E603+E611+E619+E627+E635+E669+E677+E685+E693+E701+E709+E726+E734+E742+E750+E758+E766+E774+E782+E790+E798+E806+E814+E823+E831+E839+E847+E162+E659)</f>
        <v>124343</v>
      </c>
      <c r="F856" s="886">
        <f t="shared" si="1"/>
        <v>0.9524622938513508</v>
      </c>
      <c r="G856" s="524"/>
      <c r="H856" s="443"/>
      <c r="I856" s="443"/>
    </row>
    <row r="857" spans="1:9" ht="12" customHeight="1">
      <c r="A857" s="368"/>
      <c r="B857" s="376" t="s">
        <v>661</v>
      </c>
      <c r="C857" s="375">
        <f>SUM(C12+C21+C29+C38+C48+C56+C64+C74+C82+C90+C98+C106+C123+C131+C139+C147+C155+C172+C180+C188+C196+C205+C213+C222+C230+C238+C246+C255+C264+C272+C280+C288+C296+C313+C322+C330+C338+C346+C382+C391+C399+C407+C415+C455+C473+C482+C490+C498+C506+C514+C523+C531+C539+C547+C555+C563+C579+C587+C595+C604+C612+C620+C628+C636+C670+C678+C686+C694+C702+C710+C727+C735+C743+C751+C759+C767+C775+C783+C791+C799+C807+C815+C824+C832+C840+C848)</f>
        <v>31051</v>
      </c>
      <c r="D857" s="960">
        <f>SUM(D12+D21+D29+D38+D48+D56+D64+D74+D82+D90+D98+D106+D123+D131+D139+D147+D155+D172+D180+D188+D196+D205+D213+D222+D230+D238+D246+D255+D264+D272+D280+D288+D296+D313+D322+D330+D338+D346+D382+D391+D399+D407+D415+D455+D473+D482+D490+D498+D506+D514+D523+D531+D539+D547+D555+D563+D579+D587+D595+D604+D612+D620+D628+D636+D670+D678+D686+D694+D702+D710+D727+D735+D743+D751+D759+D767+D775+D783+D791+D799+D807+D815+D824+D832+D840+D848+D163+D660)</f>
        <v>37344</v>
      </c>
      <c r="E857" s="960">
        <f>SUM(E12+E21+E29+E38+E48+E56+E64+E74+E82+E90+E98+E106+E123+E131+E139+E147+E155+E172+E180+E188+E196+E205+E213+E222+E230+E238+E246+E255+E264+E272+E280+E288+E296+E313+E322+E330+E338+E346+E382+E391+E399+E407+E415+E455+E473+E482+E490+E498+E506+E514+E523+E531+E539+E547+E555+E563+E579+E587+E595+E604+E612+E620+E628+E636+E670+E678+E686+E694+E702+E710+E727+E735+E743+E751+E759+E767+E775+E783+E791+E799+E807+E815+E824+E832+E840+E848+E163+E660)</f>
        <v>31443</v>
      </c>
      <c r="F857" s="882">
        <f t="shared" si="1"/>
        <v>0.8419826478149101</v>
      </c>
      <c r="G857" s="524"/>
      <c r="H857" s="488"/>
      <c r="I857" s="443"/>
    </row>
    <row r="858" spans="1:9" ht="12" customHeight="1">
      <c r="A858" s="368"/>
      <c r="B858" s="376" t="s">
        <v>212</v>
      </c>
      <c r="C858" s="375">
        <f>SUM(C13+C22+C30+C39+C49+C57+C65+C75+C83+C91+C99+C107+C124+C132+C140+C148+C156+C173+C181+C189+C197+C206+C214+C223+C231+C239+C247+C256+C265+C273+C281+C289+C297+C314+C323+C331+C339+C347+C383+C392+C400+C408+C416+C456+C474+C483+C491+C499+C507+C515+C524+C532+C540+C548+C556+C564+C580+C588+C596+C605+C613+C621+C629+C637+C671+C679+C687+C695+C703+C711+C728+C736+C744+C752+C760+C768+C776+C784+C792+C800+C808+C816+C825+C833+C841+C849+C572+C645+C653+C115+C661)</f>
        <v>2785259</v>
      </c>
      <c r="D858" s="960">
        <f>SUM(D13+D22+D30+D39+D49+D57+D65+D75+D83+D91+D99+D107+D124+D132+D140+D148+D156+D173+D181+D189+D197+D206+D214+D223+D231+D239+D247+D256+D265+D273+D281+D289+D297+D314+D323+D331+D339+D347+D383+D392+D400+D408+D416+D456+D474+D483+D491+D499+D507+D515+D524+D532+D540+D548+D556+D564+D580+D588+D596+D605+D613+D621+D629+D637+D671+D679+D687+D695+D703+D711+D728+D736+D744+D752+D760+D768+D776+D784+D792+D800+D808+D816+D825+D833+D841+D849+D572+D645+D653+D115+D661+D305+D432+D424+D448+D164+D365+D465+D720)</f>
        <v>2999563</v>
      </c>
      <c r="E858" s="960">
        <f>SUM(E13+E22+E30+E39+E49+E57+E65+E75+E83+E91+E99+E107+E124+E132+E140+E148+E156+E173+E181+E189+E197+E206+E214+E223+E231+E239+E247+E256+E265+E273+E281+E289+E297+E314+E323+E331+E339+E347+E383+E392+E400+E408+E416+E456+E474+E483+E491+E499+E507+E515+E524+E532+E540+E548+E556+E564+E580+E588+E596+E605+E613+E621+E629+E637+E671+E679+E687+E695+E703+E711+E728+E736+E744+E752+E760+E768+E776+E784+E792+E800+E808+E816+E825+E833+E841+E849+E572+E645+E653+E115+E661+E305+E432+E424+E448+E164+E365+E465+E720)</f>
        <v>2621059</v>
      </c>
      <c r="F858" s="882">
        <f t="shared" si="1"/>
        <v>0.8738136188504793</v>
      </c>
      <c r="G858" s="604"/>
      <c r="H858" s="443"/>
      <c r="I858" s="443"/>
    </row>
    <row r="859" spans="1:9" ht="12" customHeight="1">
      <c r="A859" s="368"/>
      <c r="B859" s="208" t="s">
        <v>673</v>
      </c>
      <c r="C859" s="375">
        <f>SUM(C14+C23+C31+C40+C50+C58+C66+C76+C84+C92+C100+C108+C125+C133+C141+C149+C157+C174+C182+C190+C198+C207+C215+C224+C232+C240+C248+C257+C266+C274+C282+C290+C298+C315+C324+C332+C340+C348+C384+C393+C401+C409+C417+C457+C475+C484+C492+C500+C508+C516+C525+C533+C541+C549+C557+C565+C581+C589+C597+C606+C614+C622+C630+C638+C672+C680+C688+C696+C704+C712+C729+C737+C745+C753+C761+C769+C777+C785+C793+C801+C809+C817+C826+C834+C842+C850+C357+C366+C375+C433+C425+C441+C449)</f>
        <v>283825</v>
      </c>
      <c r="D859" s="960">
        <f>SUM(D14+D23+D31+D40+D50+D58+D66+D76+D84+D92+D100+D108+D125+D133+D141+D149+D157+D174+D182+D190+D198+D207+D215+D224+D232+D240+D248+D257+D266+D274+D282+D290+D298+D315+D324+D332+D340+D348+D384+D393+D401+D409+D417+D457+D475+D484+D492+D500+D508+D516+D525+D533+D541+D549+D557+D565+D581+D589+D597+D606+D614+D622+D630+D638+D672+D680+D688+D696+D704+D712+D729+D737+D745+D753+D761+D769+D777+D785+D793+D801+D809+D817+D826+D834+D842+D850+D357+D366+D375+D433+D425+D441+D449+D466)</f>
        <v>274279</v>
      </c>
      <c r="E859" s="960">
        <f>SUM(E14+E23+E31+E40+E50+E58+E66+E76+E84+E92+E100+E108+E125+E133+E141+E149+E157+E174+E182+E190+E198+E207+E215+E224+E232+E240+E248+E257+E266+E274+E282+E290+E298+E315+E324+E332+E340+E348+E384+E393+E401+E409+E417+E457+E475+E484+E492+E500+E508+E516+E525+E533+E541+E549+E557+E565+E581+E589+E597+E606+E614+E622+E630+E638+E672+E680+E688+E696+E704+E712+E729+E737+E745+E753+E761+E769+E777+E785+E793+E801+E809+E817+E826+E834+E842+E850+E357+E366+E375+E433+E425+E441+E449+E466)</f>
        <v>215035</v>
      </c>
      <c r="F859" s="882">
        <f t="shared" si="1"/>
        <v>0.7840009625235618</v>
      </c>
      <c r="G859" s="604"/>
      <c r="H859" s="443"/>
      <c r="I859" s="443"/>
    </row>
    <row r="860" spans="1:9" ht="12" customHeight="1" thickBot="1">
      <c r="A860" s="368"/>
      <c r="B860" s="617" t="s">
        <v>207</v>
      </c>
      <c r="C860" s="584">
        <f>SUM(C15+C24+C32+C41+C51+C59+C67+C77+C85+C93+C101+C109+C126+C134+C142+C150+C158+C175+C183+C191+C199+C208+C216+C225+C233+C241+C249+C258+C267+C275+C283+C291+C299+C316+C325+C333+C341+C349+C376+C385+C394+C402+C410+C418+C458+C476+C485+C493+C501+C509+C517+C526+C534+C542+C550+C558+C566+C582+C590+C598+C607+C615+C623+C631+C639+C673+C681+C689+C697+C705+C713+C730+C738+C746+C754+C762+C770+C778+C786+C794+C802+C810+C818+C827+C835+C843+C851+C166)</f>
        <v>133200</v>
      </c>
      <c r="D860" s="967">
        <f>SUM(D15+D24+D32+D41+D51+D59+D67+D77+D85+D93+D101+D109+D126+D134+D142+D150+D158+D175+D183+D191+D199+D208+D216+D225+D233+D241+D249+D258+D267+D275+D283+D316+D325+D333+D341+D349+D376+D385+D394+D402+D410+D418+D458+D476+D485+D493+D501+D509+D517+D526+D534+D542+D550+D558+D566+D582+D590+D598+D607+D615+D623+D631+D639+D673+D681+D689+D697+D705+D713+D730+D738+D746+D754+D762+D770+D778+D786+D794+D802+D810+D818+D827+D835+D843+D851+D166+D647+D663)</f>
        <v>156294</v>
      </c>
      <c r="E860" s="967">
        <f>SUM(E15+E24+E32+E41+E51+E59+E67+E77+E85+E93+E101+E109+E126+E134+E142+E150+E158+E175+E183+E191+E199+E208+E216+E225+E233+E241+E249+E258+E267+E275+E283+E316+E325+E333+E341+E349+E376+E385+E394+E402+E410+E418+E458+E476+E485+E493+E501+E509+E517+E526+E534+E542+E550+E558+E566+E582+E590+E598+E607+E615+E623+E631+E639+E673+E681+E689+E697+E705+E713+E730+E738+E746+E754+E762+E770+E778+E786+E794+E802+E810+E818+E827+E835+E843+E851+E166+E647+E663)</f>
        <v>83068</v>
      </c>
      <c r="F860" s="887">
        <f t="shared" si="1"/>
        <v>0.5314855336737175</v>
      </c>
      <c r="G860" s="557"/>
      <c r="H860" s="443"/>
      <c r="I860" s="443"/>
    </row>
    <row r="861" spans="1:9" ht="12" customHeight="1" thickBot="1">
      <c r="A861" s="368"/>
      <c r="B861" s="618" t="s">
        <v>595</v>
      </c>
      <c r="C861" s="619">
        <f>SUM(C856:C860)</f>
        <v>3347679</v>
      </c>
      <c r="D861" s="977">
        <f>SUM(D856:D860)</f>
        <v>3598029</v>
      </c>
      <c r="E861" s="977">
        <f>SUM(E856:E860)</f>
        <v>3074948</v>
      </c>
      <c r="F861" s="884">
        <f t="shared" si="1"/>
        <v>0.8546201267416133</v>
      </c>
      <c r="G861" s="576"/>
      <c r="H861" s="443"/>
      <c r="I861" s="443"/>
    </row>
    <row r="862" spans="1:9" ht="12" customHeight="1">
      <c r="A862" s="368"/>
      <c r="B862" s="620" t="s">
        <v>607</v>
      </c>
      <c r="C862" s="375"/>
      <c r="D862" s="960"/>
      <c r="E862" s="960"/>
      <c r="F862" s="523"/>
      <c r="G862" s="554"/>
      <c r="H862" s="443"/>
      <c r="I862" s="443"/>
    </row>
    <row r="863" spans="1:9" ht="12" customHeight="1">
      <c r="A863" s="368"/>
      <c r="B863" s="376" t="s">
        <v>155</v>
      </c>
      <c r="C863" s="375">
        <f>SUM(C200+C292+C852+C25+C69+C184+C682+C300)</f>
        <v>129707</v>
      </c>
      <c r="D863" s="960">
        <f>SUM(D200+D292+D852+D25+D184+D682+D300+D317+D135+D731+D259+D68+D250)</f>
        <v>16657</v>
      </c>
      <c r="E863" s="960">
        <f>SUM(E200+E292+E852+E25+E184+E682+E300+E317+E135+E731+E259+E68+E250)</f>
        <v>6745</v>
      </c>
      <c r="F863" s="886">
        <f t="shared" si="1"/>
        <v>0.4049348622200877</v>
      </c>
      <c r="G863" s="554"/>
      <c r="H863" s="443"/>
      <c r="I863" s="443"/>
    </row>
    <row r="864" spans="1:9" ht="12" customHeight="1">
      <c r="A864" s="368"/>
      <c r="B864" s="376" t="s">
        <v>156</v>
      </c>
      <c r="C864" s="375"/>
      <c r="D864" s="960">
        <f>SUM(D69+D291+D299)</f>
        <v>14065</v>
      </c>
      <c r="E864" s="960">
        <f>SUM(E69+E291+E299)</f>
        <v>11185</v>
      </c>
      <c r="F864" s="882">
        <f t="shared" si="1"/>
        <v>0.795236402417348</v>
      </c>
      <c r="G864" s="524"/>
      <c r="H864" s="443"/>
      <c r="I864" s="443"/>
    </row>
    <row r="865" spans="1:9" ht="12" customHeight="1" thickBot="1">
      <c r="A865" s="368"/>
      <c r="B865" s="617" t="s">
        <v>247</v>
      </c>
      <c r="C865" s="584">
        <f>SUM(C52+C192+C201+C251+C135)</f>
        <v>480000</v>
      </c>
      <c r="D865" s="967">
        <f>SUM(D52+D192+D201+D251+D143+D326+D648+D664+D218)</f>
        <v>550216</v>
      </c>
      <c r="E865" s="967">
        <f>SUM(E52+E192+E201+E251+E143+E326+E648+E664+E218)</f>
        <v>403605</v>
      </c>
      <c r="F865" s="887">
        <f t="shared" si="1"/>
        <v>0.7335391918810067</v>
      </c>
      <c r="G865" s="576"/>
      <c r="H865" s="443"/>
      <c r="I865" s="443"/>
    </row>
    <row r="866" spans="1:9" ht="12" customHeight="1" thickBot="1">
      <c r="A866" s="368"/>
      <c r="B866" s="618" t="s">
        <v>602</v>
      </c>
      <c r="C866" s="619">
        <f>SUM(C863:C865)</f>
        <v>609707</v>
      </c>
      <c r="D866" s="977">
        <f>SUM(D863:D865)</f>
        <v>580938</v>
      </c>
      <c r="E866" s="977">
        <f>SUM(E863:E865)</f>
        <v>421535</v>
      </c>
      <c r="F866" s="884">
        <f t="shared" si="1"/>
        <v>0.725610994632818</v>
      </c>
      <c r="G866" s="576"/>
      <c r="H866" s="443"/>
      <c r="I866" s="443"/>
    </row>
    <row r="867" spans="1:9" ht="16.5" customHeight="1" thickBot="1">
      <c r="A867" s="453"/>
      <c r="B867" s="468" t="s">
        <v>165</v>
      </c>
      <c r="C867" s="841">
        <f>SUM(C866+C861)</f>
        <v>3957386</v>
      </c>
      <c r="D867" s="978">
        <f>SUM(D866+D861)</f>
        <v>4178967</v>
      </c>
      <c r="E867" s="978">
        <f>SUM(E866+E861)</f>
        <v>3496483</v>
      </c>
      <c r="F867" s="884">
        <f t="shared" si="1"/>
        <v>0.8366859561226494</v>
      </c>
      <c r="G867" s="559"/>
      <c r="H867" s="443"/>
      <c r="I867" s="443"/>
    </row>
    <row r="868" ht="12">
      <c r="G868" s="622"/>
    </row>
    <row r="869" ht="12">
      <c r="G869" s="622"/>
    </row>
    <row r="870" spans="2:7" ht="12" hidden="1">
      <c r="B870" s="443" t="s">
        <v>626</v>
      </c>
      <c r="C870" s="623"/>
      <c r="D870" s="623"/>
      <c r="E870" s="623"/>
      <c r="G870" s="622"/>
    </row>
    <row r="871" ht="12">
      <c r="G871" s="622"/>
    </row>
    <row r="872" ht="12">
      <c r="G872" s="622"/>
    </row>
    <row r="873" ht="12">
      <c r="G873" s="622"/>
    </row>
    <row r="874" ht="12">
      <c r="G874" s="622"/>
    </row>
    <row r="875" ht="12">
      <c r="G875" s="622"/>
    </row>
    <row r="876" ht="12">
      <c r="G876" s="622"/>
    </row>
    <row r="877" ht="12">
      <c r="G877" s="622"/>
    </row>
    <row r="878" ht="12">
      <c r="G878" s="622"/>
    </row>
    <row r="879" ht="12">
      <c r="G879" s="622"/>
    </row>
    <row r="880" ht="12">
      <c r="G880" s="622"/>
    </row>
    <row r="881" ht="12">
      <c r="G881" s="622"/>
    </row>
    <row r="882" ht="12">
      <c r="G882" s="622"/>
    </row>
    <row r="883" ht="12">
      <c r="G883" s="622"/>
    </row>
    <row r="884" ht="12">
      <c r="G884" s="622"/>
    </row>
    <row r="885" ht="12">
      <c r="G885" s="622"/>
    </row>
    <row r="886" ht="12">
      <c r="G886" s="622"/>
    </row>
    <row r="887" ht="12">
      <c r="G887" s="622"/>
    </row>
    <row r="888" ht="12">
      <c r="G888" s="622"/>
    </row>
    <row r="889" ht="12">
      <c r="G889" s="622"/>
    </row>
    <row r="890" ht="12">
      <c r="G890" s="622"/>
    </row>
    <row r="891" ht="12">
      <c r="G891" s="622"/>
    </row>
    <row r="892" ht="12">
      <c r="G892" s="622"/>
    </row>
    <row r="893" ht="12">
      <c r="G893" s="622"/>
    </row>
    <row r="894" ht="12">
      <c r="G894" s="622"/>
    </row>
    <row r="895" ht="12">
      <c r="G895" s="622"/>
    </row>
    <row r="896" ht="12">
      <c r="G896" s="622"/>
    </row>
    <row r="897" ht="12">
      <c r="G897" s="622"/>
    </row>
  </sheetData>
  <sheetProtection/>
  <mergeCells count="6">
    <mergeCell ref="A1:H1"/>
    <mergeCell ref="A2:H2"/>
    <mergeCell ref="F5:F7"/>
    <mergeCell ref="C5:C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6" manualBreakCount="16">
    <brk id="53" max="255" man="1"/>
    <brk id="103" max="255" man="1"/>
    <brk id="152" max="255" man="1"/>
    <brk id="202" max="255" man="1"/>
    <brk id="252" max="255" man="1"/>
    <brk id="301" max="255" man="1"/>
    <brk id="352" max="255" man="1"/>
    <brk id="452" max="255" man="1"/>
    <brk id="503" max="255" man="1"/>
    <brk id="552" max="255" man="1"/>
    <brk id="601" max="255" man="1"/>
    <brk id="649" max="255" man="1"/>
    <brk id="699" max="255" man="1"/>
    <brk id="748" max="255" man="1"/>
    <brk id="796" max="255" man="1"/>
    <brk id="8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showZeros="0" zoomScale="95" zoomScaleNormal="95" zoomScalePageLayoutView="0" workbookViewId="0" topLeftCell="A37">
      <selection activeCell="E35" sqref="E35"/>
    </sheetView>
  </sheetViews>
  <sheetFormatPr defaultColWidth="9.125" defaultRowHeight="12.75" customHeight="1"/>
  <cols>
    <col min="1" max="1" width="6.875" style="10" customWidth="1"/>
    <col min="2" max="2" width="51.00390625" style="10" customWidth="1"/>
    <col min="3" max="5" width="13.125" style="11" customWidth="1"/>
    <col min="6" max="6" width="8.50390625" style="11" customWidth="1"/>
    <col min="7" max="7" width="50.875" style="10" customWidth="1"/>
    <col min="8" max="16384" width="9.125" style="10" customWidth="1"/>
  </cols>
  <sheetData>
    <row r="1" spans="1:8" ht="12.75" customHeight="1">
      <c r="A1" s="1508" t="s">
        <v>214</v>
      </c>
      <c r="B1" s="1507"/>
      <c r="C1" s="1507"/>
      <c r="D1" s="1507"/>
      <c r="E1" s="1507"/>
      <c r="F1" s="1507"/>
      <c r="G1" s="1507"/>
      <c r="H1" s="91"/>
    </row>
    <row r="2" spans="1:8" ht="12.75" customHeight="1">
      <c r="A2" s="1506" t="s">
        <v>332</v>
      </c>
      <c r="B2" s="1507"/>
      <c r="C2" s="1507"/>
      <c r="D2" s="1507"/>
      <c r="E2" s="1507"/>
      <c r="F2" s="1507"/>
      <c r="G2" s="1507"/>
      <c r="H2" s="66"/>
    </row>
    <row r="3" spans="3:7" ht="12" customHeight="1">
      <c r="C3" s="74"/>
      <c r="D3" s="74"/>
      <c r="E3" s="74"/>
      <c r="F3" s="74"/>
      <c r="G3" s="88" t="s">
        <v>68</v>
      </c>
    </row>
    <row r="4" spans="1:7" ht="12.75" customHeight="1">
      <c r="A4" s="50"/>
      <c r="B4" s="51"/>
      <c r="C4" s="1451" t="s">
        <v>516</v>
      </c>
      <c r="D4" s="1451" t="s">
        <v>700</v>
      </c>
      <c r="E4" s="1475" t="s">
        <v>1084</v>
      </c>
      <c r="F4" s="1451" t="s">
        <v>307</v>
      </c>
      <c r="G4" s="98" t="s">
        <v>23</v>
      </c>
    </row>
    <row r="5" spans="1:7" ht="12.75">
      <c r="A5" s="52" t="s">
        <v>191</v>
      </c>
      <c r="B5" s="97" t="s">
        <v>22</v>
      </c>
      <c r="C5" s="1468"/>
      <c r="D5" s="1468"/>
      <c r="E5" s="1501"/>
      <c r="F5" s="1504"/>
      <c r="G5" s="53" t="s">
        <v>24</v>
      </c>
    </row>
    <row r="6" spans="1:7" ht="25.5" customHeight="1" thickBot="1">
      <c r="A6" s="54"/>
      <c r="B6" s="55"/>
      <c r="C6" s="1469"/>
      <c r="D6" s="1469"/>
      <c r="E6" s="1503"/>
      <c r="F6" s="1505"/>
      <c r="G6" s="56"/>
    </row>
    <row r="7" spans="1:7" ht="15" customHeight="1">
      <c r="A7" s="236" t="s">
        <v>45</v>
      </c>
      <c r="B7" s="237" t="s">
        <v>46</v>
      </c>
      <c r="C7" s="238" t="s">
        <v>47</v>
      </c>
      <c r="D7" s="238" t="s">
        <v>49</v>
      </c>
      <c r="E7" s="238"/>
      <c r="F7" s="238" t="s">
        <v>571</v>
      </c>
      <c r="G7" s="238" t="s">
        <v>320</v>
      </c>
    </row>
    <row r="8" spans="1:7" ht="12.75" customHeight="1">
      <c r="A8" s="113"/>
      <c r="B8" s="95" t="s">
        <v>172</v>
      </c>
      <c r="C8" s="1"/>
      <c r="D8" s="986"/>
      <c r="E8" s="986"/>
      <c r="F8" s="842"/>
      <c r="G8" s="843"/>
    </row>
    <row r="9" spans="1:7" ht="12.75" customHeight="1" thickBot="1">
      <c r="A9" s="44">
        <v>3911</v>
      </c>
      <c r="B9" s="37" t="s">
        <v>75</v>
      </c>
      <c r="C9" s="179">
        <v>15000</v>
      </c>
      <c r="D9" s="1011">
        <v>15000</v>
      </c>
      <c r="E9" s="1422">
        <v>14560</v>
      </c>
      <c r="F9" s="844">
        <f>SUM(E9/D9)</f>
        <v>0.9706666666666667</v>
      </c>
      <c r="G9" s="807"/>
    </row>
    <row r="10" spans="1:7" ht="12.75" customHeight="1" thickBot="1">
      <c r="A10" s="65">
        <v>3910</v>
      </c>
      <c r="B10" s="38" t="s">
        <v>63</v>
      </c>
      <c r="C10" s="7">
        <f>SUM(C9:C9)</f>
        <v>15000</v>
      </c>
      <c r="D10" s="985">
        <f>SUM(D9:D9)</f>
        <v>15000</v>
      </c>
      <c r="E10" s="985">
        <f>SUM(E9:E9)</f>
        <v>14560</v>
      </c>
      <c r="F10" s="888">
        <f aca="true" t="shared" si="0" ref="F10:F59">SUM(E10/D10)</f>
        <v>0.9706666666666667</v>
      </c>
      <c r="G10" s="807"/>
    </row>
    <row r="11" spans="1:7" s="14" customFormat="1" ht="12.75" customHeight="1">
      <c r="A11" s="12"/>
      <c r="B11" s="40" t="s">
        <v>171</v>
      </c>
      <c r="C11" s="25"/>
      <c r="D11" s="981"/>
      <c r="E11" s="981"/>
      <c r="F11" s="845"/>
      <c r="G11" s="808"/>
    </row>
    <row r="12" spans="1:7" s="14" customFormat="1" ht="12.75" customHeight="1">
      <c r="A12" s="44">
        <v>3921</v>
      </c>
      <c r="B12" s="37" t="s">
        <v>470</v>
      </c>
      <c r="C12" s="26">
        <v>6000</v>
      </c>
      <c r="D12" s="982">
        <v>6000</v>
      </c>
      <c r="E12" s="1423">
        <v>6000</v>
      </c>
      <c r="F12" s="845">
        <f t="shared" si="0"/>
        <v>1</v>
      </c>
      <c r="G12" s="809" t="s">
        <v>354</v>
      </c>
    </row>
    <row r="13" spans="1:7" s="14" customFormat="1" ht="12.75" customHeight="1">
      <c r="A13" s="44">
        <v>3922</v>
      </c>
      <c r="B13" s="37" t="s">
        <v>469</v>
      </c>
      <c r="C13" s="26">
        <v>5000</v>
      </c>
      <c r="D13" s="982">
        <v>5000</v>
      </c>
      <c r="E13" s="1423">
        <v>5000</v>
      </c>
      <c r="F13" s="845">
        <f t="shared" si="0"/>
        <v>1</v>
      </c>
      <c r="G13" s="810" t="s">
        <v>504</v>
      </c>
    </row>
    <row r="14" spans="1:7" s="14" customFormat="1" ht="12.75" customHeight="1">
      <c r="A14" s="44">
        <v>3924</v>
      </c>
      <c r="B14" s="37" t="s">
        <v>311</v>
      </c>
      <c r="C14" s="26"/>
      <c r="D14" s="982">
        <v>3000</v>
      </c>
      <c r="E14" s="1423">
        <v>3000</v>
      </c>
      <c r="F14" s="845">
        <f t="shared" si="0"/>
        <v>1</v>
      </c>
      <c r="G14" s="810"/>
    </row>
    <row r="15" spans="1:7" s="14" customFormat="1" ht="12.75" customHeight="1">
      <c r="A15" s="44">
        <v>3925</v>
      </c>
      <c r="B15" s="37" t="s">
        <v>547</v>
      </c>
      <c r="C15" s="26">
        <v>290000</v>
      </c>
      <c r="D15" s="982">
        <v>290000</v>
      </c>
      <c r="E15" s="1423">
        <v>290000</v>
      </c>
      <c r="F15" s="845">
        <f t="shared" si="0"/>
        <v>1</v>
      </c>
      <c r="G15" s="811"/>
    </row>
    <row r="16" spans="1:7" s="14" customFormat="1" ht="12.75" customHeight="1">
      <c r="A16" s="44">
        <v>3928</v>
      </c>
      <c r="B16" s="37" t="s">
        <v>32</v>
      </c>
      <c r="C16" s="26">
        <v>160000</v>
      </c>
      <c r="D16" s="982">
        <v>310676</v>
      </c>
      <c r="E16" s="982">
        <f>SUM(E18:E20)</f>
        <v>172303</v>
      </c>
      <c r="F16" s="845">
        <f t="shared" si="0"/>
        <v>0.5546067285532195</v>
      </c>
      <c r="G16" s="811"/>
    </row>
    <row r="17" spans="1:7" s="14" customFormat="1" ht="12.75" customHeight="1">
      <c r="A17" s="44"/>
      <c r="B17" s="229" t="s">
        <v>621</v>
      </c>
      <c r="C17" s="69">
        <v>10000</v>
      </c>
      <c r="D17" s="983">
        <v>10000</v>
      </c>
      <c r="E17" s="983">
        <v>5815</v>
      </c>
      <c r="F17" s="845">
        <f t="shared" si="0"/>
        <v>0.5815</v>
      </c>
      <c r="G17" s="811"/>
    </row>
    <row r="18" spans="1:7" s="14" customFormat="1" ht="12.75" customHeight="1">
      <c r="A18" s="44"/>
      <c r="B18" s="229" t="s">
        <v>219</v>
      </c>
      <c r="C18" s="69"/>
      <c r="D18" s="983">
        <v>83</v>
      </c>
      <c r="E18" s="983">
        <v>82</v>
      </c>
      <c r="F18" s="845">
        <f t="shared" si="0"/>
        <v>0.9879518072289156</v>
      </c>
      <c r="G18" s="811"/>
    </row>
    <row r="19" spans="1:7" s="14" customFormat="1" ht="12.75" customHeight="1">
      <c r="A19" s="44"/>
      <c r="B19" s="229" t="s">
        <v>376</v>
      </c>
      <c r="C19" s="69"/>
      <c r="D19" s="983">
        <v>5731</v>
      </c>
      <c r="E19" s="983">
        <v>5732</v>
      </c>
      <c r="F19" s="845">
        <f t="shared" si="0"/>
        <v>1.0001744896178677</v>
      </c>
      <c r="G19" s="811"/>
    </row>
    <row r="20" spans="1:7" s="14" customFormat="1" ht="12.75" customHeight="1">
      <c r="A20" s="44"/>
      <c r="B20" s="229" t="s">
        <v>684</v>
      </c>
      <c r="C20" s="69"/>
      <c r="D20" s="983">
        <v>304862</v>
      </c>
      <c r="E20" s="983">
        <v>166489</v>
      </c>
      <c r="F20" s="845">
        <f t="shared" si="0"/>
        <v>0.5461126673708104</v>
      </c>
      <c r="G20" s="811"/>
    </row>
    <row r="21" spans="1:7" s="14" customFormat="1" ht="12.75" customHeight="1" thickBot="1">
      <c r="A21" s="44">
        <v>3929</v>
      </c>
      <c r="B21" s="58" t="s">
        <v>200</v>
      </c>
      <c r="C21" s="86">
        <v>10000</v>
      </c>
      <c r="D21" s="984">
        <v>22105</v>
      </c>
      <c r="E21" s="984">
        <v>11953</v>
      </c>
      <c r="F21" s="844">
        <f t="shared" si="0"/>
        <v>0.5407373897308301</v>
      </c>
      <c r="G21" s="812" t="s">
        <v>487</v>
      </c>
    </row>
    <row r="22" spans="1:7" s="14" customFormat="1" ht="12.75" customHeight="1" thickBot="1">
      <c r="A22" s="65">
        <v>3920</v>
      </c>
      <c r="B22" s="38" t="s">
        <v>63</v>
      </c>
      <c r="C22" s="7">
        <f>SUM(C12:C16)+C21</f>
        <v>471000</v>
      </c>
      <c r="D22" s="985">
        <f>SUM(D12:D16)+D21</f>
        <v>636781</v>
      </c>
      <c r="E22" s="985">
        <f>SUM(E12:E16)+E21</f>
        <v>488256</v>
      </c>
      <c r="F22" s="888">
        <f t="shared" si="0"/>
        <v>0.766756545814024</v>
      </c>
      <c r="G22" s="813"/>
    </row>
    <row r="23" spans="1:7" s="14" customFormat="1" ht="12.75" customHeight="1">
      <c r="A23" s="12"/>
      <c r="B23" s="40" t="s">
        <v>680</v>
      </c>
      <c r="C23" s="25"/>
      <c r="D23" s="981"/>
      <c r="E23" s="981"/>
      <c r="F23" s="845"/>
      <c r="G23" s="814"/>
    </row>
    <row r="24" spans="1:7" s="14" customFormat="1" ht="12.75" customHeight="1">
      <c r="A24" s="72">
        <v>3931</v>
      </c>
      <c r="B24" s="96" t="s">
        <v>37</v>
      </c>
      <c r="C24" s="70">
        <v>5000</v>
      </c>
      <c r="D24" s="789">
        <v>5000</v>
      </c>
      <c r="E24" s="1410">
        <v>3425</v>
      </c>
      <c r="F24" s="845">
        <f t="shared" si="0"/>
        <v>0.685</v>
      </c>
      <c r="G24" s="815"/>
    </row>
    <row r="25" spans="1:7" s="14" customFormat="1" ht="12.75" customHeight="1" thickBot="1">
      <c r="A25" s="72">
        <v>3932</v>
      </c>
      <c r="B25" s="96" t="s">
        <v>76</v>
      </c>
      <c r="C25" s="86">
        <v>12500</v>
      </c>
      <c r="D25" s="984">
        <v>12500</v>
      </c>
      <c r="E25" s="1411">
        <v>12500</v>
      </c>
      <c r="F25" s="844">
        <f t="shared" si="0"/>
        <v>1</v>
      </c>
      <c r="G25" s="816"/>
    </row>
    <row r="26" spans="1:7" s="14" customFormat="1" ht="12.75" customHeight="1" thickBot="1">
      <c r="A26" s="65">
        <v>3930</v>
      </c>
      <c r="B26" s="38" t="s">
        <v>63</v>
      </c>
      <c r="C26" s="7">
        <f>SUM(C24:C25)</f>
        <v>17500</v>
      </c>
      <c r="D26" s="985">
        <f>SUM(D24:D25)</f>
        <v>17500</v>
      </c>
      <c r="E26" s="985">
        <f>SUM(E24:E25)</f>
        <v>15925</v>
      </c>
      <c r="F26" s="888">
        <f t="shared" si="0"/>
        <v>0.91</v>
      </c>
      <c r="G26" s="817"/>
    </row>
    <row r="27" spans="1:7" ht="12.75" customHeight="1">
      <c r="A27" s="12"/>
      <c r="B27" s="40" t="s">
        <v>588</v>
      </c>
      <c r="C27" s="1"/>
      <c r="D27" s="986"/>
      <c r="E27" s="986"/>
      <c r="F27" s="845"/>
      <c r="G27" s="818"/>
    </row>
    <row r="28" spans="1:7" ht="12.75" customHeight="1">
      <c r="A28" s="44">
        <v>3941</v>
      </c>
      <c r="B28" s="37" t="s">
        <v>297</v>
      </c>
      <c r="C28" s="26">
        <v>258800</v>
      </c>
      <c r="D28" s="982">
        <v>220707</v>
      </c>
      <c r="E28" s="982">
        <v>220707</v>
      </c>
      <c r="F28" s="845">
        <f t="shared" si="0"/>
        <v>1</v>
      </c>
      <c r="G28" s="815"/>
    </row>
    <row r="29" spans="1:7" ht="12.75" customHeight="1">
      <c r="A29" s="44">
        <v>3943</v>
      </c>
      <c r="B29" s="37" t="s">
        <v>488</v>
      </c>
      <c r="C29" s="26">
        <v>2000</v>
      </c>
      <c r="D29" s="982">
        <v>2000</v>
      </c>
      <c r="E29" s="982">
        <v>635</v>
      </c>
      <c r="F29" s="845">
        <f t="shared" si="0"/>
        <v>0.3175</v>
      </c>
      <c r="G29" s="810" t="s">
        <v>543</v>
      </c>
    </row>
    <row r="30" spans="1:7" ht="12.75" customHeight="1">
      <c r="A30" s="44"/>
      <c r="B30" s="229" t="s">
        <v>218</v>
      </c>
      <c r="C30" s="26"/>
      <c r="D30" s="983">
        <v>500</v>
      </c>
      <c r="E30" s="983">
        <v>500</v>
      </c>
      <c r="F30" s="845">
        <f t="shared" si="0"/>
        <v>1</v>
      </c>
      <c r="G30" s="810"/>
    </row>
    <row r="31" spans="1:7" ht="12.75" customHeight="1">
      <c r="A31" s="44"/>
      <c r="B31" s="229" t="s">
        <v>685</v>
      </c>
      <c r="C31" s="26"/>
      <c r="D31" s="983">
        <v>135</v>
      </c>
      <c r="E31" s="983">
        <v>135</v>
      </c>
      <c r="F31" s="845">
        <f t="shared" si="0"/>
        <v>1</v>
      </c>
      <c r="G31" s="810"/>
    </row>
    <row r="32" spans="1:7" ht="12.75" customHeight="1" thickBot="1">
      <c r="A32" s="44"/>
      <c r="B32" s="229" t="s">
        <v>684</v>
      </c>
      <c r="C32" s="26"/>
      <c r="D32" s="983">
        <v>1365</v>
      </c>
      <c r="E32" s="983"/>
      <c r="F32" s="844">
        <f t="shared" si="0"/>
        <v>0</v>
      </c>
      <c r="G32" s="810"/>
    </row>
    <row r="33" spans="1:7" s="14" customFormat="1" ht="12.75" customHeight="1" thickBot="1">
      <c r="A33" s="65">
        <v>3940</v>
      </c>
      <c r="B33" s="38" t="s">
        <v>61</v>
      </c>
      <c r="C33" s="7">
        <f>SUM(C28:C29)</f>
        <v>260800</v>
      </c>
      <c r="D33" s="985">
        <f>SUM(D28:D29)</f>
        <v>222707</v>
      </c>
      <c r="E33" s="985">
        <f>SUM(E28:E29)</f>
        <v>221342</v>
      </c>
      <c r="F33" s="889">
        <f t="shared" si="0"/>
        <v>0.9938708706955776</v>
      </c>
      <c r="G33" s="819"/>
    </row>
    <row r="34" spans="1:7" s="14" customFormat="1" ht="12.75" customHeight="1">
      <c r="A34" s="241"/>
      <c r="B34" s="242" t="s">
        <v>587</v>
      </c>
      <c r="C34" s="243"/>
      <c r="D34" s="987"/>
      <c r="E34" s="987"/>
      <c r="F34" s="845"/>
      <c r="G34" s="820"/>
    </row>
    <row r="35" spans="1:7" s="14" customFormat="1" ht="12.75" customHeight="1">
      <c r="A35" s="68">
        <v>3961</v>
      </c>
      <c r="B35" s="93" t="s">
        <v>34</v>
      </c>
      <c r="C35" s="100">
        <v>124900</v>
      </c>
      <c r="D35" s="988">
        <v>124900</v>
      </c>
      <c r="E35" s="1424">
        <v>124900</v>
      </c>
      <c r="F35" s="845">
        <f t="shared" si="0"/>
        <v>1</v>
      </c>
      <c r="G35" s="815"/>
    </row>
    <row r="36" spans="1:7" s="14" customFormat="1" ht="12.75" customHeight="1">
      <c r="A36" s="68">
        <v>3962</v>
      </c>
      <c r="B36" s="362" t="s">
        <v>290</v>
      </c>
      <c r="C36" s="100">
        <v>50000</v>
      </c>
      <c r="D36" s="988">
        <v>50000</v>
      </c>
      <c r="E36" s="988">
        <v>50000</v>
      </c>
      <c r="F36" s="845">
        <f t="shared" si="0"/>
        <v>1</v>
      </c>
      <c r="G36" s="815"/>
    </row>
    <row r="37" spans="1:7" s="14" customFormat="1" ht="12.75" customHeight="1" thickBot="1">
      <c r="A37" s="68">
        <v>3972</v>
      </c>
      <c r="B37" s="248" t="s">
        <v>468</v>
      </c>
      <c r="C37" s="100">
        <v>18500</v>
      </c>
      <c r="D37" s="988">
        <v>18500</v>
      </c>
      <c r="E37" s="988">
        <v>18500</v>
      </c>
      <c r="F37" s="844">
        <f t="shared" si="0"/>
        <v>1</v>
      </c>
      <c r="G37" s="809" t="s">
        <v>354</v>
      </c>
    </row>
    <row r="38" spans="1:7" s="14" customFormat="1" ht="12.75" customHeight="1" thickBot="1">
      <c r="A38" s="244">
        <v>3970</v>
      </c>
      <c r="B38" s="245" t="s">
        <v>31</v>
      </c>
      <c r="C38" s="246">
        <f>SUM(C35:C37)</f>
        <v>193400</v>
      </c>
      <c r="D38" s="989">
        <f>SUM(D35:D37)</f>
        <v>193400</v>
      </c>
      <c r="E38" s="989">
        <f>SUM(E35:E37)</f>
        <v>193400</v>
      </c>
      <c r="F38" s="889">
        <f t="shared" si="0"/>
        <v>1</v>
      </c>
      <c r="G38" s="819"/>
    </row>
    <row r="39" spans="1:7" s="14" customFormat="1" ht="12.75" customHeight="1">
      <c r="A39" s="247"/>
      <c r="B39" s="249" t="s">
        <v>170</v>
      </c>
      <c r="C39" s="243"/>
      <c r="D39" s="987"/>
      <c r="E39" s="987"/>
      <c r="F39" s="845"/>
      <c r="G39" s="808"/>
    </row>
    <row r="40" spans="1:7" s="14" customFormat="1" ht="12.75" customHeight="1">
      <c r="A40" s="68">
        <v>3988</v>
      </c>
      <c r="B40" s="93" t="s">
        <v>519</v>
      </c>
      <c r="C40" s="100">
        <v>800</v>
      </c>
      <c r="D40" s="988">
        <v>800</v>
      </c>
      <c r="E40" s="988">
        <v>800</v>
      </c>
      <c r="F40" s="845">
        <f t="shared" si="0"/>
        <v>1</v>
      </c>
      <c r="G40" s="821"/>
    </row>
    <row r="41" spans="1:7" s="14" customFormat="1" ht="12.75" customHeight="1">
      <c r="A41" s="68">
        <v>3989</v>
      </c>
      <c r="B41" s="93" t="s">
        <v>294</v>
      </c>
      <c r="C41" s="100">
        <v>6000</v>
      </c>
      <c r="D41" s="988">
        <v>6000</v>
      </c>
      <c r="E41" s="988">
        <v>6000</v>
      </c>
      <c r="F41" s="845">
        <f t="shared" si="0"/>
        <v>1</v>
      </c>
      <c r="G41" s="809" t="s">
        <v>354</v>
      </c>
    </row>
    <row r="42" spans="1:7" s="14" customFormat="1" ht="12.75" customHeight="1">
      <c r="A42" s="72">
        <v>3990</v>
      </c>
      <c r="B42" s="96" t="s">
        <v>228</v>
      </c>
      <c r="C42" s="70">
        <v>1000</v>
      </c>
      <c r="D42" s="789">
        <v>1000</v>
      </c>
      <c r="E42" s="789">
        <v>1000</v>
      </c>
      <c r="F42" s="845">
        <f t="shared" si="0"/>
        <v>1</v>
      </c>
      <c r="G42" s="822"/>
    </row>
    <row r="43" spans="1:7" s="14" customFormat="1" ht="12.75" customHeight="1">
      <c r="A43" s="72">
        <v>3991</v>
      </c>
      <c r="B43" s="96" t="s">
        <v>285</v>
      </c>
      <c r="C43" s="70">
        <v>4820</v>
      </c>
      <c r="D43" s="789">
        <v>4820</v>
      </c>
      <c r="E43" s="789">
        <v>4820</v>
      </c>
      <c r="F43" s="845">
        <f t="shared" si="0"/>
        <v>1</v>
      </c>
      <c r="G43" s="822"/>
    </row>
    <row r="44" spans="1:7" s="14" customFormat="1" ht="12.75" customHeight="1">
      <c r="A44" s="72">
        <v>3992</v>
      </c>
      <c r="B44" s="96" t="s">
        <v>229</v>
      </c>
      <c r="C44" s="70">
        <v>1400</v>
      </c>
      <c r="D44" s="789">
        <v>1400</v>
      </c>
      <c r="E44" s="789">
        <v>1400</v>
      </c>
      <c r="F44" s="845">
        <f t="shared" si="0"/>
        <v>1</v>
      </c>
      <c r="G44" s="822"/>
    </row>
    <row r="45" spans="1:7" s="14" customFormat="1" ht="12.75" customHeight="1">
      <c r="A45" s="72">
        <v>3993</v>
      </c>
      <c r="B45" s="96" t="s">
        <v>230</v>
      </c>
      <c r="C45" s="70">
        <v>900</v>
      </c>
      <c r="D45" s="789">
        <v>900</v>
      </c>
      <c r="E45" s="789">
        <v>900</v>
      </c>
      <c r="F45" s="845">
        <f t="shared" si="0"/>
        <v>1</v>
      </c>
      <c r="G45" s="822"/>
    </row>
    <row r="46" spans="1:7" s="14" customFormat="1" ht="12.75" customHeight="1">
      <c r="A46" s="72">
        <v>3994</v>
      </c>
      <c r="B46" s="96" t="s">
        <v>650</v>
      </c>
      <c r="C46" s="70">
        <v>900</v>
      </c>
      <c r="D46" s="789">
        <v>900</v>
      </c>
      <c r="E46" s="789">
        <v>900</v>
      </c>
      <c r="F46" s="845">
        <f t="shared" si="0"/>
        <v>1</v>
      </c>
      <c r="G46" s="822"/>
    </row>
    <row r="47" spans="1:7" s="14" customFormat="1" ht="12.75" customHeight="1">
      <c r="A47" s="72">
        <v>3995</v>
      </c>
      <c r="B47" s="96" t="s">
        <v>651</v>
      </c>
      <c r="C47" s="70">
        <v>900</v>
      </c>
      <c r="D47" s="789">
        <v>900</v>
      </c>
      <c r="E47" s="789">
        <v>900</v>
      </c>
      <c r="F47" s="845">
        <f t="shared" si="0"/>
        <v>1</v>
      </c>
      <c r="G47" s="822"/>
    </row>
    <row r="48" spans="1:7" s="14" customFormat="1" ht="12.75" customHeight="1">
      <c r="A48" s="72">
        <v>3997</v>
      </c>
      <c r="B48" s="96" t="s">
        <v>652</v>
      </c>
      <c r="C48" s="70">
        <v>900</v>
      </c>
      <c r="D48" s="789">
        <v>900</v>
      </c>
      <c r="E48" s="789">
        <v>900</v>
      </c>
      <c r="F48" s="845">
        <f t="shared" si="0"/>
        <v>1</v>
      </c>
      <c r="G48" s="822"/>
    </row>
    <row r="49" spans="1:7" s="14" customFormat="1" ht="12.75" customHeight="1">
      <c r="A49" s="72">
        <v>3998</v>
      </c>
      <c r="B49" s="96" t="s">
        <v>653</v>
      </c>
      <c r="C49" s="70">
        <v>900</v>
      </c>
      <c r="D49" s="789">
        <v>900</v>
      </c>
      <c r="E49" s="789">
        <v>900</v>
      </c>
      <c r="F49" s="845">
        <f t="shared" si="0"/>
        <v>1</v>
      </c>
      <c r="G49" s="822"/>
    </row>
    <row r="50" spans="1:7" s="14" customFormat="1" ht="12.75" customHeight="1" thickBot="1">
      <c r="A50" s="110">
        <v>3999</v>
      </c>
      <c r="B50" s="96" t="s">
        <v>654</v>
      </c>
      <c r="C50" s="86">
        <v>1000</v>
      </c>
      <c r="D50" s="984">
        <v>1000</v>
      </c>
      <c r="E50" s="984">
        <v>1000</v>
      </c>
      <c r="F50" s="844">
        <f t="shared" si="0"/>
        <v>1</v>
      </c>
      <c r="G50" s="823"/>
    </row>
    <row r="51" spans="1:7" s="14" customFormat="1" ht="12.75" customHeight="1" thickBot="1">
      <c r="A51" s="65"/>
      <c r="B51" s="38" t="s">
        <v>31</v>
      </c>
      <c r="C51" s="7">
        <f>SUM(C40:C50)</f>
        <v>19520</v>
      </c>
      <c r="D51" s="985">
        <f>SUM(D40:D50)</f>
        <v>19520</v>
      </c>
      <c r="E51" s="985">
        <f>SUM(E40:E50)</f>
        <v>19520</v>
      </c>
      <c r="F51" s="889">
        <f t="shared" si="0"/>
        <v>1</v>
      </c>
      <c r="G51" s="819"/>
    </row>
    <row r="52" spans="1:7" s="14" customFormat="1" ht="12.75" customHeight="1" thickBot="1">
      <c r="A52" s="65">
        <v>3900</v>
      </c>
      <c r="B52" s="38" t="s">
        <v>25</v>
      </c>
      <c r="C52" s="7">
        <f>C33+C22+C10+C26+C38+C51</f>
        <v>977220</v>
      </c>
      <c r="D52" s="985">
        <f>D33+D22+D10+D26+D38+D51</f>
        <v>1104908</v>
      </c>
      <c r="E52" s="985">
        <f>E33+E22+E10+E26+E38+E51</f>
        <v>953003</v>
      </c>
      <c r="F52" s="889">
        <f t="shared" si="0"/>
        <v>0.8625179652966581</v>
      </c>
      <c r="G52" s="819"/>
    </row>
    <row r="53" spans="1:7" s="14" customFormat="1" ht="12.75" customHeight="1">
      <c r="A53" s="48"/>
      <c r="B53" s="93" t="s">
        <v>57</v>
      </c>
      <c r="C53" s="70"/>
      <c r="D53" s="789">
        <f>SUM(D30)</f>
        <v>500</v>
      </c>
      <c r="E53" s="789">
        <f>SUM(E30)</f>
        <v>500</v>
      </c>
      <c r="F53" s="845">
        <f t="shared" si="0"/>
        <v>1</v>
      </c>
      <c r="G53" s="814"/>
    </row>
    <row r="54" spans="1:7" s="14" customFormat="1" ht="12.75" customHeight="1">
      <c r="A54" s="48"/>
      <c r="B54" s="26" t="s">
        <v>661</v>
      </c>
      <c r="C54" s="70"/>
      <c r="D54" s="789">
        <f>SUM(D31)</f>
        <v>135</v>
      </c>
      <c r="E54" s="789">
        <f>SUM(E31)</f>
        <v>135</v>
      </c>
      <c r="F54" s="845">
        <f t="shared" si="0"/>
        <v>1</v>
      </c>
      <c r="G54" s="814"/>
    </row>
    <row r="55" spans="1:7" s="14" customFormat="1" ht="12.75" customHeight="1">
      <c r="A55" s="48"/>
      <c r="B55" s="93" t="s">
        <v>212</v>
      </c>
      <c r="C55" s="70"/>
      <c r="D55" s="789">
        <f>SUM(D18)</f>
        <v>83</v>
      </c>
      <c r="E55" s="789">
        <f>SUM(E18)</f>
        <v>82</v>
      </c>
      <c r="F55" s="845">
        <f t="shared" si="0"/>
        <v>0.9879518072289156</v>
      </c>
      <c r="G55" s="814"/>
    </row>
    <row r="56" spans="1:7" s="14" customFormat="1" ht="12.75" customHeight="1">
      <c r="A56" s="47"/>
      <c r="B56" s="26" t="s">
        <v>207</v>
      </c>
      <c r="C56" s="26">
        <f>SUM(C10+C22+C26+C33+C38+C51)-C58</f>
        <v>790220</v>
      </c>
      <c r="D56" s="982">
        <f>SUM(D10+D22+D26+D33+D38+D51)-D58-D53-D54-D55-D57</f>
        <v>748678</v>
      </c>
      <c r="E56" s="982">
        <f>SUM(E10+E22+E26+E33+E38+E51)-E58-E53-E54-E55-E57</f>
        <v>753552</v>
      </c>
      <c r="F56" s="845">
        <f t="shared" si="0"/>
        <v>1.0065101418767481</v>
      </c>
      <c r="G56" s="814"/>
    </row>
    <row r="57" spans="1:7" s="14" customFormat="1" ht="12.75" customHeight="1">
      <c r="A57" s="47"/>
      <c r="B57" s="26" t="s">
        <v>526</v>
      </c>
      <c r="C57" s="26"/>
      <c r="D57" s="982">
        <f>SUM(D19)</f>
        <v>5731</v>
      </c>
      <c r="E57" s="982">
        <f>SUM(E19)</f>
        <v>5732</v>
      </c>
      <c r="F57" s="845">
        <f t="shared" si="0"/>
        <v>1.0001744896178677</v>
      </c>
      <c r="G57" s="814"/>
    </row>
    <row r="58" spans="1:7" s="14" customFormat="1" ht="12.75" customHeight="1">
      <c r="A58" s="47"/>
      <c r="B58" s="100" t="s">
        <v>184</v>
      </c>
      <c r="C58" s="26">
        <f>SUM(C9+C21+C16+C29)</f>
        <v>187000</v>
      </c>
      <c r="D58" s="982">
        <f>SUM(D9+D21+D16+D29)</f>
        <v>349781</v>
      </c>
      <c r="E58" s="982">
        <f>SUM(E9+E21+E20+E32)</f>
        <v>193002</v>
      </c>
      <c r="F58" s="890">
        <f t="shared" si="0"/>
        <v>0.5517795420563152</v>
      </c>
      <c r="G58" s="824"/>
    </row>
    <row r="59" spans="1:7" s="14" customFormat="1" ht="12.75" customHeight="1">
      <c r="A59" s="263"/>
      <c r="B59" s="264" t="s">
        <v>595</v>
      </c>
      <c r="C59" s="78">
        <f>SUM(C54:C58)</f>
        <v>977220</v>
      </c>
      <c r="D59" s="990">
        <f>SUM(D53:D58)</f>
        <v>1104908</v>
      </c>
      <c r="E59" s="990">
        <f>SUM(E53:E58)</f>
        <v>953003</v>
      </c>
      <c r="F59" s="911">
        <f t="shared" si="0"/>
        <v>0.8625179652966581</v>
      </c>
      <c r="G59" s="824"/>
    </row>
    <row r="60" spans="1:7" ht="12.75" customHeight="1">
      <c r="A60" s="42"/>
      <c r="B60" s="43"/>
      <c r="C60" s="19"/>
      <c r="D60" s="19"/>
      <c r="E60" s="19"/>
      <c r="F60" s="19"/>
      <c r="G60" s="43"/>
    </row>
    <row r="61" ht="12.75" customHeight="1">
      <c r="A61" s="57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" bottom="0.1968503937007874" header="0.1968503937007874" footer="0"/>
  <pageSetup firstPageNumber="44" useFirstPageNumber="1" horizontalDpi="300" verticalDpi="300" orientation="landscape" paperSize="9" scale="68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showZeros="0" zoomScalePageLayoutView="0" workbookViewId="0" topLeftCell="A62">
      <selection activeCell="D57" sqref="D57"/>
    </sheetView>
  </sheetViews>
  <sheetFormatPr defaultColWidth="9.125" defaultRowHeight="12.75" customHeight="1"/>
  <cols>
    <col min="1" max="1" width="5.875" style="42" customWidth="1"/>
    <col min="2" max="2" width="66.125" style="43" customWidth="1"/>
    <col min="3" max="5" width="12.125" style="49" customWidth="1"/>
    <col min="6" max="6" width="9.875" style="49" customWidth="1"/>
    <col min="7" max="7" width="66.875" style="43" customWidth="1"/>
    <col min="8" max="16384" width="9.125" style="43" customWidth="1"/>
  </cols>
  <sheetData>
    <row r="1" spans="1:7" s="17" customFormat="1" ht="12.75" customHeight="1">
      <c r="A1" s="1511" t="s">
        <v>26</v>
      </c>
      <c r="B1" s="1507"/>
      <c r="C1" s="1507"/>
      <c r="D1" s="1507"/>
      <c r="E1" s="1507"/>
      <c r="F1" s="1507"/>
      <c r="G1" s="1507"/>
    </row>
    <row r="2" spans="1:7" s="17" customFormat="1" ht="12.75" customHeight="1">
      <c r="A2" s="1506" t="s">
        <v>331</v>
      </c>
      <c r="B2" s="1507"/>
      <c r="C2" s="1507"/>
      <c r="D2" s="1507"/>
      <c r="E2" s="1507"/>
      <c r="F2" s="1507"/>
      <c r="G2" s="1507"/>
    </row>
    <row r="3" spans="1:7" s="17" customFormat="1" ht="12.75" customHeight="1">
      <c r="A3" s="66"/>
      <c r="B3" s="66"/>
      <c r="C3" s="1509"/>
      <c r="D3" s="1509"/>
      <c r="E3" s="1509"/>
      <c r="F3" s="1509"/>
      <c r="G3" s="1510"/>
    </row>
    <row r="4" spans="1:7" ht="10.5" customHeight="1">
      <c r="A4" s="446"/>
      <c r="B4" s="443"/>
      <c r="C4" s="624"/>
      <c r="D4" s="624"/>
      <c r="E4" s="624"/>
      <c r="F4" s="624"/>
      <c r="G4" s="625" t="s">
        <v>68</v>
      </c>
    </row>
    <row r="5" spans="1:7" ht="12.75" customHeight="1">
      <c r="A5" s="608"/>
      <c r="B5" s="626"/>
      <c r="C5" s="1475" t="s">
        <v>516</v>
      </c>
      <c r="D5" s="1475" t="s">
        <v>700</v>
      </c>
      <c r="E5" s="1475" t="s">
        <v>1084</v>
      </c>
      <c r="F5" s="1475" t="s">
        <v>306</v>
      </c>
      <c r="G5" s="627"/>
    </row>
    <row r="6" spans="1:7" ht="12" customHeight="1">
      <c r="A6" s="451" t="s">
        <v>191</v>
      </c>
      <c r="B6" s="628" t="s">
        <v>22</v>
      </c>
      <c r="C6" s="1476"/>
      <c r="D6" s="1476"/>
      <c r="E6" s="1501"/>
      <c r="F6" s="1512"/>
      <c r="G6" s="519" t="s">
        <v>23</v>
      </c>
    </row>
    <row r="7" spans="1:7" ht="24" customHeight="1" thickBot="1">
      <c r="A7" s="629"/>
      <c r="B7" s="630"/>
      <c r="C7" s="1490"/>
      <c r="D7" s="1490"/>
      <c r="E7" s="1503"/>
      <c r="F7" s="1513"/>
      <c r="G7" s="474" t="s">
        <v>24</v>
      </c>
    </row>
    <row r="8" spans="1:7" ht="12.75" customHeight="1">
      <c r="A8" s="631" t="s">
        <v>45</v>
      </c>
      <c r="B8" s="456" t="s">
        <v>46</v>
      </c>
      <c r="C8" s="632" t="s">
        <v>47</v>
      </c>
      <c r="D8" s="632" t="s">
        <v>48</v>
      </c>
      <c r="E8" s="632" t="s">
        <v>49</v>
      </c>
      <c r="F8" s="632" t="s">
        <v>571</v>
      </c>
      <c r="G8" s="520" t="s">
        <v>320</v>
      </c>
    </row>
    <row r="9" spans="1:7" ht="16.5" customHeight="1">
      <c r="A9" s="574"/>
      <c r="B9" s="633" t="s">
        <v>177</v>
      </c>
      <c r="C9" s="524"/>
      <c r="D9" s="524"/>
      <c r="E9" s="524"/>
      <c r="F9" s="524"/>
      <c r="G9" s="634"/>
    </row>
    <row r="10" spans="1:7" ht="11.25">
      <c r="A10" s="451"/>
      <c r="B10" s="635" t="s">
        <v>166</v>
      </c>
      <c r="C10" s="636"/>
      <c r="D10" s="636"/>
      <c r="E10" s="636"/>
      <c r="F10" s="636"/>
      <c r="G10" s="466"/>
    </row>
    <row r="11" spans="1:7" ht="12">
      <c r="A11" s="637">
        <v>4014</v>
      </c>
      <c r="B11" s="369" t="s">
        <v>318</v>
      </c>
      <c r="C11" s="638">
        <v>30000</v>
      </c>
      <c r="D11" s="638">
        <f>SUM(D12:D13)</f>
        <v>53173</v>
      </c>
      <c r="E11" s="968">
        <f>SUM(E12:E13)</f>
        <v>44101</v>
      </c>
      <c r="F11" s="371">
        <f>SUM(E11/D11)</f>
        <v>0.829387094954206</v>
      </c>
      <c r="G11" s="642"/>
    </row>
    <row r="12" spans="1:7" ht="12">
      <c r="A12" s="637"/>
      <c r="B12" s="640" t="s">
        <v>253</v>
      </c>
      <c r="C12" s="641"/>
      <c r="D12" s="641">
        <v>33173</v>
      </c>
      <c r="E12" s="641">
        <v>25810</v>
      </c>
      <c r="F12" s="371">
        <f aca="true" t="shared" si="0" ref="F12:F71">SUM(E12/D12)</f>
        <v>0.7780423838663973</v>
      </c>
      <c r="G12" s="642"/>
    </row>
    <row r="13" spans="1:7" ht="12">
      <c r="A13" s="637"/>
      <c r="B13" s="640" t="s">
        <v>350</v>
      </c>
      <c r="C13" s="641"/>
      <c r="D13" s="641">
        <v>20000</v>
      </c>
      <c r="E13" s="641">
        <v>18291</v>
      </c>
      <c r="F13" s="894">
        <f t="shared" si="0"/>
        <v>0.91455</v>
      </c>
      <c r="G13" s="642"/>
    </row>
    <row r="14" spans="1:7" s="39" customFormat="1" ht="11.25">
      <c r="A14" s="574">
        <v>4010</v>
      </c>
      <c r="B14" s="643" t="s">
        <v>167</v>
      </c>
      <c r="C14" s="644">
        <f>SUM(C11)</f>
        <v>30000</v>
      </c>
      <c r="D14" s="644">
        <f>SUM(D11)</f>
        <v>53173</v>
      </c>
      <c r="E14" s="644">
        <f>SUM(E11)</f>
        <v>44101</v>
      </c>
      <c r="F14" s="893">
        <f t="shared" si="0"/>
        <v>0.829387094954206</v>
      </c>
      <c r="G14" s="645"/>
    </row>
    <row r="15" spans="1:7" s="39" customFormat="1" ht="11.25">
      <c r="A15" s="83"/>
      <c r="B15" s="646" t="s">
        <v>168</v>
      </c>
      <c r="C15" s="370"/>
      <c r="D15" s="370"/>
      <c r="E15" s="370"/>
      <c r="F15" s="371"/>
      <c r="G15" s="462"/>
    </row>
    <row r="16" spans="1:7" s="39" customFormat="1" ht="11.25">
      <c r="A16" s="637">
        <v>4034</v>
      </c>
      <c r="B16" s="369" t="s">
        <v>315</v>
      </c>
      <c r="C16" s="370"/>
      <c r="D16" s="370">
        <v>540</v>
      </c>
      <c r="E16" s="370">
        <v>538</v>
      </c>
      <c r="F16" s="894">
        <f t="shared" si="0"/>
        <v>0.9962962962962963</v>
      </c>
      <c r="G16" s="462"/>
    </row>
    <row r="17" spans="1:7" s="39" customFormat="1" ht="11.25">
      <c r="A17" s="574">
        <v>4030</v>
      </c>
      <c r="B17" s="643" t="s">
        <v>169</v>
      </c>
      <c r="C17" s="691">
        <f>SUM(C16)</f>
        <v>0</v>
      </c>
      <c r="D17" s="691">
        <f>SUM(D16)</f>
        <v>540</v>
      </c>
      <c r="E17" s="691">
        <f>SUM(E16)</f>
        <v>538</v>
      </c>
      <c r="F17" s="891">
        <f t="shared" si="0"/>
        <v>0.9962962962962963</v>
      </c>
      <c r="G17" s="648"/>
    </row>
    <row r="18" spans="1:7" s="39" customFormat="1" ht="12">
      <c r="A18" s="83"/>
      <c r="B18" s="649" t="s">
        <v>173</v>
      </c>
      <c r="C18" s="650"/>
      <c r="D18" s="650"/>
      <c r="E18" s="650"/>
      <c r="F18" s="371"/>
      <c r="G18" s="651"/>
    </row>
    <row r="19" spans="1:7" s="39" customFormat="1" ht="12">
      <c r="A19" s="637">
        <v>4114</v>
      </c>
      <c r="B19" s="652" t="s">
        <v>66</v>
      </c>
      <c r="C19" s="370">
        <v>150000</v>
      </c>
      <c r="D19" s="370">
        <v>680000</v>
      </c>
      <c r="E19" s="370"/>
      <c r="F19" s="371">
        <f t="shared" si="0"/>
        <v>0</v>
      </c>
      <c r="G19" s="642"/>
    </row>
    <row r="20" spans="1:7" s="39" customFormat="1" ht="12">
      <c r="A20" s="637">
        <v>4118</v>
      </c>
      <c r="B20" s="652" t="s">
        <v>54</v>
      </c>
      <c r="C20" s="370">
        <v>610000</v>
      </c>
      <c r="D20" s="370">
        <v>683681</v>
      </c>
      <c r="E20" s="1425">
        <v>655626</v>
      </c>
      <c r="F20" s="371">
        <f t="shared" si="0"/>
        <v>0.958964780358091</v>
      </c>
      <c r="G20" s="642"/>
    </row>
    <row r="21" spans="1:7" s="39" customFormat="1" ht="12">
      <c r="A21" s="637">
        <v>4119</v>
      </c>
      <c r="B21" s="652" t="s">
        <v>321</v>
      </c>
      <c r="C21" s="370">
        <v>420000</v>
      </c>
      <c r="D21" s="370">
        <v>420000</v>
      </c>
      <c r="E21" s="1425">
        <v>304548</v>
      </c>
      <c r="F21" s="371">
        <f t="shared" si="0"/>
        <v>0.7251142857142857</v>
      </c>
      <c r="G21" s="642"/>
    </row>
    <row r="22" spans="1:7" s="39" customFormat="1" ht="12">
      <c r="A22" s="637">
        <v>4120</v>
      </c>
      <c r="B22" s="652" t="s">
        <v>293</v>
      </c>
      <c r="C22" s="370">
        <v>400000</v>
      </c>
      <c r="D22" s="370">
        <v>436744</v>
      </c>
      <c r="E22" s="1425">
        <v>415394</v>
      </c>
      <c r="F22" s="371">
        <f t="shared" si="0"/>
        <v>0.9511155276317477</v>
      </c>
      <c r="G22" s="642"/>
    </row>
    <row r="23" spans="1:7" s="36" customFormat="1" ht="12">
      <c r="A23" s="462">
        <v>4121</v>
      </c>
      <c r="B23" s="653" t="s">
        <v>681</v>
      </c>
      <c r="C23" s="467">
        <v>40000</v>
      </c>
      <c r="D23" s="467">
        <f>SUM(D24:D26)</f>
        <v>78304</v>
      </c>
      <c r="E23" s="961">
        <f>SUM(E24:E26)</f>
        <v>46413</v>
      </c>
      <c r="F23" s="371">
        <f t="shared" si="0"/>
        <v>0.5927283408255006</v>
      </c>
      <c r="G23" s="642"/>
    </row>
    <row r="24" spans="1:7" s="36" customFormat="1" ht="12">
      <c r="A24" s="462"/>
      <c r="B24" s="640" t="s">
        <v>253</v>
      </c>
      <c r="C24" s="641"/>
      <c r="D24" s="641">
        <v>8981</v>
      </c>
      <c r="E24" s="1426">
        <v>8670</v>
      </c>
      <c r="F24" s="371">
        <f t="shared" si="0"/>
        <v>0.9653713394944884</v>
      </c>
      <c r="G24" s="639"/>
    </row>
    <row r="25" spans="1:7" s="36" customFormat="1" ht="12">
      <c r="A25" s="462"/>
      <c r="B25" s="640" t="s">
        <v>323</v>
      </c>
      <c r="C25" s="641"/>
      <c r="D25" s="641">
        <v>965</v>
      </c>
      <c r="E25" s="641">
        <v>965</v>
      </c>
      <c r="F25" s="371">
        <f t="shared" si="0"/>
        <v>1</v>
      </c>
      <c r="G25" s="639"/>
    </row>
    <row r="26" spans="1:7" s="36" customFormat="1" ht="12">
      <c r="A26" s="462"/>
      <c r="B26" s="640" t="s">
        <v>350</v>
      </c>
      <c r="C26" s="641"/>
      <c r="D26" s="641">
        <v>68358</v>
      </c>
      <c r="E26" s="1426">
        <v>36778</v>
      </c>
      <c r="F26" s="371">
        <f t="shared" si="0"/>
        <v>0.5380204218964861</v>
      </c>
      <c r="G26" s="639"/>
    </row>
    <row r="27" spans="1:7" s="36" customFormat="1" ht="12">
      <c r="A27" s="462">
        <v>4122</v>
      </c>
      <c r="B27" s="654" t="s">
        <v>77</v>
      </c>
      <c r="C27" s="370">
        <v>120000</v>
      </c>
      <c r="D27" s="370">
        <v>217069</v>
      </c>
      <c r="E27" s="1425">
        <f>SUM(E28:E29)</f>
        <v>150955</v>
      </c>
      <c r="F27" s="371">
        <f t="shared" si="0"/>
        <v>0.6954240356752922</v>
      </c>
      <c r="G27" s="642"/>
    </row>
    <row r="28" spans="1:7" s="36" customFormat="1" ht="12">
      <c r="A28" s="462"/>
      <c r="B28" s="640" t="s">
        <v>253</v>
      </c>
      <c r="C28" s="655"/>
      <c r="D28" s="655">
        <v>6544</v>
      </c>
      <c r="E28" s="1427">
        <v>6544</v>
      </c>
      <c r="F28" s="371">
        <f t="shared" si="0"/>
        <v>1</v>
      </c>
      <c r="G28" s="466"/>
    </row>
    <row r="29" spans="1:7" s="36" customFormat="1" ht="12">
      <c r="A29" s="462"/>
      <c r="B29" s="640" t="s">
        <v>350</v>
      </c>
      <c r="C29" s="655"/>
      <c r="D29" s="655">
        <v>210525</v>
      </c>
      <c r="E29" s="1427">
        <v>144411</v>
      </c>
      <c r="F29" s="371">
        <f t="shared" si="0"/>
        <v>0.6859565372283577</v>
      </c>
      <c r="G29" s="466"/>
    </row>
    <row r="30" spans="1:7" s="36" customFormat="1" ht="11.25">
      <c r="A30" s="547">
        <v>4123</v>
      </c>
      <c r="B30" s="656" t="s">
        <v>647</v>
      </c>
      <c r="C30" s="657">
        <v>319740</v>
      </c>
      <c r="D30" s="657">
        <f>SUM(D31:D36)</f>
        <v>1152766</v>
      </c>
      <c r="E30" s="1428">
        <f>SUM(E31:E36)</f>
        <v>1101712</v>
      </c>
      <c r="F30" s="371">
        <f t="shared" si="0"/>
        <v>0.9557117402838043</v>
      </c>
      <c r="G30" s="466"/>
    </row>
    <row r="31" spans="1:7" s="36" customFormat="1" ht="12">
      <c r="A31" s="547"/>
      <c r="B31" s="642" t="s">
        <v>667</v>
      </c>
      <c r="C31" s="658"/>
      <c r="D31" s="658">
        <v>26612</v>
      </c>
      <c r="E31" s="1429">
        <v>26612</v>
      </c>
      <c r="F31" s="371">
        <f t="shared" si="0"/>
        <v>1</v>
      </c>
      <c r="G31" s="466"/>
    </row>
    <row r="32" spans="1:7" s="36" customFormat="1" ht="12">
      <c r="A32" s="547"/>
      <c r="B32" s="655" t="s">
        <v>215</v>
      </c>
      <c r="C32" s="658"/>
      <c r="D32" s="658">
        <v>6963</v>
      </c>
      <c r="E32" s="1429">
        <v>6963</v>
      </c>
      <c r="F32" s="371">
        <f t="shared" si="0"/>
        <v>1</v>
      </c>
      <c r="G32" s="466"/>
    </row>
    <row r="33" spans="1:7" s="36" customFormat="1" ht="12">
      <c r="A33" s="547"/>
      <c r="B33" s="640" t="s">
        <v>253</v>
      </c>
      <c r="C33" s="658"/>
      <c r="D33" s="658">
        <v>69374</v>
      </c>
      <c r="E33" s="1429">
        <v>69374</v>
      </c>
      <c r="F33" s="371">
        <f t="shared" si="0"/>
        <v>1</v>
      </c>
      <c r="G33" s="466"/>
    </row>
    <row r="34" spans="1:7" s="36" customFormat="1" ht="12">
      <c r="A34" s="547"/>
      <c r="B34" s="640" t="s">
        <v>254</v>
      </c>
      <c r="C34" s="658"/>
      <c r="D34" s="658">
        <v>36239</v>
      </c>
      <c r="E34" s="1429">
        <v>36239</v>
      </c>
      <c r="F34" s="371">
        <f t="shared" si="0"/>
        <v>1</v>
      </c>
      <c r="G34" s="466"/>
    </row>
    <row r="35" spans="1:7" s="36" customFormat="1" ht="12">
      <c r="A35" s="547"/>
      <c r="B35" s="640" t="s">
        <v>323</v>
      </c>
      <c r="C35" s="658"/>
      <c r="D35" s="658">
        <v>48085</v>
      </c>
      <c r="E35" s="1429">
        <v>48085</v>
      </c>
      <c r="F35" s="371">
        <f t="shared" si="0"/>
        <v>1</v>
      </c>
      <c r="G35" s="466"/>
    </row>
    <row r="36" spans="1:7" s="36" customFormat="1" ht="12">
      <c r="A36" s="547"/>
      <c r="B36" s="640" t="s">
        <v>350</v>
      </c>
      <c r="C36" s="658"/>
      <c r="D36" s="658">
        <v>965493</v>
      </c>
      <c r="E36" s="1429">
        <v>914439</v>
      </c>
      <c r="F36" s="371">
        <f t="shared" si="0"/>
        <v>0.9471213152244501</v>
      </c>
      <c r="G36" s="466"/>
    </row>
    <row r="37" spans="1:7" s="36" customFormat="1" ht="11.25">
      <c r="A37" s="547">
        <v>4124</v>
      </c>
      <c r="B37" s="652" t="s">
        <v>507</v>
      </c>
      <c r="C37" s="657">
        <v>11260</v>
      </c>
      <c r="D37" s="657"/>
      <c r="E37" s="1428"/>
      <c r="F37" s="371"/>
      <c r="G37" s="466"/>
    </row>
    <row r="38" spans="1:7" s="36" customFormat="1" ht="11.25">
      <c r="A38" s="547">
        <v>4125</v>
      </c>
      <c r="B38" s="652" t="s">
        <v>525</v>
      </c>
      <c r="C38" s="657"/>
      <c r="D38" s="657">
        <f>SUM(D39:D41)</f>
        <v>22000</v>
      </c>
      <c r="E38" s="1428">
        <f>SUM(E39:E41)</f>
        <v>17570</v>
      </c>
      <c r="F38" s="371">
        <f t="shared" si="0"/>
        <v>0.7986363636363636</v>
      </c>
      <c r="G38" s="466"/>
    </row>
    <row r="39" spans="1:7" s="36" customFormat="1" ht="12">
      <c r="A39" s="547"/>
      <c r="B39" s="869" t="s">
        <v>253</v>
      </c>
      <c r="C39" s="657"/>
      <c r="D39" s="658">
        <v>14833</v>
      </c>
      <c r="E39" s="1429">
        <v>12334</v>
      </c>
      <c r="F39" s="371">
        <f t="shared" si="0"/>
        <v>0.831524303916942</v>
      </c>
      <c r="G39" s="466"/>
    </row>
    <row r="40" spans="1:7" s="36" customFormat="1" ht="12">
      <c r="A40" s="547"/>
      <c r="B40" s="869" t="s">
        <v>323</v>
      </c>
      <c r="C40" s="657"/>
      <c r="D40" s="658">
        <v>1080</v>
      </c>
      <c r="E40" s="658">
        <v>1080</v>
      </c>
      <c r="F40" s="371">
        <f t="shared" si="0"/>
        <v>1</v>
      </c>
      <c r="G40" s="466"/>
    </row>
    <row r="41" spans="1:7" s="36" customFormat="1" ht="12">
      <c r="A41" s="547"/>
      <c r="B41" s="869" t="s">
        <v>350</v>
      </c>
      <c r="C41" s="657"/>
      <c r="D41" s="658">
        <v>6087</v>
      </c>
      <c r="E41" s="658">
        <v>4156</v>
      </c>
      <c r="F41" s="371">
        <f t="shared" si="0"/>
        <v>0.6827665516674881</v>
      </c>
      <c r="G41" s="466"/>
    </row>
    <row r="42" spans="1:7" s="36" customFormat="1" ht="11.25">
      <c r="A42" s="659"/>
      <c r="B42" s="660" t="s">
        <v>27</v>
      </c>
      <c r="C42" s="483">
        <f>C20+C21+C22+C23+C27+C30+C19+C37</f>
        <v>2071000</v>
      </c>
      <c r="D42" s="483">
        <f>D20+D21+D22+D23+D27+D30+D19+D37+D38</f>
        <v>3690564</v>
      </c>
      <c r="E42" s="483">
        <f>E20+E21+E22+E23+E27+E30+E19+E37+E38</f>
        <v>2692218</v>
      </c>
      <c r="F42" s="893">
        <f t="shared" si="0"/>
        <v>0.7294868751768022</v>
      </c>
      <c r="G42" s="463"/>
    </row>
    <row r="43" spans="1:7" s="36" customFormat="1" ht="12">
      <c r="A43" s="462">
        <v>4131</v>
      </c>
      <c r="B43" s="653" t="s">
        <v>201</v>
      </c>
      <c r="C43" s="370">
        <v>50000</v>
      </c>
      <c r="D43" s="370">
        <f>SUM(D44:D47)</f>
        <v>67571</v>
      </c>
      <c r="E43" s="1425">
        <f>SUM(E44:E47)</f>
        <v>45678</v>
      </c>
      <c r="F43" s="371">
        <f t="shared" si="0"/>
        <v>0.6760000591969928</v>
      </c>
      <c r="G43" s="642"/>
    </row>
    <row r="44" spans="1:7" s="36" customFormat="1" ht="12">
      <c r="A44" s="462"/>
      <c r="B44" s="869" t="s">
        <v>251</v>
      </c>
      <c r="C44" s="370"/>
      <c r="D44" s="370">
        <v>79</v>
      </c>
      <c r="E44" s="370">
        <v>79</v>
      </c>
      <c r="F44" s="371">
        <f t="shared" si="0"/>
        <v>1</v>
      </c>
      <c r="G44" s="642"/>
    </row>
    <row r="45" spans="1:7" s="36" customFormat="1" ht="12">
      <c r="A45" s="462"/>
      <c r="B45" s="869" t="s">
        <v>690</v>
      </c>
      <c r="C45" s="370"/>
      <c r="D45" s="370">
        <v>19</v>
      </c>
      <c r="E45" s="370">
        <v>19</v>
      </c>
      <c r="F45" s="371">
        <f t="shared" si="0"/>
        <v>1</v>
      </c>
      <c r="G45" s="642"/>
    </row>
    <row r="46" spans="1:7" s="36" customFormat="1" ht="12">
      <c r="A46" s="462"/>
      <c r="B46" s="640" t="s">
        <v>253</v>
      </c>
      <c r="C46" s="655"/>
      <c r="D46" s="655">
        <v>8178</v>
      </c>
      <c r="E46" s="655">
        <v>7034</v>
      </c>
      <c r="F46" s="371">
        <f t="shared" si="0"/>
        <v>0.8601124969430178</v>
      </c>
      <c r="G46" s="639"/>
    </row>
    <row r="47" spans="1:7" s="36" customFormat="1" ht="12">
      <c r="A47" s="462"/>
      <c r="B47" s="640" t="s">
        <v>350</v>
      </c>
      <c r="C47" s="655"/>
      <c r="D47" s="655">
        <v>59295</v>
      </c>
      <c r="E47" s="1427">
        <v>38546</v>
      </c>
      <c r="F47" s="371">
        <f t="shared" si="0"/>
        <v>0.6500716755207016</v>
      </c>
      <c r="G47" s="639"/>
    </row>
    <row r="48" spans="1:7" s="36" customFormat="1" ht="12" customHeight="1">
      <c r="A48" s="462">
        <v>4132</v>
      </c>
      <c r="B48" s="653" t="s">
        <v>677</v>
      </c>
      <c r="C48" s="370">
        <v>30000</v>
      </c>
      <c r="D48" s="370">
        <v>45118</v>
      </c>
      <c r="E48" s="1425">
        <v>20220</v>
      </c>
      <c r="F48" s="371">
        <f t="shared" si="0"/>
        <v>0.4481581630391418</v>
      </c>
      <c r="G48" s="642"/>
    </row>
    <row r="49" spans="1:7" s="36" customFormat="1" ht="12.75" customHeight="1">
      <c r="A49" s="462">
        <v>4133</v>
      </c>
      <c r="B49" s="653" t="s">
        <v>202</v>
      </c>
      <c r="C49" s="370">
        <v>100000</v>
      </c>
      <c r="D49" s="370">
        <v>254221</v>
      </c>
      <c r="E49" s="1425">
        <v>167746</v>
      </c>
      <c r="F49" s="371">
        <f t="shared" si="0"/>
        <v>0.6598432072881469</v>
      </c>
      <c r="G49" s="642"/>
    </row>
    <row r="50" spans="1:7" s="36" customFormat="1" ht="12">
      <c r="A50" s="462">
        <v>4135</v>
      </c>
      <c r="B50" s="653" t="s">
        <v>203</v>
      </c>
      <c r="C50" s="370">
        <v>120000</v>
      </c>
      <c r="D50" s="370">
        <f>SUM(D51:D52)</f>
        <v>120000</v>
      </c>
      <c r="E50" s="1425">
        <f>SUM(E51:E52)</f>
        <v>101445</v>
      </c>
      <c r="F50" s="371">
        <f t="shared" si="0"/>
        <v>0.845375</v>
      </c>
      <c r="G50" s="642"/>
    </row>
    <row r="51" spans="1:7" s="36" customFormat="1" ht="12">
      <c r="A51" s="368"/>
      <c r="B51" s="640" t="s">
        <v>253</v>
      </c>
      <c r="C51" s="655"/>
      <c r="D51" s="655">
        <v>7</v>
      </c>
      <c r="E51" s="655">
        <v>7</v>
      </c>
      <c r="F51" s="371">
        <f t="shared" si="0"/>
        <v>1</v>
      </c>
      <c r="G51" s="647"/>
    </row>
    <row r="52" spans="1:7" s="36" customFormat="1" ht="12">
      <c r="A52" s="672"/>
      <c r="B52" s="944" t="s">
        <v>350</v>
      </c>
      <c r="C52" s="377"/>
      <c r="D52" s="377">
        <v>119993</v>
      </c>
      <c r="E52" s="377">
        <v>101438</v>
      </c>
      <c r="F52" s="894">
        <f t="shared" si="0"/>
        <v>0.8453659796821481</v>
      </c>
      <c r="G52" s="945"/>
    </row>
    <row r="53" spans="1:7" s="36" customFormat="1" ht="11.25">
      <c r="A53" s="368">
        <v>4138</v>
      </c>
      <c r="B53" s="369" t="s">
        <v>559</v>
      </c>
      <c r="C53" s="370"/>
      <c r="D53" s="370">
        <f>SUM(D54:D55)</f>
        <v>15468</v>
      </c>
      <c r="E53" s="1425">
        <f>SUM(E54:E55)</f>
        <v>13575</v>
      </c>
      <c r="F53" s="371">
        <f t="shared" si="0"/>
        <v>0.8776183087664856</v>
      </c>
      <c r="G53" s="372"/>
    </row>
    <row r="54" spans="1:7" s="36" customFormat="1" ht="12">
      <c r="A54" s="368"/>
      <c r="B54" s="640" t="s">
        <v>253</v>
      </c>
      <c r="C54" s="370"/>
      <c r="D54" s="655">
        <v>1258</v>
      </c>
      <c r="E54" s="655">
        <v>1132</v>
      </c>
      <c r="F54" s="371">
        <f t="shared" si="0"/>
        <v>0.8998410174880763</v>
      </c>
      <c r="G54" s="372"/>
    </row>
    <row r="55" spans="1:7" s="36" customFormat="1" ht="12">
      <c r="A55" s="368"/>
      <c r="B55" s="640" t="s">
        <v>350</v>
      </c>
      <c r="C55" s="370"/>
      <c r="D55" s="655">
        <v>14210</v>
      </c>
      <c r="E55" s="655">
        <v>12443</v>
      </c>
      <c r="F55" s="371">
        <f t="shared" si="0"/>
        <v>0.8756509500351864</v>
      </c>
      <c r="G55" s="372"/>
    </row>
    <row r="56" spans="1:7" s="36" customFormat="1" ht="11.25">
      <c r="A56" s="574">
        <v>4100</v>
      </c>
      <c r="B56" s="643" t="s">
        <v>61</v>
      </c>
      <c r="C56" s="477">
        <f>C42+C43+C48+C49+C50+C53</f>
        <v>2371000</v>
      </c>
      <c r="D56" s="477">
        <f>D42+D43+D48+D49+D50+D53</f>
        <v>4192942</v>
      </c>
      <c r="E56" s="477">
        <f>E42+E43+E48+E49+E50+E53</f>
        <v>3040882</v>
      </c>
      <c r="F56" s="1328">
        <f t="shared" si="0"/>
        <v>0.725238269453763</v>
      </c>
      <c r="G56" s="634"/>
    </row>
    <row r="57" spans="1:7" s="36" customFormat="1" ht="11.25">
      <c r="A57" s="608"/>
      <c r="B57" s="661" t="s">
        <v>680</v>
      </c>
      <c r="C57" s="370"/>
      <c r="D57" s="370"/>
      <c r="E57" s="370"/>
      <c r="F57" s="371"/>
      <c r="G57" s="466"/>
    </row>
    <row r="58" spans="1:7" s="36" customFormat="1" ht="11.25">
      <c r="A58" s="637">
        <v>4211</v>
      </c>
      <c r="B58" s="369" t="s">
        <v>682</v>
      </c>
      <c r="C58" s="370"/>
      <c r="D58" s="370">
        <v>8133</v>
      </c>
      <c r="E58" s="1425">
        <v>8133</v>
      </c>
      <c r="F58" s="371">
        <f t="shared" si="0"/>
        <v>1</v>
      </c>
      <c r="G58" s="466"/>
    </row>
    <row r="59" spans="1:7" s="36" customFormat="1" ht="11.25">
      <c r="A59" s="637">
        <v>4213</v>
      </c>
      <c r="B59" s="369" t="s">
        <v>1</v>
      </c>
      <c r="C59" s="370"/>
      <c r="D59" s="370">
        <v>39647</v>
      </c>
      <c r="E59" s="1425">
        <v>39647</v>
      </c>
      <c r="F59" s="371">
        <f t="shared" si="0"/>
        <v>1</v>
      </c>
      <c r="G59" s="466"/>
    </row>
    <row r="60" spans="1:7" s="36" customFormat="1" ht="11.25">
      <c r="A60" s="637">
        <v>4217</v>
      </c>
      <c r="B60" s="369" t="s">
        <v>570</v>
      </c>
      <c r="C60" s="370"/>
      <c r="D60" s="370">
        <v>5454</v>
      </c>
      <c r="E60" s="1425">
        <v>5454</v>
      </c>
      <c r="F60" s="371">
        <f t="shared" si="0"/>
        <v>1</v>
      </c>
      <c r="G60" s="466"/>
    </row>
    <row r="61" spans="1:7" s="36" customFormat="1" ht="11.25">
      <c r="A61" s="637">
        <v>4219</v>
      </c>
      <c r="B61" s="369" t="s">
        <v>2</v>
      </c>
      <c r="C61" s="370"/>
      <c r="D61" s="370">
        <v>25318</v>
      </c>
      <c r="E61" s="1425">
        <v>25318</v>
      </c>
      <c r="F61" s="371">
        <f t="shared" si="0"/>
        <v>1</v>
      </c>
      <c r="G61" s="466"/>
    </row>
    <row r="62" spans="1:7" s="36" customFormat="1" ht="11.25">
      <c r="A62" s="637">
        <v>4221</v>
      </c>
      <c r="B62" s="369" t="s">
        <v>0</v>
      </c>
      <c r="C62" s="370"/>
      <c r="D62" s="370">
        <v>2439</v>
      </c>
      <c r="E62" s="1425">
        <v>2439</v>
      </c>
      <c r="F62" s="371">
        <f t="shared" si="0"/>
        <v>1</v>
      </c>
      <c r="G62" s="466"/>
    </row>
    <row r="63" spans="1:7" s="36" customFormat="1" ht="11.25">
      <c r="A63" s="637">
        <v>4223</v>
      </c>
      <c r="B63" s="369" t="s">
        <v>4</v>
      </c>
      <c r="C63" s="370"/>
      <c r="D63" s="370">
        <v>2273</v>
      </c>
      <c r="E63" s="1425">
        <v>2273</v>
      </c>
      <c r="F63" s="371">
        <f t="shared" si="0"/>
        <v>1</v>
      </c>
      <c r="G63" s="466"/>
    </row>
    <row r="64" spans="1:7" s="36" customFormat="1" ht="11.25">
      <c r="A64" s="637">
        <v>4225</v>
      </c>
      <c r="B64" s="369" t="s">
        <v>5</v>
      </c>
      <c r="C64" s="370"/>
      <c r="D64" s="370">
        <v>17011</v>
      </c>
      <c r="E64" s="1425">
        <v>17011</v>
      </c>
      <c r="F64" s="371">
        <f t="shared" si="0"/>
        <v>1</v>
      </c>
      <c r="G64" s="466"/>
    </row>
    <row r="65" spans="1:7" s="36" customFormat="1" ht="11.25">
      <c r="A65" s="637">
        <v>4227</v>
      </c>
      <c r="B65" s="369" t="s">
        <v>6</v>
      </c>
      <c r="C65" s="370"/>
      <c r="D65" s="370">
        <v>10158</v>
      </c>
      <c r="E65" s="1425">
        <v>10158</v>
      </c>
      <c r="F65" s="371">
        <f t="shared" si="0"/>
        <v>1</v>
      </c>
      <c r="G65" s="466"/>
    </row>
    <row r="66" spans="1:7" s="36" customFormat="1" ht="11.25">
      <c r="A66" s="637">
        <v>4239</v>
      </c>
      <c r="B66" s="369" t="s">
        <v>7</v>
      </c>
      <c r="C66" s="370"/>
      <c r="D66" s="370">
        <v>1570</v>
      </c>
      <c r="E66" s="1425">
        <v>1570</v>
      </c>
      <c r="F66" s="371">
        <f t="shared" si="0"/>
        <v>1</v>
      </c>
      <c r="G66" s="466"/>
    </row>
    <row r="67" spans="1:7" s="36" customFormat="1" ht="11.25">
      <c r="A67" s="637">
        <v>4261</v>
      </c>
      <c r="B67" s="369" t="s">
        <v>9</v>
      </c>
      <c r="C67" s="370"/>
      <c r="D67" s="370">
        <v>68997</v>
      </c>
      <c r="E67" s="1425">
        <v>68997</v>
      </c>
      <c r="F67" s="371">
        <f t="shared" si="0"/>
        <v>1</v>
      </c>
      <c r="G67" s="466"/>
    </row>
    <row r="68" spans="1:7" s="36" customFormat="1" ht="12">
      <c r="A68" s="662">
        <v>4265</v>
      </c>
      <c r="B68" s="663" t="s">
        <v>556</v>
      </c>
      <c r="C68" s="789">
        <v>200000</v>
      </c>
      <c r="D68" s="789">
        <f>SUM(D69:D70)</f>
        <v>70959</v>
      </c>
      <c r="E68" s="1430">
        <f>SUM(E69:E70)</f>
        <v>66832</v>
      </c>
      <c r="F68" s="371">
        <f t="shared" si="0"/>
        <v>0.9418396538846376</v>
      </c>
      <c r="G68" s="790"/>
    </row>
    <row r="69" spans="1:7" s="36" customFormat="1" ht="12">
      <c r="A69" s="662"/>
      <c r="B69" s="1412" t="s">
        <v>219</v>
      </c>
      <c r="C69" s="983"/>
      <c r="D69" s="983">
        <v>21111</v>
      </c>
      <c r="E69" s="1431">
        <v>16984</v>
      </c>
      <c r="F69" s="371">
        <f t="shared" si="0"/>
        <v>0.8045094974184075</v>
      </c>
      <c r="G69" s="790"/>
    </row>
    <row r="70" spans="1:7" s="36" customFormat="1" ht="12">
      <c r="A70" s="662"/>
      <c r="B70" s="1412" t="s">
        <v>374</v>
      </c>
      <c r="C70" s="983"/>
      <c r="D70" s="983">
        <v>49848</v>
      </c>
      <c r="E70" s="1431">
        <v>49848</v>
      </c>
      <c r="F70" s="371">
        <f t="shared" si="0"/>
        <v>1</v>
      </c>
      <c r="G70" s="790"/>
    </row>
    <row r="71" spans="1:7" s="36" customFormat="1" ht="11.25">
      <c r="A71" s="664">
        <v>4200</v>
      </c>
      <c r="B71" s="665" t="s">
        <v>174</v>
      </c>
      <c r="C71" s="459">
        <f>SUM(C58:C68)</f>
        <v>200000</v>
      </c>
      <c r="D71" s="459">
        <f>SUM(D58:D68)</f>
        <v>251959</v>
      </c>
      <c r="E71" s="959">
        <f>SUM(E58:E68)</f>
        <v>247832</v>
      </c>
      <c r="F71" s="893">
        <f t="shared" si="0"/>
        <v>0.9836203509301117</v>
      </c>
      <c r="G71" s="666"/>
    </row>
    <row r="72" spans="1:7" s="39" customFormat="1" ht="11.25">
      <c r="A72" s="83"/>
      <c r="B72" s="661" t="s">
        <v>175</v>
      </c>
      <c r="C72" s="370"/>
      <c r="D72" s="370"/>
      <c r="E72" s="1425"/>
      <c r="F72" s="371"/>
      <c r="G72" s="651"/>
    </row>
    <row r="73" spans="1:7" s="36" customFormat="1" ht="12">
      <c r="A73" s="462">
        <v>4310</v>
      </c>
      <c r="B73" s="372" t="s">
        <v>329</v>
      </c>
      <c r="C73" s="370">
        <v>20000</v>
      </c>
      <c r="D73" s="370">
        <v>30950</v>
      </c>
      <c r="E73" s="1425">
        <v>10800</v>
      </c>
      <c r="F73" s="371">
        <f aca="true" t="shared" si="1" ref="F73:F88">SUM(E73/D73)</f>
        <v>0.34894991922455576</v>
      </c>
      <c r="G73" s="642"/>
    </row>
    <row r="74" spans="1:7" s="36" customFormat="1" ht="12">
      <c r="A74" s="462">
        <v>4322</v>
      </c>
      <c r="B74" s="372" t="s">
        <v>691</v>
      </c>
      <c r="C74" s="370"/>
      <c r="D74" s="370">
        <v>36369</v>
      </c>
      <c r="E74" s="1425">
        <v>36369</v>
      </c>
      <c r="F74" s="371">
        <f t="shared" si="1"/>
        <v>1</v>
      </c>
      <c r="G74" s="642"/>
    </row>
    <row r="75" spans="1:7" s="39" customFormat="1" ht="11.25">
      <c r="A75" s="634">
        <v>4300</v>
      </c>
      <c r="B75" s="661" t="s">
        <v>176</v>
      </c>
      <c r="C75" s="388">
        <f>C73</f>
        <v>20000</v>
      </c>
      <c r="D75" s="388">
        <f>SUM(D73:D74)</f>
        <v>67319</v>
      </c>
      <c r="E75" s="388">
        <f>SUM(E73:E74)</f>
        <v>47169</v>
      </c>
      <c r="F75" s="891">
        <f t="shared" si="1"/>
        <v>0.7006788573805315</v>
      </c>
      <c r="G75" s="567"/>
    </row>
    <row r="76" spans="1:7" s="39" customFormat="1" ht="16.5" customHeight="1">
      <c r="A76" s="634"/>
      <c r="B76" s="633" t="s">
        <v>178</v>
      </c>
      <c r="C76" s="388">
        <f>SUM(C75+C71+C56+C17+C14)</f>
        <v>2621000</v>
      </c>
      <c r="D76" s="388">
        <f>SUM(D75+D71+D56+D17+D14)</f>
        <v>4565933</v>
      </c>
      <c r="E76" s="388">
        <f>SUM(E75+E71+E56+E17+E14)</f>
        <v>3380522</v>
      </c>
      <c r="F76" s="891">
        <f t="shared" si="1"/>
        <v>0.7403792390295696</v>
      </c>
      <c r="G76" s="567"/>
    </row>
    <row r="77" spans="1:7" s="39" customFormat="1" ht="11.25">
      <c r="A77" s="667"/>
      <c r="B77" s="668" t="s">
        <v>606</v>
      </c>
      <c r="C77" s="636"/>
      <c r="D77" s="636"/>
      <c r="E77" s="636"/>
      <c r="F77" s="371"/>
      <c r="G77" s="651"/>
    </row>
    <row r="78" spans="1:7" s="39" customFormat="1" ht="11.25">
      <c r="A78" s="667"/>
      <c r="B78" s="370" t="s">
        <v>196</v>
      </c>
      <c r="C78" s="638">
        <f>C31</f>
        <v>0</v>
      </c>
      <c r="D78" s="638">
        <f>D31+D44</f>
        <v>26691</v>
      </c>
      <c r="E78" s="638">
        <f>E31+E44</f>
        <v>26691</v>
      </c>
      <c r="F78" s="371">
        <f t="shared" si="1"/>
        <v>1</v>
      </c>
      <c r="G78" s="651"/>
    </row>
    <row r="79" spans="1:7" s="39" customFormat="1" ht="11.25">
      <c r="A79" s="667"/>
      <c r="B79" s="370" t="s">
        <v>552</v>
      </c>
      <c r="C79" s="638">
        <f>C32</f>
        <v>0</v>
      </c>
      <c r="D79" s="638">
        <f>D32+D45</f>
        <v>6982</v>
      </c>
      <c r="E79" s="638">
        <f>E32+E45</f>
        <v>6982</v>
      </c>
      <c r="F79" s="371">
        <f t="shared" si="1"/>
        <v>1</v>
      </c>
      <c r="G79" s="651"/>
    </row>
    <row r="80" spans="1:7" s="36" customFormat="1" ht="11.25">
      <c r="A80" s="667"/>
      <c r="B80" s="669" t="s">
        <v>212</v>
      </c>
      <c r="C80" s="638">
        <f>C12+C24+C28+C33+C46+C51</f>
        <v>0</v>
      </c>
      <c r="D80" s="638">
        <f>D12+D24+D28+D33+D46+D51+D69+D54+D39</f>
        <v>163459</v>
      </c>
      <c r="E80" s="638">
        <f>E12+E24+E28+E33+E46+E51+E69+E54+E39</f>
        <v>147889</v>
      </c>
      <c r="F80" s="371">
        <f t="shared" si="1"/>
        <v>0.9047467560672707</v>
      </c>
      <c r="G80" s="466"/>
    </row>
    <row r="81" spans="1:7" ht="12" customHeight="1">
      <c r="A81" s="368"/>
      <c r="B81" s="669" t="s">
        <v>207</v>
      </c>
      <c r="C81" s="370"/>
      <c r="D81" s="370">
        <f>SUM(D16+D34)</f>
        <v>36779</v>
      </c>
      <c r="E81" s="370">
        <f>SUM(E16+E34)</f>
        <v>36777</v>
      </c>
      <c r="F81" s="371">
        <f t="shared" si="1"/>
        <v>0.9999456211424997</v>
      </c>
      <c r="G81" s="466"/>
    </row>
    <row r="82" spans="1:7" ht="12" customHeight="1">
      <c r="A82" s="368"/>
      <c r="B82" s="670" t="s">
        <v>595</v>
      </c>
      <c r="C82" s="670">
        <f>SUM(C78:C81)</f>
        <v>0</v>
      </c>
      <c r="D82" s="670">
        <f>SUM(D78:D81)</f>
        <v>233911</v>
      </c>
      <c r="E82" s="670">
        <f>SUM(E78:E81)</f>
        <v>218339</v>
      </c>
      <c r="F82" s="892">
        <f t="shared" si="1"/>
        <v>0.9334276712082801</v>
      </c>
      <c r="G82" s="466"/>
    </row>
    <row r="83" spans="1:7" ht="12" customHeight="1">
      <c r="A83" s="368"/>
      <c r="B83" s="671" t="s">
        <v>607</v>
      </c>
      <c r="C83" s="650"/>
      <c r="D83" s="650"/>
      <c r="E83" s="650"/>
      <c r="F83" s="371"/>
      <c r="G83" s="466"/>
    </row>
    <row r="84" spans="1:7" ht="12" customHeight="1">
      <c r="A84" s="368"/>
      <c r="B84" s="370" t="s">
        <v>155</v>
      </c>
      <c r="C84" s="370"/>
      <c r="D84" s="370">
        <f>SUM(D25+D35+D40)</f>
        <v>50130</v>
      </c>
      <c r="E84" s="370">
        <f>SUM(E25+E35+E40)</f>
        <v>50130</v>
      </c>
      <c r="F84" s="371">
        <f t="shared" si="1"/>
        <v>1</v>
      </c>
      <c r="G84" s="466"/>
    </row>
    <row r="85" spans="1:7" ht="11.25">
      <c r="A85" s="368"/>
      <c r="B85" s="669" t="s">
        <v>698</v>
      </c>
      <c r="C85" s="370">
        <f>SUM(C14+C17+C56+C71+C75)-C78-C79-C80-C81-C84-C86</f>
        <v>2591000</v>
      </c>
      <c r="D85" s="370">
        <f>SUM(D14+D17+D56+D71+D75)-D78-D79-D80-D81-D84-D86</f>
        <v>4236774</v>
      </c>
      <c r="E85" s="370">
        <f>SUM(E14+E17+E56+E71+E75)-E78-E79-E80-E81-E84-E86</f>
        <v>3091833</v>
      </c>
      <c r="F85" s="371">
        <f t="shared" si="1"/>
        <v>0.7297611342969911</v>
      </c>
      <c r="G85" s="466"/>
    </row>
    <row r="86" spans="1:7" ht="11.25">
      <c r="A86" s="368"/>
      <c r="B86" s="669" t="s">
        <v>657</v>
      </c>
      <c r="C86" s="370">
        <f>SUM(C48)</f>
        <v>30000</v>
      </c>
      <c r="D86" s="370">
        <f>SUM(D48)</f>
        <v>45118</v>
      </c>
      <c r="E86" s="370">
        <f>SUM(E48)</f>
        <v>20220</v>
      </c>
      <c r="F86" s="371">
        <f t="shared" si="1"/>
        <v>0.4481581630391418</v>
      </c>
      <c r="G86" s="466"/>
    </row>
    <row r="87" spans="1:7" ht="11.25">
      <c r="A87" s="368"/>
      <c r="B87" s="670" t="s">
        <v>602</v>
      </c>
      <c r="C87" s="670">
        <f>SUM(C84:C86)</f>
        <v>2621000</v>
      </c>
      <c r="D87" s="670">
        <f>SUM(D84:D86)</f>
        <v>4332022</v>
      </c>
      <c r="E87" s="670">
        <f>SUM(E84:E86)</f>
        <v>3162183</v>
      </c>
      <c r="F87" s="892">
        <f t="shared" si="1"/>
        <v>0.7299554342060128</v>
      </c>
      <c r="G87" s="466"/>
    </row>
    <row r="88" spans="1:7" ht="12" customHeight="1">
      <c r="A88" s="672"/>
      <c r="B88" s="666" t="s">
        <v>663</v>
      </c>
      <c r="C88" s="382">
        <f>SUM(C82+C87)</f>
        <v>2621000</v>
      </c>
      <c r="D88" s="382">
        <f>SUM(D82+D87)</f>
        <v>4565933</v>
      </c>
      <c r="E88" s="382">
        <f>SUM(E82+E87)</f>
        <v>3380522</v>
      </c>
      <c r="F88" s="892">
        <f t="shared" si="1"/>
        <v>0.7403792390295696</v>
      </c>
      <c r="G88" s="463"/>
    </row>
    <row r="89" spans="1:6" ht="11.25">
      <c r="A89" s="35"/>
      <c r="C89" s="338"/>
      <c r="D89" s="338"/>
      <c r="E89" s="338"/>
      <c r="F89" s="337"/>
    </row>
    <row r="90" spans="2:5" ht="11.25">
      <c r="B90" s="43" t="s">
        <v>313</v>
      </c>
      <c r="C90" s="269"/>
      <c r="D90" s="269"/>
      <c r="E90" s="269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2016-05-13T11:01:17Z</cp:lastPrinted>
  <dcterms:created xsi:type="dcterms:W3CDTF">2004-02-02T11:10:51Z</dcterms:created>
  <dcterms:modified xsi:type="dcterms:W3CDTF">2016-05-13T11:02:16Z</dcterms:modified>
  <cp:category/>
  <cp:version/>
  <cp:contentType/>
  <cp:contentStatus/>
</cp:coreProperties>
</file>