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20" windowWidth="11340" windowHeight="4280" tabRatio="663" firstSheet="15" activeTab="19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. " sheetId="12" r:id="rId12"/>
    <sheet name="8.mell." sheetId="13" r:id="rId13"/>
    <sheet name="9.mell. " sheetId="14" r:id="rId14"/>
    <sheet name="10mell" sheetId="15" r:id="rId15"/>
    <sheet name="11mell" sheetId="16" r:id="rId16"/>
    <sheet name="12mell" sheetId="17" r:id="rId17"/>
    <sheet name="13mell" sheetId="18" r:id="rId18"/>
    <sheet name="14mell" sheetId="19" r:id="rId19"/>
    <sheet name="15mell" sheetId="20" r:id="rId20"/>
    <sheet name="16mell" sheetId="21" r:id="rId21"/>
    <sheet name="17mell" sheetId="22" r:id="rId22"/>
    <sheet name="18mell" sheetId="23" r:id="rId23"/>
    <sheet name="19mell" sheetId="24" r:id="rId24"/>
    <sheet name="20mell" sheetId="25" r:id="rId25"/>
    <sheet name="21mell" sheetId="26" r:id="rId26"/>
    <sheet name="22mell" sheetId="27" r:id="rId27"/>
    <sheet name="23mell" sheetId="28" r:id="rId28"/>
    <sheet name="Munka3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4._sz._sor_részletezése" localSheetId="14">#REF!</definedName>
    <definedName name="_4._sz._sor_részletezése" localSheetId="15">#REF!</definedName>
    <definedName name="_4._sz._sor_részletezése" localSheetId="16">#REF!</definedName>
    <definedName name="_4._sz._sor_részletezése" localSheetId="17">#REF!</definedName>
    <definedName name="_4._sz._sor_részletezése" localSheetId="18">#REF!</definedName>
    <definedName name="_4._sz._sor_részletezése" localSheetId="20">#REF!</definedName>
    <definedName name="_4._sz._sor_részletezése" localSheetId="23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 localSheetId="14">#REF!</definedName>
    <definedName name="csceltartalekok_Dim12" localSheetId="15">#REF!</definedName>
    <definedName name="csceltartalekok_Dim12" localSheetId="16">#REF!</definedName>
    <definedName name="csceltartalekok_Dim12" localSheetId="20">#REF!</definedName>
    <definedName name="csceltartalekok_Dim12" localSheetId="23">#REF!</definedName>
    <definedName name="csceltartalekok_Dim12" localSheetId="12">#REF!</definedName>
    <definedName name="csceltartalekok_Dim12">#REF!</definedName>
    <definedName name="csceltartalekokAnchor" localSheetId="14">#REF!</definedName>
    <definedName name="csceltartalekokAnchor" localSheetId="15">#REF!</definedName>
    <definedName name="csceltartalekokAnchor" localSheetId="16">#REF!</definedName>
    <definedName name="csceltartalekokAnchor" localSheetId="20">#REF!</definedName>
    <definedName name="csceltartalekokAnchor" localSheetId="23">#REF!</definedName>
    <definedName name="csceltartalekokAnchor" localSheetId="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 localSheetId="14">'[12]Alapy'!#REF!</definedName>
    <definedName name="csexcel_int_alapyAnchor" localSheetId="15">'[12]Alapy'!#REF!</definedName>
    <definedName name="csexcel_int_alapyAnchor" localSheetId="16">'[12]Alapy'!#REF!</definedName>
    <definedName name="csexcel_int_alapyAnchor" localSheetId="20">'[12]Alapy'!#REF!</definedName>
    <definedName name="csexcel_int_alapyAnchor" localSheetId="23">'[12]Alapy'!#REF!</definedName>
    <definedName name="csexcel_int_alapyAnchor" localSheetId="12">'[12]Alapy'!#REF!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 localSheetId="14">'[12]Óvoda,Ált.spec.isk'!#REF!</definedName>
    <definedName name="csexcel_int_alt_spec_iskAnchor" localSheetId="15">'[12]Óvoda,Ált.spec.isk'!#REF!</definedName>
    <definedName name="csexcel_int_alt_spec_iskAnchor" localSheetId="16">'[12]Óvoda,Ált.spec.isk'!#REF!</definedName>
    <definedName name="csexcel_int_alt_spec_iskAnchor" localSheetId="20">'[12]Óvoda,Ált.spec.isk'!#REF!</definedName>
    <definedName name="csexcel_int_alt_spec_iskAnchor" localSheetId="23">'[12]Óvoda,Ált.spec.isk'!#REF!</definedName>
    <definedName name="csexcel_int_alt_spec_iskAnchor" localSheetId="12">'[12]Óvoda,Ált.spec.isk'!#REF!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 localSheetId="14">'[12]Eötvös Szakk.'!#REF!</definedName>
    <definedName name="csexcel_int_eotvos_szakkAnchor" localSheetId="15">'[12]Eötvös Szakk.'!#REF!</definedName>
    <definedName name="csexcel_int_eotvos_szakkAnchor" localSheetId="16">'[12]Eötvös Szakk.'!#REF!</definedName>
    <definedName name="csexcel_int_eotvos_szakkAnchor" localSheetId="20">'[12]Eötvös Szakk.'!#REF!</definedName>
    <definedName name="csexcel_int_eotvos_szakkAnchor" localSheetId="23">'[12]Eötvös Szakk.'!#REF!</definedName>
    <definedName name="csexcel_int_eotvos_szakkAnchor" localSheetId="12">'[12]Eötvös Szakk.'!#REF!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 localSheetId="14">'[12]Erkel'!#REF!</definedName>
    <definedName name="csexcel_int_erkelAnchor" localSheetId="15">'[12]Erkel'!#REF!</definedName>
    <definedName name="csexcel_int_erkelAnchor" localSheetId="16">'[12]Erkel'!#REF!</definedName>
    <definedName name="csexcel_int_erkelAnchor" localSheetId="20">'[12]Erkel'!#REF!</definedName>
    <definedName name="csexcel_int_erkelAnchor" localSheetId="23">'[12]Erkel'!#REF!</definedName>
    <definedName name="csexcel_int_erkelAnchor" localSheetId="12">'[12]Erkel'!#REF!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 localSheetId="14">'[12]Géza'!#REF!</definedName>
    <definedName name="csexcel_int_gezaAnchor" localSheetId="15">'[12]Géza'!#REF!</definedName>
    <definedName name="csexcel_int_gezaAnchor" localSheetId="16">'[12]Géza'!#REF!</definedName>
    <definedName name="csexcel_int_gezaAnchor" localSheetId="20">'[12]Géza'!#REF!</definedName>
    <definedName name="csexcel_int_gezaAnchor" localSheetId="23">'[12]Géza'!#REF!</definedName>
    <definedName name="csexcel_int_gezaAnchor" localSheetId="12">'[12]Géza'!#REF!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 localSheetId="14">'[12]Integrált szoc'!#REF!</definedName>
    <definedName name="csexcel_int_integralt_szocAnchor" localSheetId="15">'[12]Integrált szoc'!#REF!</definedName>
    <definedName name="csexcel_int_integralt_szocAnchor" localSheetId="16">'[12]Integrált szoc'!#REF!</definedName>
    <definedName name="csexcel_int_integralt_szocAnchor" localSheetId="20">'[12]Integrált szoc'!#REF!</definedName>
    <definedName name="csexcel_int_integralt_szocAnchor" localSheetId="23">'[12]Integrált szoc'!#REF!</definedName>
    <definedName name="csexcel_int_integralt_szocAnchor" localSheetId="12">'[12]Integrált szoc'!#REF!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 localSheetId="14">'[12]Jávorka'!#REF!</definedName>
    <definedName name="csexcel_int_javorkaAnchor" localSheetId="15">'[12]Jávorka'!#REF!</definedName>
    <definedName name="csexcel_int_javorkaAnchor" localSheetId="16">'[12]Jávorka'!#REF!</definedName>
    <definedName name="csexcel_int_javorkaAnchor" localSheetId="20">'[12]Jávorka'!#REF!</definedName>
    <definedName name="csexcel_int_javorkaAnchor" localSheetId="23">'[12]Jávorka'!#REF!</definedName>
    <definedName name="csexcel_int_javorkaAnchor" localSheetId="12">'[12]Jávorka'!#REF!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 localSheetId="14">'[12]Könyvtár'!#REF!</definedName>
    <definedName name="csexcel_int_konyvtarAnchor" localSheetId="15">'[12]Könyvtár'!#REF!</definedName>
    <definedName name="csexcel_int_konyvtarAnchor" localSheetId="16">'[12]Könyvtár'!#REF!</definedName>
    <definedName name="csexcel_int_konyvtarAnchor" localSheetId="20">'[12]Könyvtár'!#REF!</definedName>
    <definedName name="csexcel_int_konyvtarAnchor" localSheetId="23">'[12]Könyvtár'!#REF!</definedName>
    <definedName name="csexcel_int_konyvtarAnchor" localSheetId="12">'[12]Könyvtár'!#REF!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 localSheetId="14">'[12]Kórház'!#REF!</definedName>
    <definedName name="csexcel_int_korhazAnchor" localSheetId="15">'[12]Kórház'!#REF!</definedName>
    <definedName name="csexcel_int_korhazAnchor" localSheetId="16">'[12]Kórház'!#REF!</definedName>
    <definedName name="csexcel_int_korhazAnchor" localSheetId="20">'[12]Kórház'!#REF!</definedName>
    <definedName name="csexcel_int_korhazAnchor" localSheetId="23">'[12]Kórház'!#REF!</definedName>
    <definedName name="csexcel_int_korhazAnchor" localSheetId="12">'[12]Kórház'!#REF!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 localSheetId="14">'[12]Kultsar'!#REF!</definedName>
    <definedName name="csexcel_int_kultsarAnchor" localSheetId="15">'[12]Kultsar'!#REF!</definedName>
    <definedName name="csexcel_int_kultsarAnchor" localSheetId="16">'[12]Kultsar'!#REF!</definedName>
    <definedName name="csexcel_int_kultsarAnchor" localSheetId="20">'[12]Kultsar'!#REF!</definedName>
    <definedName name="csexcel_int_kultsarAnchor" localSheetId="23">'[12]Kultsar'!#REF!</definedName>
    <definedName name="csexcel_int_kultsarAnchor" localSheetId="12">'[12]Kultsar'!#REF!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 localSheetId="14">'[12]Levéltár'!#REF!</definedName>
    <definedName name="csexcel_int_leveltarAnchor" localSheetId="15">'[12]Levéltár'!#REF!</definedName>
    <definedName name="csexcel_int_leveltarAnchor" localSheetId="16">'[12]Levéltár'!#REF!</definedName>
    <definedName name="csexcel_int_leveltarAnchor" localSheetId="20">'[12]Levéltár'!#REF!</definedName>
    <definedName name="csexcel_int_leveltarAnchor" localSheetId="23">'[12]Levéltár'!#REF!</definedName>
    <definedName name="csexcel_int_leveltarAnchor" localSheetId="12">'[12]Levéltár'!#REF!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 localSheetId="14">'[12]MERI'!#REF!</definedName>
    <definedName name="csexcel_int_meriAnchor" localSheetId="15">'[12]MERI'!#REF!</definedName>
    <definedName name="csexcel_int_meriAnchor" localSheetId="16">'[12]MERI'!#REF!</definedName>
    <definedName name="csexcel_int_meriAnchor" localSheetId="20">'[12]MERI'!#REF!</definedName>
    <definedName name="csexcel_int_meriAnchor" localSheetId="23">'[12]MERI'!#REF!</definedName>
    <definedName name="csexcel_int_meriAnchor" localSheetId="12">'[12]MERI'!#REF!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 localSheetId="14">'[12]Múzeum'!#REF!</definedName>
    <definedName name="csexcel_int_muzeumAnchor" localSheetId="15">'[12]Múzeum'!#REF!</definedName>
    <definedName name="csexcel_int_muzeumAnchor" localSheetId="16">'[12]Múzeum'!#REF!</definedName>
    <definedName name="csexcel_int_muzeumAnchor" localSheetId="20">'[12]Múzeum'!#REF!</definedName>
    <definedName name="csexcel_int_muzeumAnchor" localSheetId="23">'[12]Múzeum'!#REF!</definedName>
    <definedName name="csexcel_int_muzeumAnchor" localSheetId="12">'[12]Múzeum'!#REF!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 localSheetId="14">'[12]Széchenyi'!#REF!</definedName>
    <definedName name="csexcel_int_szechenyiAnchor" localSheetId="15">'[12]Széchenyi'!#REF!</definedName>
    <definedName name="csexcel_int_szechenyiAnchor" localSheetId="16">'[12]Széchenyi'!#REF!</definedName>
    <definedName name="csexcel_int_szechenyiAnchor" localSheetId="20">'[12]Széchenyi'!#REF!</definedName>
    <definedName name="csexcel_int_szechenyiAnchor" localSheetId="23">'[12]Széchenyi'!#REF!</definedName>
    <definedName name="csexcel_int_szechenyiAnchor" localSheetId="12">'[12]Széchenyi'!#REF!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 localSheetId="14">'[12]TGSZSZ'!#REF!</definedName>
    <definedName name="csexcel_int_tgszszAnchor" localSheetId="15">'[12]TGSZSZ'!#REF!</definedName>
    <definedName name="csexcel_int_tgszszAnchor" localSheetId="16">'[12]TGSZSZ'!#REF!</definedName>
    <definedName name="csexcel_int_tgszszAnchor" localSheetId="20">'[12]TGSZSZ'!#REF!</definedName>
    <definedName name="csexcel_int_tgszszAnchor" localSheetId="23">'[12]TGSZSZ'!#REF!</definedName>
    <definedName name="csexcel_int_tgszszAnchor" localSheetId="12">'[12]TGSZSZ'!#REF!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 localSheetId="14">'[12]Zsigmondy'!#REF!</definedName>
    <definedName name="csexcel_int_zsigmondyAnchor" localSheetId="15">'[12]Zsigmondy'!#REF!</definedName>
    <definedName name="csexcel_int_zsigmondyAnchor" localSheetId="16">'[12]Zsigmondy'!#REF!</definedName>
    <definedName name="csexcel_int_zsigmondyAnchor" localSheetId="20">'[12]Zsigmondy'!#REF!</definedName>
    <definedName name="csexcel_int_zsigmondyAnchor" localSheetId="23">'[12]Zsigmondy'!#REF!</definedName>
    <definedName name="csexcel_int_zsigmondyAnchor" localSheetId="12">'[12]Zsigmondy'!#REF!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 localSheetId="14">#REF!</definedName>
    <definedName name="csexcel_koltsegvetes_2007_bev_2szmell_Dim03" localSheetId="15">#REF!</definedName>
    <definedName name="csexcel_koltsegvetes_2007_bev_2szmell_Dim03" localSheetId="16">#REF!</definedName>
    <definedName name="csexcel_koltsegvetes_2007_bev_2szmell_Dim03" localSheetId="20">#REF!</definedName>
    <definedName name="csexcel_koltsegvetes_2007_bev_2szmell_Dim03" localSheetId="23">#REF!</definedName>
    <definedName name="csexcel_koltsegvetes_2007_bev_2szmell_Dim03" localSheetId="12">#REF!</definedName>
    <definedName name="csexcel_koltsegvetes_2007_bev_2szmell_Dim03">#REF!</definedName>
    <definedName name="csexcel_koltsegvetes_2007_bev_2szmell_Dim04" localSheetId="14">#REF!</definedName>
    <definedName name="csexcel_koltsegvetes_2007_bev_2szmell_Dim04" localSheetId="15">#REF!</definedName>
    <definedName name="csexcel_koltsegvetes_2007_bev_2szmell_Dim04" localSheetId="16">#REF!</definedName>
    <definedName name="csexcel_koltsegvetes_2007_bev_2szmell_Dim04" localSheetId="20">#REF!</definedName>
    <definedName name="csexcel_koltsegvetes_2007_bev_2szmell_Dim04" localSheetId="23">#REF!</definedName>
    <definedName name="csexcel_koltsegvetes_2007_bev_2szmell_Dim04" localSheetId="12">#REF!</definedName>
    <definedName name="csexcel_koltsegvetes_2007_bev_2szmell_Dim04">#REF!</definedName>
    <definedName name="csexcel_koltsegvetes_2007_bev_2szmell_Dim05" localSheetId="14">#REF!</definedName>
    <definedName name="csexcel_koltsegvetes_2007_bev_2szmell_Dim05" localSheetId="15">#REF!</definedName>
    <definedName name="csexcel_koltsegvetes_2007_bev_2szmell_Dim05" localSheetId="16">#REF!</definedName>
    <definedName name="csexcel_koltsegvetes_2007_bev_2szmell_Dim05" localSheetId="20">#REF!</definedName>
    <definedName name="csexcel_koltsegvetes_2007_bev_2szmell_Dim05" localSheetId="23">#REF!</definedName>
    <definedName name="csexcel_koltsegvetes_2007_bev_2szmell_Dim05" localSheetId="12">#REF!</definedName>
    <definedName name="csexcel_koltsegvetes_2007_bev_2szmell_Dim05">#REF!</definedName>
    <definedName name="csexcel_koltsegvetes_2007_bev_2szmell_Dim06" localSheetId="14">#REF!</definedName>
    <definedName name="csexcel_koltsegvetes_2007_bev_2szmell_Dim06" localSheetId="15">#REF!</definedName>
    <definedName name="csexcel_koltsegvetes_2007_bev_2szmell_Dim06" localSheetId="16">#REF!</definedName>
    <definedName name="csexcel_koltsegvetes_2007_bev_2szmell_Dim06" localSheetId="20">#REF!</definedName>
    <definedName name="csexcel_koltsegvetes_2007_bev_2szmell_Dim06" localSheetId="23">#REF!</definedName>
    <definedName name="csexcel_koltsegvetes_2007_bev_2szmell_Dim06" localSheetId="12">#REF!</definedName>
    <definedName name="csexcel_koltsegvetes_2007_bev_2szmell_Dim06">#REF!</definedName>
    <definedName name="csexcel_koltsegvetes_2007_bev_2szmell_Dim07" localSheetId="14">#REF!</definedName>
    <definedName name="csexcel_koltsegvetes_2007_bev_2szmell_Dim07" localSheetId="15">#REF!</definedName>
    <definedName name="csexcel_koltsegvetes_2007_bev_2szmell_Dim07" localSheetId="16">#REF!</definedName>
    <definedName name="csexcel_koltsegvetes_2007_bev_2szmell_Dim07" localSheetId="20">#REF!</definedName>
    <definedName name="csexcel_koltsegvetes_2007_bev_2szmell_Dim07" localSheetId="23">#REF!</definedName>
    <definedName name="csexcel_koltsegvetes_2007_bev_2szmell_Dim07" localSheetId="12">#REF!</definedName>
    <definedName name="csexcel_koltsegvetes_2007_bev_2szmell_Dim07">#REF!</definedName>
    <definedName name="csexcel_koltsegvetes_2007_bev_2szmell_Dim08" localSheetId="14">#REF!</definedName>
    <definedName name="csexcel_koltsegvetes_2007_bev_2szmell_Dim08" localSheetId="15">#REF!</definedName>
    <definedName name="csexcel_koltsegvetes_2007_bev_2szmell_Dim08" localSheetId="16">#REF!</definedName>
    <definedName name="csexcel_koltsegvetes_2007_bev_2szmell_Dim08" localSheetId="20">#REF!</definedName>
    <definedName name="csexcel_koltsegvetes_2007_bev_2szmell_Dim08" localSheetId="23">#REF!</definedName>
    <definedName name="csexcel_koltsegvetes_2007_bev_2szmell_Dim08" localSheetId="12">#REF!</definedName>
    <definedName name="csexcel_koltsegvetes_2007_bev_2szmell_Dim08">#REF!</definedName>
    <definedName name="csexcel_koltsegvetes_2007_bev_2szmell_Dim09" localSheetId="14">#REF!</definedName>
    <definedName name="csexcel_koltsegvetes_2007_bev_2szmell_Dim09" localSheetId="15">#REF!</definedName>
    <definedName name="csexcel_koltsegvetes_2007_bev_2szmell_Dim09" localSheetId="16">#REF!</definedName>
    <definedName name="csexcel_koltsegvetes_2007_bev_2szmell_Dim09" localSheetId="20">#REF!</definedName>
    <definedName name="csexcel_koltsegvetes_2007_bev_2szmell_Dim09" localSheetId="23">#REF!</definedName>
    <definedName name="csexcel_koltsegvetes_2007_bev_2szmell_Dim09" localSheetId="12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 localSheetId="14">#REF!</definedName>
    <definedName name="csexcel_koltsegvetes_2007_kiad_3szmell_Dim03" localSheetId="15">#REF!</definedName>
    <definedName name="csexcel_koltsegvetes_2007_kiad_3szmell_Dim03" localSheetId="16">#REF!</definedName>
    <definedName name="csexcel_koltsegvetes_2007_kiad_3szmell_Dim03" localSheetId="20">#REF!</definedName>
    <definedName name="csexcel_koltsegvetes_2007_kiad_3szmell_Dim03" localSheetId="23">#REF!</definedName>
    <definedName name="csexcel_koltsegvetes_2007_kiad_3szmell_Dim03" localSheetId="12">#REF!</definedName>
    <definedName name="csexcel_koltsegvetes_2007_kiad_3szmell_Dim03">#REF!</definedName>
    <definedName name="csexcel_koltsegvetes_2007_kiad_3szmell_Dim04" localSheetId="14">#REF!</definedName>
    <definedName name="csexcel_koltsegvetes_2007_kiad_3szmell_Dim04" localSheetId="15">#REF!</definedName>
    <definedName name="csexcel_koltsegvetes_2007_kiad_3szmell_Dim04" localSheetId="16">#REF!</definedName>
    <definedName name="csexcel_koltsegvetes_2007_kiad_3szmell_Dim04" localSheetId="20">#REF!</definedName>
    <definedName name="csexcel_koltsegvetes_2007_kiad_3szmell_Dim04" localSheetId="23">#REF!</definedName>
    <definedName name="csexcel_koltsegvetes_2007_kiad_3szmell_Dim04" localSheetId="12">#REF!</definedName>
    <definedName name="csexcel_koltsegvetes_2007_kiad_3szmell_Dim04">#REF!</definedName>
    <definedName name="csexcel_koltsegvetes_2007_kiad_3szmell_Dim05" localSheetId="14">#REF!</definedName>
    <definedName name="csexcel_koltsegvetes_2007_kiad_3szmell_Dim05" localSheetId="15">#REF!</definedName>
    <definedName name="csexcel_koltsegvetes_2007_kiad_3szmell_Dim05" localSheetId="16">#REF!</definedName>
    <definedName name="csexcel_koltsegvetes_2007_kiad_3szmell_Dim05" localSheetId="20">#REF!</definedName>
    <definedName name="csexcel_koltsegvetes_2007_kiad_3szmell_Dim05" localSheetId="23">#REF!</definedName>
    <definedName name="csexcel_koltsegvetes_2007_kiad_3szmell_Dim05" localSheetId="12">#REF!</definedName>
    <definedName name="csexcel_koltsegvetes_2007_kiad_3szmell_Dim05">#REF!</definedName>
    <definedName name="csexcel_koltsegvetes_2007_kiad_3szmell_Dim06" localSheetId="14">#REF!</definedName>
    <definedName name="csexcel_koltsegvetes_2007_kiad_3szmell_Dim06" localSheetId="15">#REF!</definedName>
    <definedName name="csexcel_koltsegvetes_2007_kiad_3szmell_Dim06" localSheetId="16">#REF!</definedName>
    <definedName name="csexcel_koltsegvetes_2007_kiad_3szmell_Dim06" localSheetId="20">#REF!</definedName>
    <definedName name="csexcel_koltsegvetes_2007_kiad_3szmell_Dim06" localSheetId="23">#REF!</definedName>
    <definedName name="csexcel_koltsegvetes_2007_kiad_3szmell_Dim06" localSheetId="12">#REF!</definedName>
    <definedName name="csexcel_koltsegvetes_2007_kiad_3szmell_Dim06">#REF!</definedName>
    <definedName name="csexcel_koltsegvetes_2007_kiad_3szmell_Dim07" localSheetId="14">#REF!</definedName>
    <definedName name="csexcel_koltsegvetes_2007_kiad_3szmell_Dim07" localSheetId="15">#REF!</definedName>
    <definedName name="csexcel_koltsegvetes_2007_kiad_3szmell_Dim07" localSheetId="16">#REF!</definedName>
    <definedName name="csexcel_koltsegvetes_2007_kiad_3szmell_Dim07" localSheetId="20">#REF!</definedName>
    <definedName name="csexcel_koltsegvetes_2007_kiad_3szmell_Dim07" localSheetId="23">#REF!</definedName>
    <definedName name="csexcel_koltsegvetes_2007_kiad_3szmell_Dim07" localSheetId="12">#REF!</definedName>
    <definedName name="csexcel_koltsegvetes_2007_kiad_3szmell_Dim07">#REF!</definedName>
    <definedName name="csexcel_koltsegvetes_2007_kiad_3szmell_Dim08" localSheetId="14">#REF!</definedName>
    <definedName name="csexcel_koltsegvetes_2007_kiad_3szmell_Dim08" localSheetId="15">#REF!</definedName>
    <definedName name="csexcel_koltsegvetes_2007_kiad_3szmell_Dim08" localSheetId="16">#REF!</definedName>
    <definedName name="csexcel_koltsegvetes_2007_kiad_3szmell_Dim08" localSheetId="20">#REF!</definedName>
    <definedName name="csexcel_koltsegvetes_2007_kiad_3szmell_Dim08" localSheetId="23">#REF!</definedName>
    <definedName name="csexcel_koltsegvetes_2007_kiad_3szmell_Dim08" localSheetId="12">#REF!</definedName>
    <definedName name="csexcel_koltsegvetes_2007_kiad_3szmell_Dim08">#REF!</definedName>
    <definedName name="csexcel_koltsegvetes_2007_kiad_3szmell_Dim09">"="</definedName>
    <definedName name="csexcel_koltsegvetes_2007_kiad_3szmell_Dim10" localSheetId="14">#REF!</definedName>
    <definedName name="csexcel_koltsegvetes_2007_kiad_3szmell_Dim10" localSheetId="15">#REF!</definedName>
    <definedName name="csexcel_koltsegvetes_2007_kiad_3szmell_Dim10" localSheetId="16">#REF!</definedName>
    <definedName name="csexcel_koltsegvetes_2007_kiad_3szmell_Dim10" localSheetId="20">#REF!</definedName>
    <definedName name="csexcel_koltsegvetes_2007_kiad_3szmell_Dim10" localSheetId="23">#REF!</definedName>
    <definedName name="csexcel_koltsegvetes_2007_kiad_3szmell_Dim10" localSheetId="12">#REF!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 localSheetId="14">#REF!</definedName>
    <definedName name="csexcel_koncepcio_1szmell_bev_Dim03" localSheetId="15">#REF!</definedName>
    <definedName name="csexcel_koncepcio_1szmell_bev_Dim03" localSheetId="16">#REF!</definedName>
    <definedName name="csexcel_koncepcio_1szmell_bev_Dim03" localSheetId="20">#REF!</definedName>
    <definedName name="csexcel_koncepcio_1szmell_bev_Dim03" localSheetId="23">#REF!</definedName>
    <definedName name="csexcel_koncepcio_1szmell_bev_Dim03" localSheetId="12">#REF!</definedName>
    <definedName name="csexcel_koncepcio_1szmell_bev_Dim03">#REF!</definedName>
    <definedName name="csexcel_koncepcio_1szmell_bev_Dim04" localSheetId="14">#REF!</definedName>
    <definedName name="csexcel_koncepcio_1szmell_bev_Dim04" localSheetId="15">#REF!</definedName>
    <definedName name="csexcel_koncepcio_1szmell_bev_Dim04" localSheetId="16">#REF!</definedName>
    <definedName name="csexcel_koncepcio_1szmell_bev_Dim04" localSheetId="20">#REF!</definedName>
    <definedName name="csexcel_koncepcio_1szmell_bev_Dim04" localSheetId="23">#REF!</definedName>
    <definedName name="csexcel_koncepcio_1szmell_bev_Dim04" localSheetId="12">#REF!</definedName>
    <definedName name="csexcel_koncepcio_1szmell_bev_Dim04">#REF!</definedName>
    <definedName name="csexcel_koncepcio_1szmell_bev_Dim05">"="</definedName>
    <definedName name="csexcel_koncepcio_1szmell_bev_Dim06" localSheetId="14">#REF!</definedName>
    <definedName name="csexcel_koncepcio_1szmell_bev_Dim06" localSheetId="15">#REF!</definedName>
    <definedName name="csexcel_koncepcio_1szmell_bev_Dim06" localSheetId="16">#REF!</definedName>
    <definedName name="csexcel_koncepcio_1szmell_bev_Dim06" localSheetId="20">#REF!</definedName>
    <definedName name="csexcel_koncepcio_1szmell_bev_Dim06" localSheetId="23">#REF!</definedName>
    <definedName name="csexcel_koncepcio_1szmell_bev_Dim06" localSheetId="12">#REF!</definedName>
    <definedName name="csexcel_koncepcio_1szmell_bev_Dim06">#REF!</definedName>
    <definedName name="csexcel_koncepcio_1szmell_bev_Dim07">"="</definedName>
    <definedName name="csexcel_koncepcio_1szmell_bev_Dim08" localSheetId="14">#REF!</definedName>
    <definedName name="csexcel_koncepcio_1szmell_bev_Dim08" localSheetId="15">#REF!</definedName>
    <definedName name="csexcel_koncepcio_1szmell_bev_Dim08" localSheetId="16">#REF!</definedName>
    <definedName name="csexcel_koncepcio_1szmell_bev_Dim08" localSheetId="20">#REF!</definedName>
    <definedName name="csexcel_koncepcio_1szmell_bev_Dim08" localSheetId="23">#REF!</definedName>
    <definedName name="csexcel_koncepcio_1szmell_bev_Dim08" localSheetId="12">#REF!</definedName>
    <definedName name="csexcel_koncepcio_1szmell_bev_Dim08">#REF!</definedName>
    <definedName name="csexcel_koncepcio_1szmell_bev_Dim09" localSheetId="14">#REF!</definedName>
    <definedName name="csexcel_koncepcio_1szmell_bev_Dim09" localSheetId="15">#REF!</definedName>
    <definedName name="csexcel_koncepcio_1szmell_bev_Dim09" localSheetId="16">#REF!</definedName>
    <definedName name="csexcel_koncepcio_1szmell_bev_Dim09" localSheetId="20">#REF!</definedName>
    <definedName name="csexcel_koncepcio_1szmell_bev_Dim09" localSheetId="23">#REF!</definedName>
    <definedName name="csexcel_koncepcio_1szmell_bev_Dim09" localSheetId="12">#REF!</definedName>
    <definedName name="csexcel_koncepcio_1szmell_bev_Dim09">#REF!</definedName>
    <definedName name="csexcel_koncepcio_1szmell_bev_Dim10" localSheetId="14">#REF!</definedName>
    <definedName name="csexcel_koncepcio_1szmell_bev_Dim10" localSheetId="15">#REF!</definedName>
    <definedName name="csexcel_koncepcio_1szmell_bev_Dim10" localSheetId="16">#REF!</definedName>
    <definedName name="csexcel_koncepcio_1szmell_bev_Dim10" localSheetId="20">#REF!</definedName>
    <definedName name="csexcel_koncepcio_1szmell_bev_Dim10" localSheetId="23">#REF!</definedName>
    <definedName name="csexcel_koncepcio_1szmell_bev_Dim10" localSheetId="12">#REF!</definedName>
    <definedName name="csexcel_koncepcio_1szmell_bev_Dim10">#REF!</definedName>
    <definedName name="csexcel_koncepcio_1szmell_bev_Dim11" localSheetId="14">#REF!</definedName>
    <definedName name="csexcel_koncepcio_1szmell_bev_Dim11" localSheetId="15">#REF!</definedName>
    <definedName name="csexcel_koncepcio_1szmell_bev_Dim11" localSheetId="16">#REF!</definedName>
    <definedName name="csexcel_koncepcio_1szmell_bev_Dim11" localSheetId="20">#REF!</definedName>
    <definedName name="csexcel_koncepcio_1szmell_bev_Dim11" localSheetId="23">#REF!</definedName>
    <definedName name="csexcel_koncepcio_1szmell_bev_Dim11" localSheetId="12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 localSheetId="14">#REF!</definedName>
    <definedName name="csexcel_koncepcio_1szmell_kiad_Dim03" localSheetId="15">#REF!</definedName>
    <definedName name="csexcel_koncepcio_1szmell_kiad_Dim03" localSheetId="16">#REF!</definedName>
    <definedName name="csexcel_koncepcio_1szmell_kiad_Dim03" localSheetId="20">#REF!</definedName>
    <definedName name="csexcel_koncepcio_1szmell_kiad_Dim03" localSheetId="23">#REF!</definedName>
    <definedName name="csexcel_koncepcio_1szmell_kiad_Dim03" localSheetId="12">#REF!</definedName>
    <definedName name="csexcel_koncepcio_1szmell_kiad_Dim03">#REF!</definedName>
    <definedName name="csexcel_koncepcio_1szmell_kiad_Dim04" localSheetId="14">#REF!</definedName>
    <definedName name="csexcel_koncepcio_1szmell_kiad_Dim04" localSheetId="15">#REF!</definedName>
    <definedName name="csexcel_koncepcio_1szmell_kiad_Dim04" localSheetId="16">#REF!</definedName>
    <definedName name="csexcel_koncepcio_1szmell_kiad_Dim04" localSheetId="20">#REF!</definedName>
    <definedName name="csexcel_koncepcio_1szmell_kiad_Dim04" localSheetId="23">#REF!</definedName>
    <definedName name="csexcel_koncepcio_1szmell_kiad_Dim04" localSheetId="12">#REF!</definedName>
    <definedName name="csexcel_koncepcio_1szmell_kiad_Dim04">#REF!</definedName>
    <definedName name="csexcel_koncepcio_1szmell_kiad_Dim05">"="</definedName>
    <definedName name="csexcel_koncepcio_1szmell_kiad_Dim06" localSheetId="14">#REF!</definedName>
    <definedName name="csexcel_koncepcio_1szmell_kiad_Dim06" localSheetId="15">#REF!</definedName>
    <definedName name="csexcel_koncepcio_1szmell_kiad_Dim06" localSheetId="16">#REF!</definedName>
    <definedName name="csexcel_koncepcio_1szmell_kiad_Dim06" localSheetId="20">#REF!</definedName>
    <definedName name="csexcel_koncepcio_1szmell_kiad_Dim06" localSheetId="23">#REF!</definedName>
    <definedName name="csexcel_koncepcio_1szmell_kiad_Dim06" localSheetId="12">#REF!</definedName>
    <definedName name="csexcel_koncepcio_1szmell_kiad_Dim06">#REF!</definedName>
    <definedName name="csexcel_koncepcio_1szmell_kiad_Dim07">"="</definedName>
    <definedName name="csexcel_koncepcio_1szmell_kiad_Dim08" localSheetId="14">#REF!</definedName>
    <definedName name="csexcel_koncepcio_1szmell_kiad_Dim08" localSheetId="15">#REF!</definedName>
    <definedName name="csexcel_koncepcio_1szmell_kiad_Dim08" localSheetId="16">#REF!</definedName>
    <definedName name="csexcel_koncepcio_1szmell_kiad_Dim08" localSheetId="20">#REF!</definedName>
    <definedName name="csexcel_koncepcio_1szmell_kiad_Dim08" localSheetId="23">#REF!</definedName>
    <definedName name="csexcel_koncepcio_1szmell_kiad_Dim08" localSheetId="12">#REF!</definedName>
    <definedName name="csexcel_koncepcio_1szmell_kiad_Dim08">#REF!</definedName>
    <definedName name="csexcel_koncepcio_1szmell_kiad_Dim09" localSheetId="14">#REF!</definedName>
    <definedName name="csexcel_koncepcio_1szmell_kiad_Dim09" localSheetId="15">#REF!</definedName>
    <definedName name="csexcel_koncepcio_1szmell_kiad_Dim09" localSheetId="16">#REF!</definedName>
    <definedName name="csexcel_koncepcio_1szmell_kiad_Dim09" localSheetId="20">#REF!</definedName>
    <definedName name="csexcel_koncepcio_1szmell_kiad_Dim09" localSheetId="23">#REF!</definedName>
    <definedName name="csexcel_koncepcio_1szmell_kiad_Dim09" localSheetId="12">#REF!</definedName>
    <definedName name="csexcel_koncepcio_1szmell_kiad_Dim09">#REF!</definedName>
    <definedName name="csexcel_koncepcio_1szmell_kiad_Dim10" localSheetId="14">#REF!</definedName>
    <definedName name="csexcel_koncepcio_1szmell_kiad_Dim10" localSheetId="15">#REF!</definedName>
    <definedName name="csexcel_koncepcio_1szmell_kiad_Dim10" localSheetId="16">#REF!</definedName>
    <definedName name="csexcel_koncepcio_1szmell_kiad_Dim10" localSheetId="20">#REF!</definedName>
    <definedName name="csexcel_koncepcio_1szmell_kiad_Dim10" localSheetId="23">#REF!</definedName>
    <definedName name="csexcel_koncepcio_1szmell_kiad_Dim10" localSheetId="12">#REF!</definedName>
    <definedName name="csexcel_koncepcio_1szmell_kiad_Dim10">#REF!</definedName>
    <definedName name="csexcel_koncepcio_1szmell_kiad_Dim11" localSheetId="14">#REF!</definedName>
    <definedName name="csexcel_koncepcio_1szmell_kiad_Dim11" localSheetId="15">#REF!</definedName>
    <definedName name="csexcel_koncepcio_1szmell_kiad_Dim11" localSheetId="16">#REF!</definedName>
    <definedName name="csexcel_koncepcio_1szmell_kiad_Dim11" localSheetId="20">#REF!</definedName>
    <definedName name="csexcel_koncepcio_1szmell_kiad_Dim11" localSheetId="23">#REF!</definedName>
    <definedName name="csexcel_koncepcio_1szmell_kiad_Dim11" localSheetId="12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 localSheetId="14">#REF!</definedName>
    <definedName name="cskimutatas_2009_kv_Dim11" localSheetId="15">#REF!</definedName>
    <definedName name="cskimutatas_2009_kv_Dim11" localSheetId="16">#REF!</definedName>
    <definedName name="cskimutatas_2009_kv_Dim11" localSheetId="20">#REF!</definedName>
    <definedName name="cskimutatas_2009_kv_Dim11" localSheetId="23">#REF!</definedName>
    <definedName name="cskimutatas_2009_kv_Dim11" localSheetId="12">#REF!</definedName>
    <definedName name="cskimutatas_2009_kv_Dim11">#REF!</definedName>
    <definedName name="cskimutatas_2009_kv_Dim12">"="</definedName>
    <definedName name="cskimutatas_2009_kvAnchor" localSheetId="14">#REF!</definedName>
    <definedName name="cskimutatas_2009_kvAnchor" localSheetId="15">#REF!</definedName>
    <definedName name="cskimutatas_2009_kvAnchor" localSheetId="16">#REF!</definedName>
    <definedName name="cskimutatas_2009_kvAnchor" localSheetId="20">#REF!</definedName>
    <definedName name="cskimutatas_2009_kvAnchor" localSheetId="23">#REF!</definedName>
    <definedName name="cskimutatas_2009_kvAnchor" localSheetId="12">#REF!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4">'[10]összes igény'!#REF!</definedName>
    <definedName name="cskimutatas_hivatal_szakmai_igenyek_Dim06" localSheetId="15">'[10]összes igény'!#REF!</definedName>
    <definedName name="cskimutatas_hivatal_szakmai_igenyek_Dim06" localSheetId="16">'[10]összes igény'!#REF!</definedName>
    <definedName name="cskimutatas_hivatal_szakmai_igenyek_Dim06" localSheetId="20">'[10]összes igény'!#REF!</definedName>
    <definedName name="cskimutatas_hivatal_szakmai_igenyek_Dim06" localSheetId="23">'[10]összes igény'!#REF!</definedName>
    <definedName name="cskimutatas_hivatal_szakmai_igenyek_Dim06" localSheetId="27">'[10]összes igény'!#REF!</definedName>
    <definedName name="cskimutatas_hivatal_szakmai_igenyek_Dim06" localSheetId="12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4">'[10]összes igény'!#REF!</definedName>
    <definedName name="cskimutatas_hivatal_szakmai_igenyek_Dim09" localSheetId="15">'[10]összes igény'!#REF!</definedName>
    <definedName name="cskimutatas_hivatal_szakmai_igenyek_Dim09" localSheetId="16">'[10]összes igény'!#REF!</definedName>
    <definedName name="cskimutatas_hivatal_szakmai_igenyek_Dim09" localSheetId="20">'[10]összes igény'!#REF!</definedName>
    <definedName name="cskimutatas_hivatal_szakmai_igenyek_Dim09" localSheetId="23">'[10]összes igény'!#REF!</definedName>
    <definedName name="cskimutatas_hivatal_szakmai_igenyek_Dim09" localSheetId="27">'[10]összes igény'!#REF!</definedName>
    <definedName name="cskimutatas_hivatal_szakmai_igenyek_Dim09" localSheetId="12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4">'[10]összes igény'!#REF!</definedName>
    <definedName name="cskimutatas_hivatal_szakmai_igenyekAnchor" localSheetId="15">'[10]összes igény'!#REF!</definedName>
    <definedName name="cskimutatas_hivatal_szakmai_igenyekAnchor" localSheetId="16">'[10]összes igény'!#REF!</definedName>
    <definedName name="cskimutatas_hivatal_szakmai_igenyekAnchor" localSheetId="20">'[10]összes igény'!#REF!</definedName>
    <definedName name="cskimutatas_hivatal_szakmai_igenyekAnchor" localSheetId="23">'[10]összes igény'!#REF!</definedName>
    <definedName name="cskimutatas_hivatal_szakmai_igenyekAnchor" localSheetId="27">'[10]összes igény'!#REF!</definedName>
    <definedName name="cskimutatas_hivatal_szakmai_igenyekAnchor" localSheetId="12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 localSheetId="14">#REF!</definedName>
    <definedName name="kkkkk" localSheetId="15">#REF!</definedName>
    <definedName name="kkkkk" localSheetId="16">#REF!</definedName>
    <definedName name="kkkkk" localSheetId="20">#REF!</definedName>
    <definedName name="kkkkk" localSheetId="23">#REF!</definedName>
    <definedName name="kkkkk" localSheetId="12">#REF!</definedName>
    <definedName name="kkkkk">#REF!</definedName>
    <definedName name="kkkkkkk" localSheetId="14">'[10]összes igény'!#REF!</definedName>
    <definedName name="kkkkkkk" localSheetId="15">'[10]összes igény'!#REF!</definedName>
    <definedName name="kkkkkkk" localSheetId="16">'[10]összes igény'!#REF!</definedName>
    <definedName name="kkkkkkk" localSheetId="20">'[10]összes igény'!#REF!</definedName>
    <definedName name="kkkkkkk" localSheetId="23">'[10]összes igény'!#REF!</definedName>
    <definedName name="kkkkkkk" localSheetId="12">'[10]összes igény'!#REF!</definedName>
    <definedName name="kkkkkkk">'[10]összes igény'!#REF!</definedName>
    <definedName name="l" localSheetId="14">#REF!</definedName>
    <definedName name="l" localSheetId="15">#REF!</definedName>
    <definedName name="l" localSheetId="16">#REF!</definedName>
    <definedName name="l" localSheetId="20">#REF!</definedName>
    <definedName name="l" localSheetId="23">#REF!</definedName>
    <definedName name="l" localSheetId="27">#REF!</definedName>
    <definedName name="l" localSheetId="12">#REF!</definedName>
    <definedName name="l">#REF!</definedName>
    <definedName name="nem">1</definedName>
    <definedName name="_xlnm.Print_Titles" localSheetId="14">'10mell'!$5:$7</definedName>
    <definedName name="_xlnm.Print_Titles" localSheetId="16">'12mell'!$8:$9</definedName>
    <definedName name="_xlnm.Print_Titles" localSheetId="17">'13mell'!$4:$5</definedName>
    <definedName name="_xlnm.Print_Titles" localSheetId="20">'16mell'!$6:$8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24">'20mell'!$8:$9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'!$5:$8</definedName>
    <definedName name="_xlnm.Print_Area" localSheetId="20">'16mell'!$A$1:$E$87</definedName>
    <definedName name="székház" localSheetId="14">#REF!</definedName>
    <definedName name="székház" localSheetId="15">#REF!</definedName>
    <definedName name="székház" localSheetId="16">#REF!</definedName>
    <definedName name="székház" localSheetId="20">#REF!</definedName>
    <definedName name="székház" localSheetId="23">#REF!</definedName>
    <definedName name="székház" localSheetId="27">#REF!</definedName>
    <definedName name="székház" localSheetId="12">#REF!</definedName>
    <definedName name="székház">#REF!</definedName>
    <definedName name="székházbérlők" localSheetId="14">'[6]3-aBevétel'!#REF!</definedName>
    <definedName name="székházbérlők" localSheetId="15">'[6]3-aBevétel'!#REF!</definedName>
    <definedName name="székházbérlők" localSheetId="16">'[6]3-aBevétel'!#REF!</definedName>
    <definedName name="székházbérlők" localSheetId="20">'[6]3-aBevétel'!#REF!</definedName>
    <definedName name="székházbérlők" localSheetId="23">'[6]3-aBevétel'!#REF!</definedName>
    <definedName name="székházbérlők" localSheetId="12">'[6]3-aBevétel'!#REF!</definedName>
    <definedName name="székházbérlők">'[6]3-aBevétel'!#REF!</definedName>
    <definedName name="szintrehotzás" localSheetId="14">#REF!</definedName>
    <definedName name="szintrehotzás" localSheetId="15">#REF!</definedName>
    <definedName name="szintrehotzás" localSheetId="16">#REF!</definedName>
    <definedName name="szintrehotzás" localSheetId="20">#REF!</definedName>
    <definedName name="szintrehotzás" localSheetId="23">#REF!</definedName>
    <definedName name="szintrehotzás" localSheetId="12">#REF!</definedName>
    <definedName name="szintrehotzás">#REF!</definedName>
    <definedName name="szintrehozás2" localSheetId="14">#REF!</definedName>
    <definedName name="szintrehozás2" localSheetId="15">#REF!</definedName>
    <definedName name="szintrehozás2" localSheetId="16">#REF!</definedName>
    <definedName name="szintrehozás2" localSheetId="20">#REF!</definedName>
    <definedName name="szintrehozás2" localSheetId="23">#REF!</definedName>
    <definedName name="szintrehozás2" localSheetId="12">#REF!</definedName>
    <definedName name="szintrehozás2">#REF!</definedName>
    <definedName name="szintrhozás2" localSheetId="14">#REF!</definedName>
    <definedName name="szintrhozás2" localSheetId="15">#REF!</definedName>
    <definedName name="szintrhozás2" localSheetId="16">#REF!</definedName>
    <definedName name="szintrhozás2" localSheetId="20">#REF!</definedName>
    <definedName name="szintrhozás2" localSheetId="23">#REF!</definedName>
    <definedName name="szintrhozás2" localSheetId="1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<sst xmlns="http://schemas.openxmlformats.org/spreadsheetml/2006/main" count="3331" uniqueCount="1357">
  <si>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</si>
  <si>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</si>
  <si>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</si>
  <si>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</si>
  <si>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</si>
  <si>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</si>
  <si>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</si>
  <si>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</si>
  <si>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</si>
  <si>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</si>
  <si>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</si>
  <si>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>15. sz. melléklet</t>
  </si>
  <si>
    <t xml:space="preserve">   Iparűzési adó, pótlék, bírság</t>
  </si>
  <si>
    <t>Közfoglalkoztatottak pályázat tám.önrésze, kapcs.egyéb kiad.tám.</t>
  </si>
  <si>
    <t xml:space="preserve">      3316 Óvodáztatási támogatás</t>
  </si>
  <si>
    <t>Ferencvárosi Kártya Kft. támogatása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</si>
  <si>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</si>
  <si>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</si>
  <si>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</si>
  <si>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</si>
  <si>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</si>
  <si>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</si>
  <si>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</si>
  <si>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</si>
  <si>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</si>
  <si>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</si>
  <si>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</si>
  <si>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</si>
  <si>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</si>
  <si>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</si>
  <si>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</si>
  <si>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</si>
  <si>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</si>
  <si>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</si>
  <si>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</si>
  <si>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</si>
  <si>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</si>
  <si>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</si>
  <si>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</si>
  <si>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</si>
  <si>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</si>
  <si>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</si>
  <si>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</si>
  <si>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</si>
  <si>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</si>
  <si>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</si>
  <si>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</si>
  <si>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</si>
  <si>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</si>
  <si>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</si>
  <si>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</si>
  <si>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</si>
  <si>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</si>
  <si>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</si>
  <si>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</si>
  <si>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</si>
  <si>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</si>
  <si>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</si>
  <si>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</si>
  <si>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</si>
  <si>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</si>
  <si>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</si>
  <si>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</si>
  <si>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</si>
  <si>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</si>
  <si>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</si>
  <si>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</si>
  <si>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</si>
  <si>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</si>
  <si>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</si>
  <si>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</si>
  <si>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</si>
  <si>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</si>
  <si>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</si>
  <si>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</si>
  <si>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</si>
  <si>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</si>
  <si>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</si>
  <si>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</si>
  <si>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</si>
  <si>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</si>
  <si>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</si>
  <si>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</si>
  <si>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</si>
  <si>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</si>
  <si>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</si>
  <si>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</si>
  <si>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</si>
  <si>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</si>
  <si>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</si>
  <si>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</si>
  <si>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</si>
  <si>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</si>
  <si>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</si>
  <si>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</si>
  <si>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</si>
  <si>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</si>
  <si>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</si>
  <si>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</si>
  <si>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</si>
  <si>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</si>
  <si>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</si>
  <si>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</si>
  <si>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</si>
  <si>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</si>
  <si>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</si>
  <si>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</si>
  <si>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</si>
  <si>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</si>
  <si>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</si>
  <si>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</si>
  <si>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</si>
  <si>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</si>
  <si>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</si>
  <si>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</si>
  <si>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</si>
  <si>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</si>
  <si>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</si>
  <si>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</si>
  <si>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</si>
  <si>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</si>
  <si>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</si>
  <si>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</si>
  <si>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</si>
  <si>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</si>
  <si>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</si>
  <si>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</si>
  <si>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</si>
  <si>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</si>
  <si>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</si>
  <si>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</si>
  <si>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</si>
  <si>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</si>
  <si>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</si>
  <si>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</si>
  <si>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</si>
  <si>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</si>
  <si>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</si>
  <si>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</si>
  <si>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</si>
  <si>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</si>
  <si>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 xml:space="preserve">             4118 Lakóház felújítás Balázs Béla u. 32/A-B</t>
  </si>
  <si>
    <t>Kultirális, Egyházi és Nemzetiségi feladatok</t>
  </si>
  <si>
    <t>IX. kerületi Rendőrkapitányság támogatása</t>
  </si>
  <si>
    <t>Boldogasszony Iskolanővérek Kolostori Kávéház kial.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</si>
  <si>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</si>
  <si>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</si>
  <si>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</si>
  <si>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</si>
  <si>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</si>
  <si>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</si>
  <si>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</si>
  <si>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</si>
  <si>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</si>
  <si>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</si>
  <si>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</si>
  <si>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</si>
  <si>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</si>
  <si>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</si>
  <si>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</si>
  <si>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</si>
  <si>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</si>
  <si>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FTC támogatás</t>
  </si>
  <si>
    <t xml:space="preserve">      3315 Rendkívüli gyermekvédelmi támogatás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</si>
  <si>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</si>
  <si>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</si>
  <si>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</si>
  <si>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</si>
  <si>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</si>
  <si>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</si>
  <si>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</si>
  <si>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</si>
  <si>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</si>
  <si>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</si>
  <si>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</si>
  <si>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</si>
  <si>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</si>
  <si>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</si>
  <si>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</si>
  <si>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</si>
  <si>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</si>
  <si>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</si>
  <si>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</si>
  <si>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</si>
  <si>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</si>
  <si>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</si>
  <si>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</si>
  <si>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</si>
  <si>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</si>
  <si>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</si>
  <si>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</si>
  <si>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</si>
  <si>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</si>
  <si>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</si>
  <si>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</si>
  <si>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</si>
  <si>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</si>
  <si>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</si>
  <si>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</si>
  <si>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</si>
  <si>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</si>
  <si>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</si>
  <si>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</si>
  <si>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</si>
  <si>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</si>
  <si>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</si>
  <si>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</si>
  <si>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</si>
  <si>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</si>
  <si>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</si>
  <si>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</si>
  <si>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</si>
  <si>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</si>
  <si>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</si>
  <si>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</si>
  <si>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</si>
  <si>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</si>
  <si>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</si>
  <si>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</si>
  <si>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</si>
  <si>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</si>
  <si>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</si>
  <si>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</si>
  <si>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</si>
  <si>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</si>
  <si>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</si>
  <si>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</si>
  <si>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</si>
  <si>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</si>
  <si>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</si>
  <si>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</si>
  <si>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</si>
  <si>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</si>
  <si>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</si>
  <si>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</si>
  <si>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</si>
  <si>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</si>
  <si>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</si>
  <si>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</si>
  <si>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</si>
  <si>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</si>
  <si>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</si>
  <si>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</si>
  <si>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</si>
  <si>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</si>
  <si>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</si>
  <si>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</si>
  <si>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</si>
  <si>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</si>
  <si>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</si>
  <si>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</si>
  <si>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</si>
  <si>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</si>
  <si>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</si>
  <si>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</si>
  <si>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</si>
  <si>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</si>
  <si>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</si>
  <si>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</si>
  <si>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</si>
  <si>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</si>
  <si>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</si>
  <si>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</si>
  <si>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</si>
  <si>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</si>
  <si>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</si>
  <si>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</si>
  <si>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</si>
  <si>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</si>
  <si>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</si>
  <si>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</si>
  <si>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</si>
  <si>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</si>
  <si>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</si>
  <si>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</si>
  <si>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</si>
  <si>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</si>
  <si>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</si>
  <si>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</si>
  <si>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</si>
  <si>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</si>
  <si>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</si>
  <si>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</si>
  <si>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</si>
  <si>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</si>
  <si>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</si>
  <si>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</si>
  <si>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</si>
  <si>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</si>
  <si>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</si>
  <si>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</si>
  <si>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</si>
  <si>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</si>
  <si>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</si>
  <si>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</si>
  <si>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</si>
  <si>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</si>
  <si>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</si>
  <si>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</si>
  <si>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</si>
  <si>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</si>
  <si>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</si>
  <si>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</si>
  <si>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</si>
  <si>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</si>
  <si>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</si>
  <si>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</si>
  <si>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</si>
  <si>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</si>
  <si>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</si>
  <si>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Védőoltás támogatás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</si>
  <si>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</si>
  <si>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</si>
  <si>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</si>
  <si>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</si>
  <si>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</si>
  <si>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</si>
  <si>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</si>
  <si>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</si>
  <si>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</si>
  <si>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</si>
  <si>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</si>
  <si>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</si>
  <si>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</si>
  <si>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</si>
  <si>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</si>
  <si>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</si>
  <si>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</si>
  <si>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</si>
  <si>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</si>
  <si>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</si>
  <si>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</si>
  <si>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</si>
  <si>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</si>
  <si>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</si>
  <si>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</si>
  <si>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</si>
  <si>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</si>
  <si>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</si>
  <si>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</si>
  <si>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</si>
  <si>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</si>
  <si>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</si>
  <si>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</si>
  <si>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</si>
  <si>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</si>
  <si>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</si>
  <si>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</si>
  <si>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</si>
  <si>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</si>
  <si>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</si>
  <si>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</si>
  <si>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</si>
  <si>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</si>
  <si>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</si>
  <si>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</si>
  <si>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</si>
  <si>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</si>
  <si>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</si>
  <si>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</si>
  <si>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</si>
  <si>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</si>
  <si>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</si>
  <si>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</si>
  <si>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</si>
  <si>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</si>
  <si>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</si>
  <si>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</si>
  <si>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</si>
  <si>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Közterület-felügyelet  2014. év</t>
  </si>
  <si>
    <t>Hosszú lejáratú hitel tőkeösszegének törlesztése</t>
  </si>
  <si>
    <t>Irányítószervi támogatásként folyósított kiutalás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</si>
  <si>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</si>
  <si>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</si>
  <si>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</si>
  <si>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</si>
  <si>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</si>
  <si>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</si>
  <si>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</si>
  <si>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</si>
  <si>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</si>
  <si>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</si>
  <si>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</si>
  <si>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</si>
  <si>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</si>
  <si>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</si>
  <si>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</si>
  <si>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</si>
  <si>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</si>
  <si>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</si>
  <si>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</si>
  <si>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</si>
  <si>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3925 FEV IX. Zrt. támogatása</t>
  </si>
  <si>
    <t xml:space="preserve">             5035 Játszóterek fittness eszközök beszerzése</t>
  </si>
  <si>
    <t>József A. lakótelepen, Haller parkban futópálya burkolat csere</t>
  </si>
  <si>
    <t>Kosztolányi Dezső Általános Iskola színpad kialakítás</t>
  </si>
  <si>
    <t xml:space="preserve">             4016 József A. lakótelepen, Haller parkban futóp. burkolat csere</t>
  </si>
  <si>
    <t xml:space="preserve">      5042 Kosztolányi Dezső Ált.Isk. színpad kialakítása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</si>
  <si>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</si>
  <si>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</si>
  <si>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</si>
  <si>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Egyéb működési célú támogatások bevételei Áh-n belülről (előző évi kieg.)</t>
  </si>
  <si>
    <t>Városfejlesztési, Városgazdálkodási és Környezetvédelmi Bizottság</t>
  </si>
  <si>
    <t xml:space="preserve">  Egyéb felhamozási kiadás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</si>
  <si>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</si>
  <si>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</si>
  <si>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</si>
  <si>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</si>
  <si>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</si>
  <si>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</si>
  <si>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</si>
  <si>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</si>
  <si>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</si>
  <si>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</si>
  <si>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</si>
  <si>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</si>
  <si>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</si>
  <si>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</si>
  <si>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</si>
  <si>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</si>
  <si>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</si>
  <si>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</si>
  <si>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</si>
  <si>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</si>
  <si>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</si>
  <si>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</si>
  <si>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</si>
  <si>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</si>
  <si>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</si>
  <si>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</si>
  <si>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</si>
  <si>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</si>
  <si>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</si>
  <si>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</si>
  <si>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</si>
  <si>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</si>
  <si>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</si>
  <si>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</si>
  <si>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</si>
  <si>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</si>
  <si>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</si>
  <si>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</si>
  <si>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</si>
  <si>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</si>
  <si>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</si>
  <si>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</si>
  <si>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</si>
  <si>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</si>
  <si>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</si>
  <si>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</si>
  <si>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</si>
  <si>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</si>
  <si>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</si>
  <si>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</si>
  <si>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</si>
  <si>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</si>
  <si>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</si>
  <si>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</si>
  <si>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</si>
  <si>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</si>
  <si>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</si>
  <si>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</si>
  <si>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</si>
  <si>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</si>
  <si>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</si>
  <si>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</si>
  <si>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</si>
  <si>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</si>
  <si>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</si>
  <si>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</si>
  <si>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</si>
  <si>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</si>
  <si>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</si>
  <si>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</si>
  <si>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</si>
  <si>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</si>
  <si>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</si>
  <si>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</si>
  <si>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</si>
  <si>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</si>
  <si>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</si>
  <si>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</si>
  <si>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</si>
  <si>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</si>
  <si>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</si>
  <si>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</si>
  <si>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</si>
  <si>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</si>
  <si>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</si>
  <si>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</si>
  <si>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</si>
  <si>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</si>
  <si>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</si>
  <si>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</si>
  <si>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</si>
  <si>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</si>
  <si>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</si>
  <si>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</si>
  <si>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</si>
  <si>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</si>
  <si>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</si>
  <si>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</si>
  <si>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</si>
  <si>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</si>
  <si>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</si>
  <si>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</si>
  <si>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</si>
  <si>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</si>
  <si>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</si>
  <si>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</si>
  <si>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</si>
  <si>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</si>
  <si>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</si>
  <si>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</si>
  <si>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</si>
  <si>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</si>
  <si>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</si>
  <si>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</si>
  <si>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</si>
  <si>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</si>
  <si>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</si>
  <si>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</si>
  <si>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</si>
  <si>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 xml:space="preserve">      3146 KEN feladatok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</si>
  <si>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</si>
  <si>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</si>
  <si>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</si>
  <si>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</si>
  <si>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</si>
  <si>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</si>
  <si>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</si>
  <si>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Tulajdonosi bevételek</t>
  </si>
  <si>
    <t>Index     5./4.</t>
  </si>
  <si>
    <t>Index        5./4.</t>
  </si>
  <si>
    <t>Beruházási kiadások</t>
  </si>
  <si>
    <t xml:space="preserve">     Egyéb felhalmozási  kiadások</t>
  </si>
  <si>
    <t xml:space="preserve">       Polgármesteri Hivatal támogatása</t>
  </si>
  <si>
    <t>JAT II. előkészítési költségek</t>
  </si>
  <si>
    <t xml:space="preserve">            4124 JAT II. előkészítési munkák</t>
  </si>
  <si>
    <t xml:space="preserve"> Általános forgalmi adó visszatérítése</t>
  </si>
  <si>
    <t>"Vitukis" korsós nőszobor vásárlás</t>
  </si>
  <si>
    <t xml:space="preserve">       5043 FESZ műszerbeszerzés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</si>
  <si>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</si>
  <si>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</si>
  <si>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</si>
  <si>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</si>
  <si>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</si>
  <si>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</si>
  <si>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</si>
  <si>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</si>
  <si>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Ferencvárosi Helytörténi Egyesület</t>
  </si>
  <si>
    <t>Panelprogram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</si>
  <si>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</si>
  <si>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</si>
  <si>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</si>
  <si>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</si>
  <si>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</si>
  <si>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</si>
  <si>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</si>
  <si>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</si>
  <si>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</si>
  <si>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</si>
  <si>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</si>
  <si>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</si>
  <si>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</si>
  <si>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</si>
  <si>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</si>
  <si>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</si>
  <si>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</si>
  <si>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</si>
  <si>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eFt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</si>
  <si>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</si>
  <si>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</si>
  <si>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</si>
  <si>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</si>
  <si>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</si>
  <si>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</si>
  <si>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</si>
  <si>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</si>
  <si>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</si>
  <si>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</si>
  <si>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Markusovszky park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</si>
  <si>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</si>
  <si>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</si>
  <si>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</si>
  <si>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</si>
  <si>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</si>
  <si>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ebből önkormányzati hozzájárulás</t>
  </si>
  <si>
    <t>KMOP-4.5.2.11. Manó-Lak Bölcsöde felújítása, kapacitásnövelése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</si>
  <si>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</si>
  <si>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</si>
  <si>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</si>
  <si>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</si>
  <si>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</si>
  <si>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</si>
  <si>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</si>
  <si>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</si>
  <si>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</si>
  <si>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</si>
  <si>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</si>
  <si>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</si>
  <si>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</si>
  <si>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</si>
  <si>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</si>
  <si>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</si>
  <si>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</si>
  <si>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</si>
  <si>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</si>
  <si>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</si>
  <si>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</si>
  <si>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</si>
  <si>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</si>
  <si>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</si>
  <si>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</si>
  <si>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</si>
  <si>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</si>
  <si>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</si>
  <si>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</si>
  <si>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</si>
  <si>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</si>
  <si>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</si>
  <si>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</si>
  <si>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</si>
  <si>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</si>
  <si>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</si>
  <si>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</si>
  <si>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</si>
  <si>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</si>
  <si>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</si>
  <si>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</si>
  <si>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</si>
  <si>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</si>
  <si>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</si>
  <si>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</si>
  <si>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</si>
  <si>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</si>
  <si>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</si>
  <si>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</si>
  <si>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</si>
  <si>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</si>
  <si>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</si>
  <si>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</si>
  <si>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</si>
  <si>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</si>
  <si>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</si>
  <si>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</si>
  <si>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</si>
  <si>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</si>
  <si>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</si>
  <si>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</si>
  <si>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</si>
  <si>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</si>
  <si>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</si>
  <si>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</si>
  <si>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</si>
  <si>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</si>
  <si>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</si>
  <si>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</si>
  <si>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</si>
  <si>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</si>
  <si>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</si>
  <si>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</si>
  <si>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</si>
  <si>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</si>
  <si>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</si>
  <si>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</si>
  <si>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</si>
  <si>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</si>
  <si>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</si>
  <si>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</si>
  <si>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</si>
  <si>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</si>
  <si>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Biztos Kezdet Gyerekháza</t>
  </si>
  <si>
    <t>Börzsöny utcai rendőrörs felújítása</t>
  </si>
  <si>
    <t>Óvodai karbantartási keret -dologi kiadások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</si>
  <si>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</si>
  <si>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</si>
  <si>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</si>
  <si>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</si>
  <si>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</si>
  <si>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 xml:space="preserve">       3302 IX. kerületi Szakrendelő Kft</t>
  </si>
  <si>
    <t>4281 Óvodai karbantartási keret</t>
  </si>
  <si>
    <t>3427 Kommunikációs szolgáltatások</t>
  </si>
  <si>
    <t>1806 Elvonások és befizetések</t>
  </si>
  <si>
    <t>1807 Előző évi intézményi kiutalatlan támogatás</t>
  </si>
  <si>
    <t xml:space="preserve">             4034 Börzsön yutcai rendőrörs felúj.</t>
  </si>
  <si>
    <t xml:space="preserve">             4119 Balázs B. u. 25. felújítás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</si>
  <si>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</si>
  <si>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</si>
  <si>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</si>
  <si>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</si>
  <si>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</si>
  <si>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</si>
  <si>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 xml:space="preserve">            5039 Aszódi lkt. Táblás köz épületeinek vízmérők kiépítése</t>
  </si>
  <si>
    <t>6130 Parkoló Alap</t>
  </si>
  <si>
    <t xml:space="preserve">      3359 Biztos Kezdet Gyermekháza</t>
  </si>
  <si>
    <t xml:space="preserve">             5011 Belterületi földutak szilárd burkolattal való ell.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</si>
  <si>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</si>
  <si>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</si>
  <si>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</si>
  <si>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</si>
  <si>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</si>
  <si>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</si>
  <si>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</si>
  <si>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</si>
  <si>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</si>
  <si>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</si>
  <si>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</si>
  <si>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</si>
  <si>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</si>
  <si>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</si>
  <si>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</si>
  <si>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</si>
  <si>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</si>
  <si>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</si>
  <si>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</si>
  <si>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</si>
  <si>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</si>
  <si>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</si>
  <si>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</si>
  <si>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</si>
  <si>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</si>
  <si>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</si>
  <si>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</si>
  <si>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</si>
  <si>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</si>
  <si>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</si>
  <si>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</si>
  <si>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</si>
  <si>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</si>
  <si>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</si>
  <si>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</si>
  <si>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</si>
  <si>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</si>
  <si>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</si>
  <si>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</si>
  <si>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</si>
  <si>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</si>
  <si>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</si>
  <si>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</si>
  <si>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</si>
  <si>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</si>
  <si>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</si>
  <si>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</si>
  <si>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</si>
  <si>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</si>
  <si>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</si>
  <si>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</si>
  <si>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</si>
  <si>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</si>
  <si>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</si>
  <si>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</si>
  <si>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</si>
  <si>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</si>
  <si>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</si>
  <si>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</si>
  <si>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</si>
  <si>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</si>
  <si>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</si>
  <si>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</si>
  <si>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</si>
  <si>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</si>
  <si>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</si>
  <si>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</si>
  <si>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</si>
  <si>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</si>
  <si>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</si>
  <si>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</si>
  <si>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</si>
  <si>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</si>
  <si>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</si>
  <si>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</si>
  <si>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</si>
  <si>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</si>
  <si>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</si>
  <si>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</si>
  <si>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</si>
  <si>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</si>
  <si>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</si>
  <si>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</si>
  <si>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</si>
  <si>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</si>
  <si>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</si>
  <si>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</si>
  <si>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</si>
  <si>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</si>
  <si>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</si>
  <si>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</si>
  <si>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</si>
  <si>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</si>
  <si>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</si>
  <si>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</si>
  <si>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</si>
  <si>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</si>
  <si>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Kapott előlegek</t>
  </si>
  <si>
    <t>Adott előlegek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</si>
  <si>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</si>
  <si>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</si>
  <si>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</si>
  <si>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</si>
  <si>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</si>
  <si>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</si>
  <si>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</si>
  <si>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</si>
  <si>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</si>
  <si>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</si>
  <si>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</si>
  <si>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</si>
  <si>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</si>
  <si>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</si>
  <si>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</si>
  <si>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</si>
  <si>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</si>
  <si>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</si>
  <si>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>Óvodáztatási támogatás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</si>
  <si>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</si>
  <si>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</si>
  <si>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</si>
  <si>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</si>
  <si>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</si>
  <si>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</si>
  <si>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</si>
  <si>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</si>
  <si>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</si>
  <si>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</si>
  <si>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</si>
  <si>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</si>
  <si>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</si>
  <si>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</si>
  <si>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</si>
  <si>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</si>
  <si>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</si>
  <si>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</si>
  <si>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</si>
  <si>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</si>
  <si>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</si>
  <si>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</si>
  <si>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</si>
  <si>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</si>
  <si>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</si>
  <si>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</si>
  <si>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</si>
  <si>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</si>
  <si>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</si>
  <si>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</si>
  <si>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</si>
  <si>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</si>
  <si>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</si>
  <si>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</si>
  <si>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</si>
  <si>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</si>
  <si>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</si>
  <si>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</si>
  <si>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</si>
  <si>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</si>
  <si>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</si>
  <si>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</si>
  <si>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</si>
  <si>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</si>
  <si>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</si>
  <si>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</si>
  <si>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</si>
  <si>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</si>
  <si>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</si>
  <si>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</si>
  <si>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</si>
  <si>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</si>
  <si>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</si>
  <si>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2014. év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</si>
  <si>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</si>
  <si>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</si>
  <si>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</si>
  <si>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</si>
  <si>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</si>
  <si>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</si>
  <si>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</si>
  <si>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Beruházási kiadások</t>
  </si>
  <si>
    <t>Felhalmozási célú egyéb kiadások</t>
  </si>
  <si>
    <t>Beruházási kiadás</t>
  </si>
  <si>
    <t xml:space="preserve">    Beruházási kiadás</t>
  </si>
  <si>
    <t xml:space="preserve">     Beruházási kiadások</t>
  </si>
  <si>
    <t>Közbiztonság növelését szolgáló önkormányzat fejlesztési támogatása</t>
  </si>
  <si>
    <t>2015. évi megelőlegezett állami normatíva</t>
  </si>
  <si>
    <t>2015. évi megelőlegezett állami normatíva visszafizetése</t>
  </si>
  <si>
    <t>Egyéb tárgyi eszköz értékesítés</t>
  </si>
  <si>
    <t xml:space="preserve">           3061 Köztutak üzemeltetés</t>
  </si>
  <si>
    <t xml:space="preserve">           3052 Termelőipiac</t>
  </si>
  <si>
    <t>Index                 5./4.</t>
  </si>
  <si>
    <t>Index       5./4.</t>
  </si>
  <si>
    <t>Index    5./4</t>
  </si>
  <si>
    <t>Index            5./4.</t>
  </si>
  <si>
    <t>Index   5./4.</t>
  </si>
  <si>
    <t>Index    5./4.</t>
  </si>
  <si>
    <t>1975 2015. évi megelőlegezett állami normatíva visszafizetése</t>
  </si>
  <si>
    <t xml:space="preserve">       4213 Csudafa Óvoda felújítás</t>
  </si>
  <si>
    <t xml:space="preserve">       4215 Epres Óvoda felújítás</t>
  </si>
  <si>
    <t xml:space="preserve">       4217 Liliom Óvoda felújítása</t>
  </si>
  <si>
    <t xml:space="preserve">       4219 Kerekerdő Óvoda felújítás</t>
  </si>
  <si>
    <t xml:space="preserve">       4223 Méhecske Óvoda felújítás</t>
  </si>
  <si>
    <t xml:space="preserve">       4231 Bakáts téri Általános Iskola felújítás</t>
  </si>
  <si>
    <t xml:space="preserve">      4235 Ferencvárosi Komplex Óvoda és Általános Iskola felújítás</t>
  </si>
  <si>
    <t xml:space="preserve">      4237 József Attila Általános Iskola felújítás</t>
  </si>
  <si>
    <t xml:space="preserve">       4239 Kosztolányi Dezső Általános Iskola felújítás</t>
  </si>
  <si>
    <t xml:space="preserve">      4241 Kőrösi Csoma Sándor Általános Iskola felújítás</t>
  </si>
  <si>
    <t xml:space="preserve">       4253 Telepy Károly Általános Iskola és Gimnázium felújítás</t>
  </si>
  <si>
    <t xml:space="preserve">       4255 Weörös Sándor Általános Iskola és Gimnázium felújítás</t>
  </si>
  <si>
    <t xml:space="preserve">       4261 Leövey Klára Gimnázium felújítás</t>
  </si>
  <si>
    <t xml:space="preserve">       4221 FESZGYI felújítás</t>
  </si>
  <si>
    <t xml:space="preserve">       4322 Ferencvárosi Egyesített Bölcsödék felújítása</t>
  </si>
  <si>
    <t xml:space="preserve">       4351 FMK felújítása</t>
  </si>
  <si>
    <t xml:space="preserve">     3988 Horváth Nemzetiségi Önkormányzat</t>
  </si>
  <si>
    <t>Hitelfel-  vétel, kölcsön visszat. Fin.bev</t>
  </si>
  <si>
    <t>2014. évi előirányzat 5/2015.</t>
  </si>
  <si>
    <t>2014. évi előirányzat    5/2015.</t>
  </si>
  <si>
    <t>Horvát Nemzetiségi Önkormányzat</t>
  </si>
  <si>
    <t xml:space="preserve">2014. évi          I.-XII. hó telj.    .../2015. </t>
  </si>
  <si>
    <t xml:space="preserve">2014. évi                           I.-XII. hó telj.    .../2015. </t>
  </si>
  <si>
    <t>Vagyonkimutatása</t>
  </si>
  <si>
    <t>adatok eFt-ban</t>
  </si>
  <si>
    <t>A</t>
  </si>
  <si>
    <t>B</t>
  </si>
  <si>
    <t>C</t>
  </si>
  <si>
    <t>D</t>
  </si>
  <si>
    <t>E</t>
  </si>
  <si>
    <t>Sorszám</t>
  </si>
  <si>
    <t>Előző év</t>
  </si>
  <si>
    <t>Tárgyév</t>
  </si>
  <si>
    <t>Változás %-a</t>
  </si>
  <si>
    <t>Polgármesteri Hivatal</t>
  </si>
  <si>
    <t xml:space="preserve">ESZKÖZÖK  </t>
  </si>
  <si>
    <t>01.</t>
  </si>
  <si>
    <t>I. Immateriális javak</t>
  </si>
  <si>
    <t>02.</t>
  </si>
  <si>
    <t>II. Tárgyi eszközök (3+25)</t>
  </si>
  <si>
    <t>III. Befektetett pénzügyi eszközök (36+40)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</si>
  <si>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</si>
  <si>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</si>
  <si>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</si>
  <si>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</si>
  <si>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</si>
  <si>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II. Értékpapírok</t>
  </si>
  <si>
    <t>47.</t>
  </si>
  <si>
    <t>B.) Nemzeti vagyonba tartozó forgóeszközök (45+46)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</si>
  <si>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</si>
  <si>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</si>
  <si>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</si>
  <si>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</si>
  <si>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</si>
  <si>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</si>
  <si>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</si>
  <si>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</si>
  <si>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</si>
  <si>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</si>
  <si>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</si>
  <si>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</si>
  <si>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</si>
  <si>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</si>
  <si>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</si>
  <si>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</si>
  <si>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</si>
  <si>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</si>
  <si>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</si>
  <si>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</si>
  <si>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</si>
  <si>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</si>
  <si>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</si>
  <si>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</si>
  <si>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</si>
  <si>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</si>
  <si>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</si>
  <si>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</si>
  <si>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</si>
  <si>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</si>
  <si>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</si>
  <si>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</si>
  <si>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</si>
  <si>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</si>
  <si>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</si>
  <si>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</si>
  <si>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</si>
  <si>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</si>
  <si>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</si>
  <si>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</si>
  <si>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</si>
  <si>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</si>
  <si>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</si>
  <si>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</si>
  <si>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</si>
  <si>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</si>
  <si>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</si>
  <si>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</si>
  <si>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</si>
  <si>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</si>
  <si>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</si>
  <si>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</si>
  <si>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</si>
  <si>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</si>
  <si>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</si>
  <si>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</si>
  <si>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</si>
  <si>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</si>
  <si>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</si>
  <si>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</si>
  <si>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</si>
  <si>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</si>
  <si>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</si>
  <si>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</si>
  <si>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</si>
  <si>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</si>
  <si>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</si>
  <si>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</si>
  <si>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</si>
  <si>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</si>
  <si>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</si>
  <si>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</si>
  <si>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</si>
  <si>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</si>
  <si>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</si>
  <si>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</si>
  <si>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</si>
  <si>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</si>
  <si>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</si>
  <si>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</si>
  <si>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</si>
  <si>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</si>
  <si>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</si>
  <si>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</si>
  <si>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</si>
  <si>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</si>
  <si>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</si>
  <si>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</si>
  <si>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</si>
  <si>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</si>
  <si>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</si>
  <si>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</si>
  <si>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</si>
  <si>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</si>
  <si>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</si>
  <si>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</si>
  <si>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</si>
  <si>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</si>
  <si>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</si>
  <si>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</si>
  <si>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</si>
  <si>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</si>
  <si>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</si>
  <si>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</si>
  <si>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</si>
  <si>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</si>
  <si>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</si>
  <si>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</si>
  <si>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</si>
  <si>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</si>
  <si>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</si>
  <si>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</si>
  <si>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</si>
  <si>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</si>
  <si>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</si>
  <si>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</si>
  <si>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</si>
  <si>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107.</t>
  </si>
  <si>
    <t>108.</t>
  </si>
  <si>
    <t>J.)  Passzív időbeli elhatárolások</t>
  </si>
  <si>
    <t>109.</t>
  </si>
  <si>
    <t>Források összesen: (84+106+107+108)</t>
  </si>
  <si>
    <t>2014. évi          I.-XII. hó telj. .../2015.</t>
  </si>
  <si>
    <t>2013. évi teljesítés</t>
  </si>
  <si>
    <t>Egyéb működési célú átvett pénzeszköz, kölcsönök visszatérülései</t>
  </si>
  <si>
    <t>Kölcsön nyújtás</t>
  </si>
  <si>
    <t xml:space="preserve">2014. évi                  I.-XII. hó telj.    .../2015. </t>
  </si>
  <si>
    <t>2014. évi        I.-XII. hó telj.   .../2015.</t>
  </si>
  <si>
    <t>Az állami támogatás jogcímei</t>
  </si>
  <si>
    <t>Összeg</t>
  </si>
  <si>
    <t>Fővárosi kerületi önkormányzatok közművelődési támogatása</t>
  </si>
  <si>
    <t>Mutatószámok, feladatmutatók alapján járó támogatások elszámolása</t>
  </si>
  <si>
    <t>Települési önkormányzatok működésének támogatása, hozzájárulás a pénzbeli szociális ellátásokhoz</t>
  </si>
  <si>
    <t>10.sz. melléklet</t>
  </si>
  <si>
    <t>Költségvetési törvény alapján támogatás összege</t>
  </si>
  <si>
    <t>Támogatások évközi változás 2014. október 15.</t>
  </si>
  <si>
    <t>Támogatások évközi változás 2014. június 1.</t>
  </si>
  <si>
    <t>Köznevelési feladatok összesen</t>
  </si>
  <si>
    <t>Egyes szociális és gyermekjóléti feladatok támogatása</t>
  </si>
  <si>
    <t>A települési önkormányzatok által az idősek, átmeneti és tartós, valamint a hajléktalan személyek részére nyújtott tartós szociális szakosított feladatok ellátási támogatása</t>
  </si>
  <si>
    <t>Gyermekétkeztetés támogatása</t>
  </si>
  <si>
    <t>Tényleges támogatás</t>
  </si>
  <si>
    <t>Év végi eltérés mutatószám szerinti támogatása</t>
  </si>
  <si>
    <t>Önkormányzat által az adott célra dec.31-ig ténylegesen felhasznált összeg</t>
  </si>
  <si>
    <t>Eltérés (támogatás és felhasználás szerint)</t>
  </si>
  <si>
    <t>Ft</t>
  </si>
  <si>
    <t>Egyes jövedelempótló támogat.kieg.</t>
  </si>
  <si>
    <t>Üdülőhelyi feladatok támogatása</t>
  </si>
  <si>
    <t>Az e-útdíj bevezetésével egyidejűleg az önkormányzatoknál keletkező bevételkiesés ellentételezése</t>
  </si>
  <si>
    <t>A központi 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</si>
  <si>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</si>
  <si>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</si>
  <si>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Gyermekszegénység elleni program keretében nyári étkezés biztosítása</t>
  </si>
  <si>
    <t>Önkormányzat feladatellátását szolgáló fejlesztések</t>
  </si>
  <si>
    <t>2013. évről áthúzódó bérkompenzáció támogatása</t>
  </si>
  <si>
    <t>Kiemelt minősítésű zenekarok támogatása</t>
  </si>
  <si>
    <t>Adósságkonszolidáció során törlesztési célú támogatásként kapott összeg</t>
  </si>
  <si>
    <t>Szociális és gyermekvédelmi ágazati pótlék</t>
  </si>
  <si>
    <t>A költségvetési szerveknél foglalkoztatottak 2014. évi kompenzációja</t>
  </si>
  <si>
    <t>Közbiztonság növelését szolgáló önkormányzati fejlesztések támogatása</t>
  </si>
  <si>
    <t>ESZKÖZÖK</t>
  </si>
  <si>
    <t>sor-
szám</t>
  </si>
  <si>
    <t>Bruttó érték</t>
  </si>
  <si>
    <t>Nettó érték</t>
  </si>
  <si>
    <t>Önkormányzat VAGYONKIMUTATÁS a "0"-ra leírt eszközökről 2014.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</si>
  <si>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</si>
  <si>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</si>
  <si>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</si>
  <si>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</si>
  <si>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</si>
  <si>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</si>
  <si>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</si>
  <si>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</si>
  <si>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</si>
  <si>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</si>
  <si>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</si>
  <si>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Önkormányzat VAGYONKIMUTATÁS a használatban lévő kisértékű eszközökről és készletekről 2014.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</si>
  <si>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</si>
  <si>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</si>
  <si>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</si>
  <si>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</si>
  <si>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</si>
  <si>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</si>
  <si>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</si>
  <si>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</si>
  <si>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</si>
  <si>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</si>
  <si>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</si>
  <si>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</si>
  <si>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Önkormányzat VAGYONKIMUTATÁS a 01-02 számlacsoportba nyilvántartott eszközökről 2014.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</si>
  <si>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</si>
  <si>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</si>
  <si>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</si>
  <si>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</si>
  <si>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</si>
  <si>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</si>
  <si>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</si>
  <si>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</si>
  <si>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</si>
  <si>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</si>
  <si>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</si>
  <si>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Önkormányzat VAGYONKIMUTATÁS a NVT. 1.§ (2) bekezdés g) és h) pontja szerinti kulturális javakról és régészeti leleltekről 2014.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</si>
  <si>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</si>
  <si>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</si>
  <si>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</si>
  <si>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</si>
  <si>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</si>
  <si>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</si>
  <si>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Önkormányzat VAGYONKIMUTATÁS a függő követelésekről és kötelezettségekről, a biztos (jövőbeni) követelésekről 2014.</t>
  </si>
  <si>
    <t>I. Függő követelések (2+3)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</si>
  <si>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</si>
  <si>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</si>
  <si>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</si>
  <si>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</si>
  <si>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</si>
  <si>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</si>
  <si>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</si>
  <si>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</si>
  <si>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</si>
  <si>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</si>
  <si>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II. Tárgyi eszközök</t>
  </si>
  <si>
    <t xml:space="preserve">    II./1. Törzsvagyon</t>
  </si>
  <si>
    <t xml:space="preserve">         a./ Forgalomképtelen ingatlanok</t>
  </si>
  <si>
    <t xml:space="preserve">         b./ Nemzetgazdasági szempontból kiemelt jelentőségű ingatlanok</t>
  </si>
  <si>
    <t xml:space="preserve">     II./2. Üzleti vagyon</t>
  </si>
  <si>
    <t xml:space="preserve">         c./ Korlátozottan forgalomképes ingatlanok</t>
  </si>
  <si>
    <t xml:space="preserve">         a./ Forgalomképes ingatlanok</t>
  </si>
  <si>
    <t xml:space="preserve">          a./ Forgalomképtelen</t>
  </si>
  <si>
    <t xml:space="preserve">          1. Tartós részesedések</t>
  </si>
  <si>
    <t xml:space="preserve">     III/2. Üzleti vagyon</t>
  </si>
  <si>
    <t xml:space="preserve">     III/1. Törzsvagyon </t>
  </si>
  <si>
    <t>III. Befektetett pénzügyi eszközök</t>
  </si>
  <si>
    <t xml:space="preserve">         b./ Egyéb tárgyi eszközök</t>
  </si>
  <si>
    <t xml:space="preserve">          b./ Korlátozottan forgalomképes</t>
  </si>
  <si>
    <t xml:space="preserve">       1. Tartós hitelviszonyt megtestesítő értékpapírok</t>
  </si>
  <si>
    <t xml:space="preserve">       2. Befektetett pénzügyi eszközök értékhelyesbítése</t>
  </si>
  <si>
    <t>A.) Nemzeti vagyonba tartozó befektetett  eszközök összesen</t>
  </si>
  <si>
    <t>B.) Nemzeti vagyonba tartozó forgóeszközök</t>
  </si>
  <si>
    <t>C.) Pénzeszközök</t>
  </si>
  <si>
    <t>Adósság állomány évenkénti bemutatása</t>
  </si>
  <si>
    <t>eFt-ban</t>
  </si>
  <si>
    <t>Szerződés szerinti összege</t>
  </si>
  <si>
    <t>Felújítási MBD-UNIC-13</t>
  </si>
  <si>
    <t xml:space="preserve">Lakóház fel.visszatér.tám. Berzenczey u. 30. </t>
  </si>
  <si>
    <t>Lakóház fel.visszatér.tám. Balázs Béla u. 5.</t>
  </si>
  <si>
    <t>Lakóház fel.visszatér.tám. Viola  u. 52.</t>
  </si>
  <si>
    <t>Lakóház fel.visszatér.tám. Tűzoltó u. 66.</t>
  </si>
  <si>
    <t>3/a. sz. melléklet</t>
  </si>
  <si>
    <t>Balatonszéplak</t>
  </si>
  <si>
    <t>Munkaadókat terhelő jár. és szociális hozzájár.adó</t>
  </si>
  <si>
    <t>Polgármesteri Hivatal igazgatási kiadásai</t>
  </si>
  <si>
    <t>Informatika működés, fejlesztés</t>
  </si>
  <si>
    <t xml:space="preserve">Az Önkormányzat </t>
  </si>
  <si>
    <t>1/c. melléklet</t>
  </si>
  <si>
    <t>Intézményi alulfinanszírozás</t>
  </si>
  <si>
    <t>1/c. melléklet összesen</t>
  </si>
  <si>
    <t>3/c. sz. melléklet</t>
  </si>
  <si>
    <t xml:space="preserve">Lakáslemondás térítéssel </t>
  </si>
  <si>
    <t>Bérlakás és egyéb elidegenítés</t>
  </si>
  <si>
    <t>Helyiség megszerzési díj</t>
  </si>
  <si>
    <t>Ifjúsági koncepció</t>
  </si>
  <si>
    <t>Önkormányzati szakmai feladatok</t>
  </si>
  <si>
    <t>Polgármesteri tisztséggel összefüggő kiadások</t>
  </si>
  <si>
    <t>FEV IX.Zrt</t>
  </si>
  <si>
    <t>Parkolási Kft.</t>
  </si>
  <si>
    <t>Városfejlesztéssel kapcsolatos önkormányzati kiadások</t>
  </si>
  <si>
    <t>FESZOFE KFt.</t>
  </si>
  <si>
    <t>IX. kerületi Szakrendelő Kft.</t>
  </si>
  <si>
    <t>Idősügyi tanács</t>
  </si>
  <si>
    <t>Közfoglalkoztatottak pályázati önrésze</t>
  </si>
  <si>
    <t>Sport és Szabadidő rendezvény</t>
  </si>
  <si>
    <t>Siáksport</t>
  </si>
  <si>
    <t>Kommunikációs szolgáltatás</t>
  </si>
  <si>
    <t>Zenei Alapítvány közszolgáltatási szerződése</t>
  </si>
  <si>
    <t>Nemzetiségi önkormányzatok működési kiadásai</t>
  </si>
  <si>
    <t>3/c. sz. melléklet összesen</t>
  </si>
  <si>
    <t>Lakóházfelújítási tervezés</t>
  </si>
  <si>
    <t>JAT</t>
  </si>
  <si>
    <t>Veszélyes tűzfalak kémények vizsgálata</t>
  </si>
  <si>
    <t>József Attila lakótelep forgalomelterelés</t>
  </si>
  <si>
    <t>5. sz. melléklet összesen</t>
  </si>
  <si>
    <t>6. sz. melléklet</t>
  </si>
  <si>
    <t>Általános tartalék</t>
  </si>
  <si>
    <t>6. sz. melléklet összesen</t>
  </si>
  <si>
    <t>3/b. sz. melléklet</t>
  </si>
  <si>
    <t>Ferencvárosi Közterület-felügyelet</t>
  </si>
  <si>
    <t>I/1. Vagyoni értékű jogok</t>
  </si>
  <si>
    <t>I./2. Szellemi termékek</t>
  </si>
  <si>
    <t>II./1 Ingatlanok és a kapcsolódó vagyoni értékű jogok</t>
  </si>
  <si>
    <t>II./2. Gépek, berendezések, felszerelések, járművek</t>
  </si>
  <si>
    <t>II./4. Beruházások, felújítások</t>
  </si>
  <si>
    <t>III./1. Tartós részesedések</t>
  </si>
  <si>
    <t>I. Készletek</t>
  </si>
  <si>
    <t>I./1. Vásárolt készletek</t>
  </si>
  <si>
    <t>V.   Idegen pénzeszközök</t>
  </si>
  <si>
    <t>Eredményszemléletű bevételek paszív időbeli elhatárolása</t>
  </si>
  <si>
    <t>Költségek, ráfordítások passzív időbeli elhatárolása</t>
  </si>
  <si>
    <t>Halasztott eredményszemléletű bevételek</t>
  </si>
  <si>
    <t>I.)  Egyéb sajátos forrásoldali elszámolások</t>
  </si>
  <si>
    <t>3/d. sz. melléklet</t>
  </si>
  <si>
    <t>2014. dec. 31. állomány</t>
  </si>
  <si>
    <t>Alaptevékenység költségvetési bevételei</t>
  </si>
  <si>
    <t>Alaptevékenység költségvetési kiadásai</t>
  </si>
  <si>
    <t>Alaptevékenység maradványa</t>
  </si>
  <si>
    <t>Vagyonmérleg</t>
  </si>
  <si>
    <t>2014. évi I.-XII. havi telj.  .../2015.</t>
  </si>
  <si>
    <t>2014. évi               I.-XII. havi telj. …../2015.</t>
  </si>
  <si>
    <t>7. sz. melléklet</t>
  </si>
  <si>
    <t>12. számú melléklet</t>
  </si>
  <si>
    <t xml:space="preserve">2015. évi 4/2015. eredeti költségvetésben </t>
  </si>
  <si>
    <t>KF - rehabilitációs járulékos költségek</t>
  </si>
  <si>
    <t>Térfigyelő kamerák üzemeltetése</t>
  </si>
  <si>
    <t>Házi segítség nyújtás</t>
  </si>
  <si>
    <t>Katasztrófa védelemhez kapcsolódó "M" készlet</t>
  </si>
  <si>
    <t xml:space="preserve">         a./1.  Út, híd, járda, alu-és felüljárók</t>
  </si>
  <si>
    <t xml:space="preserve">         a./3.  Parkok és felüljárók</t>
  </si>
  <si>
    <t xml:space="preserve">         a./7.  Folyamatban lévő ingatlan beruházás, felújítás</t>
  </si>
  <si>
    <t xml:space="preserve">         c./5. Intézmények ingatlanai</t>
  </si>
  <si>
    <t xml:space="preserve">         c./11. Folyamatban lévő ingatlan beruházás</t>
  </si>
  <si>
    <t xml:space="preserve">         a./1. Telkek, zártkerti és külterületi földterületek</t>
  </si>
  <si>
    <t xml:space="preserve">         a./2. Épületek</t>
  </si>
  <si>
    <t xml:space="preserve">         a./3. Folyamatban lévő ingatlan beruházás</t>
  </si>
  <si>
    <t xml:space="preserve">         b./1. Gépek, berendezések, felszerelések, járművek</t>
  </si>
  <si>
    <t xml:space="preserve">         b./3. Beruházások, felújítások</t>
  </si>
  <si>
    <t>Alaptevékenység költségvetési egyenlege</t>
  </si>
  <si>
    <t>Alaptevékenység finanszírozási egyenlege</t>
  </si>
  <si>
    <t>Alaptevékenység finanszírozási bevétele</t>
  </si>
  <si>
    <t>Vállalkozási tevékenység költségvetési bevételei</t>
  </si>
  <si>
    <t>Vállalkozási tevékenység költségvetési kiadásai</t>
  </si>
  <si>
    <t>Összes maradvány</t>
  </si>
  <si>
    <t xml:space="preserve">       2014. évi maradvány kimutatása</t>
  </si>
  <si>
    <t xml:space="preserve">       2014. évi maradvány kimutatás</t>
  </si>
  <si>
    <t>16. sz. melléklet</t>
  </si>
  <si>
    <t>17. sz. melléklet</t>
  </si>
  <si>
    <t>19. sz. melléklet</t>
  </si>
  <si>
    <t>21. sz. melléklet</t>
  </si>
  <si>
    <t>Liliom Óvoda</t>
  </si>
  <si>
    <t>Méhecske Óvoda</t>
  </si>
  <si>
    <t>FIÜK</t>
  </si>
  <si>
    <t>Fvi Egyesített Bölcsődék</t>
  </si>
  <si>
    <t>Alaptevékenység finanszírozási bevételei</t>
  </si>
  <si>
    <t>Alaptevékenység finanszírozási kiadásai</t>
  </si>
  <si>
    <t>Kötelezettséggel terhelt maradvány</t>
  </si>
  <si>
    <t>Intézmény megnevezése</t>
  </si>
  <si>
    <t>Alulfinansz. Kiutalása</t>
  </si>
  <si>
    <t xml:space="preserve">       2014. évi költségvetési pénzmaradványának felhasználása</t>
  </si>
  <si>
    <t>IV. Idegen pénzeszközök</t>
  </si>
  <si>
    <t>Kulturális, egyházügyi feladatok</t>
  </si>
  <si>
    <t>Pályázat előkésuítés, lebonyolítás</t>
  </si>
  <si>
    <t>Józsefváros ellátási szerződés</t>
  </si>
  <si>
    <t>Küldetés egyesület</t>
  </si>
  <si>
    <t>Élelmiszerbank költség</t>
  </si>
  <si>
    <t>Helytörténeti gyűjtemény</t>
  </si>
  <si>
    <t>Balázs B. u. 11.</t>
  </si>
  <si>
    <t>Balázs B. u. 32.</t>
  </si>
  <si>
    <t>Intézményfelújítás, óvodai karbantartás</t>
  </si>
  <si>
    <t>Előző év nettó érték</t>
  </si>
  <si>
    <t>Tárgy év nettó érték</t>
  </si>
  <si>
    <t>Tárgy év bruttó érték</t>
  </si>
  <si>
    <t xml:space="preserve">         a./6.  Egyéb ingatlanok (Fővárosnak vagyonkezelésbe adott)</t>
  </si>
  <si>
    <t>Központosított előirányzatok és egyéb kötött felhasználású támogatások elszámolása  2014. évben</t>
  </si>
  <si>
    <t>13.sz.melléklet</t>
  </si>
  <si>
    <t>14. számú melléklet</t>
  </si>
  <si>
    <t>Intézmények</t>
  </si>
  <si>
    <t>2014. évi maradvány kimutatása</t>
  </si>
  <si>
    <t>20. sz. melléklet</t>
  </si>
  <si>
    <t>22. sz. melléklet</t>
  </si>
  <si>
    <t>IX. kerületi rendőrkapitányság támogatása</t>
  </si>
  <si>
    <t>2014. évi teljesítés .../2015.</t>
  </si>
  <si>
    <t>Átlagos állományi létszám                     2014. év          .../2015.</t>
  </si>
  <si>
    <t>2014. évi       I.-XII. hó telj. …/2015.</t>
  </si>
  <si>
    <t>2014. évi         I.-XII. havi telj. ../2015.</t>
  </si>
  <si>
    <t>A 4.sz. melléklet 4117, 4118, 4120 sz. költségvetési sorok (lakóházfelújítások) a táblázatban nettó értékkel szerepelnek.</t>
  </si>
  <si>
    <t>Alaptevékenység maradványából</t>
  </si>
  <si>
    <t>Összes maradványból</t>
  </si>
  <si>
    <t>2024.</t>
  </si>
  <si>
    <t>Lakóház fel.visszatér.tám. Márton  u. 5/A.</t>
  </si>
  <si>
    <t>Személyi</t>
  </si>
  <si>
    <t>Dologi</t>
  </si>
  <si>
    <t>Alaptevékenység maradványának felosztása</t>
  </si>
  <si>
    <t xml:space="preserve">JAT </t>
  </si>
  <si>
    <t xml:space="preserve"> 2014. évi kiadásai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</si>
  <si>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</si>
  <si>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</si>
  <si>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</si>
  <si>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</si>
  <si>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</si>
  <si>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</si>
  <si>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</si>
  <si>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</si>
  <si>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</si>
  <si>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</si>
  <si>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</si>
  <si>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</si>
  <si>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23. sz. melléklet</t>
  </si>
  <si>
    <t>2015. év eredeti költségvetés</t>
  </si>
  <si>
    <t>2018. év várható terv szám</t>
  </si>
  <si>
    <t>2014. évi            I.-XII. hó telj.              ../2015.</t>
  </si>
  <si>
    <t>2014. évi pénzkészlet változás kimutatása</t>
  </si>
  <si>
    <t xml:space="preserve">Nyitó pénzkészlet idegen pénzeszköz nélkül </t>
  </si>
  <si>
    <t>02. űrlap költségvetési bevételek teljesülése (+)</t>
  </si>
  <si>
    <t>04. űrlap finanszírozási bevételek teljesülése (összesen) (+)</t>
  </si>
  <si>
    <t>04. űrlap maradvány igénybevétele (-)</t>
  </si>
  <si>
    <t>01. űrlap kiadások teljesítése (-)</t>
  </si>
  <si>
    <t>03. űrlap finanszírozási kiadások (-)</t>
  </si>
  <si>
    <t>Adott előlegek pénzforgalmi változása (+/-)</t>
  </si>
  <si>
    <t>Egyéb sajátos eszközoldali elszámolás pénzforgalmi változása (+/-)</t>
  </si>
  <si>
    <t>Kapott előlegek pénzforgalmi változása (+/-)</t>
  </si>
  <si>
    <t>Kerekítés, korrekció (+/-)</t>
  </si>
  <si>
    <t>Záró pénzkészlet idegen pénzeszköz nélkül</t>
  </si>
  <si>
    <t>18.sz. melléklet</t>
  </si>
  <si>
    <t>Forgótőke elszámolása pénzforgalmi változása (+/-)</t>
  </si>
  <si>
    <t>Más szervezetet megillető bevételek pénzforgalmi változása (+/-)</t>
  </si>
  <si>
    <t>2014. évi        I.-XII. havi telj. .../2015.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</si>
</sst>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</numFmts>
  <fonts count="7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name val="Arial CE"/>
      <family val="0"/>
    </font>
    <font>
      <b/>
      <i/>
      <sz val="12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i/>
      <sz val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68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104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83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84" applyFont="1" applyBorder="1" applyAlignment="1">
      <alignment horizontal="center"/>
      <protection/>
    </xf>
    <xf numFmtId="0" fontId="0" fillId="0" borderId="0" xfId="84" applyAlignment="1">
      <alignment/>
      <protection/>
    </xf>
    <xf numFmtId="0" fontId="2" fillId="0" borderId="0" xfId="84" applyFont="1" applyAlignment="1">
      <alignment/>
      <protection/>
    </xf>
    <xf numFmtId="0" fontId="3" fillId="0" borderId="0" xfId="84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3" fontId="1" fillId="0" borderId="12" xfId="84" applyNumberFormat="1" applyFont="1" applyBorder="1" applyAlignment="1">
      <alignment horizontal="center"/>
      <protection/>
    </xf>
    <xf numFmtId="0" fontId="1" fillId="0" borderId="12" xfId="84" applyFont="1" applyBorder="1" applyAlignment="1">
      <alignment horizontal="center"/>
      <protection/>
    </xf>
    <xf numFmtId="3" fontId="0" fillId="0" borderId="12" xfId="84" applyNumberFormat="1" applyFont="1" applyBorder="1" applyAlignment="1">
      <alignment/>
      <protection/>
    </xf>
    <xf numFmtId="0" fontId="3" fillId="0" borderId="12" xfId="84" applyFont="1" applyBorder="1" applyAlignment="1">
      <alignment/>
      <protection/>
    </xf>
    <xf numFmtId="0" fontId="0" fillId="0" borderId="0" xfId="84" applyFont="1" applyAlignment="1">
      <alignment/>
      <protection/>
    </xf>
    <xf numFmtId="3" fontId="2" fillId="0" borderId="12" xfId="84" applyNumberFormat="1" applyFont="1" applyBorder="1" applyAlignment="1">
      <alignment/>
      <protection/>
    </xf>
    <xf numFmtId="0" fontId="2" fillId="0" borderId="12" xfId="84" applyFont="1" applyBorder="1" applyAlignment="1">
      <alignment/>
      <protection/>
    </xf>
    <xf numFmtId="3" fontId="1" fillId="0" borderId="12" xfId="84" applyNumberFormat="1" applyFont="1" applyBorder="1" applyAlignment="1">
      <alignment/>
      <protection/>
    </xf>
    <xf numFmtId="0" fontId="1" fillId="0" borderId="12" xfId="84" applyFont="1" applyBorder="1" applyAlignment="1">
      <alignment/>
      <protection/>
    </xf>
    <xf numFmtId="3" fontId="4" fillId="0" borderId="12" xfId="84" applyNumberFormat="1" applyFont="1" applyBorder="1" applyAlignment="1">
      <alignment/>
      <protection/>
    </xf>
    <xf numFmtId="3" fontId="1" fillId="0" borderId="12" xfId="84" applyNumberFormat="1" applyFont="1" applyBorder="1" applyAlignment="1">
      <alignment/>
      <protection/>
    </xf>
    <xf numFmtId="0" fontId="1" fillId="0" borderId="11" xfId="84" applyFont="1" applyBorder="1" applyAlignment="1">
      <alignment/>
      <protection/>
    </xf>
    <xf numFmtId="3" fontId="1" fillId="0" borderId="11" xfId="84" applyNumberFormat="1" applyFont="1" applyBorder="1" applyAlignment="1">
      <alignment/>
      <protection/>
    </xf>
    <xf numFmtId="0" fontId="1" fillId="0" borderId="11" xfId="84" applyFont="1" applyBorder="1" applyAlignment="1">
      <alignment/>
      <protection/>
    </xf>
    <xf numFmtId="0" fontId="2" fillId="0" borderId="11" xfId="84" applyFont="1" applyBorder="1" applyAlignment="1">
      <alignment/>
      <protection/>
    </xf>
    <xf numFmtId="3" fontId="2" fillId="0" borderId="11" xfId="84" applyNumberFormat="1" applyFont="1" applyBorder="1" applyAlignment="1">
      <alignment/>
      <protection/>
    </xf>
    <xf numFmtId="0" fontId="2" fillId="0" borderId="12" xfId="84" applyFont="1" applyBorder="1" applyAlignment="1">
      <alignment/>
      <protection/>
    </xf>
    <xf numFmtId="0" fontId="1" fillId="0" borderId="14" xfId="84" applyFont="1" applyBorder="1" applyAlignment="1">
      <alignment/>
      <protection/>
    </xf>
    <xf numFmtId="3" fontId="2" fillId="0" borderId="12" xfId="84" applyNumberFormat="1" applyFont="1" applyBorder="1" applyAlignment="1">
      <alignment/>
      <protection/>
    </xf>
    <xf numFmtId="3" fontId="2" fillId="0" borderId="11" xfId="84" applyNumberFormat="1" applyFont="1" applyBorder="1" applyAlignment="1">
      <alignment/>
      <protection/>
    </xf>
    <xf numFmtId="0" fontId="2" fillId="0" borderId="11" xfId="84" applyFont="1" applyBorder="1" applyAlignment="1">
      <alignment/>
      <protection/>
    </xf>
    <xf numFmtId="0" fontId="1" fillId="0" borderId="12" xfId="84" applyFont="1" applyBorder="1" applyAlignment="1">
      <alignment/>
      <protection/>
    </xf>
    <xf numFmtId="0" fontId="2" fillId="0" borderId="10" xfId="84" applyFont="1" applyBorder="1" applyAlignment="1">
      <alignment/>
      <protection/>
    </xf>
    <xf numFmtId="3" fontId="2" fillId="0" borderId="23" xfId="84" applyNumberFormat="1" applyFont="1" applyBorder="1" applyAlignment="1">
      <alignment/>
      <protection/>
    </xf>
    <xf numFmtId="0" fontId="2" fillId="0" borderId="23" xfId="84" applyFont="1" applyBorder="1" applyAlignment="1">
      <alignment/>
      <protection/>
    </xf>
    <xf numFmtId="0" fontId="1" fillId="0" borderId="14" xfId="84" applyFont="1" applyBorder="1" applyAlignment="1">
      <alignment/>
      <protection/>
    </xf>
    <xf numFmtId="3" fontId="1" fillId="0" borderId="14" xfId="84" applyNumberFormat="1" applyFont="1" applyBorder="1" applyAlignment="1">
      <alignment/>
      <protection/>
    </xf>
    <xf numFmtId="0" fontId="1" fillId="0" borderId="13" xfId="84" applyFont="1" applyBorder="1" applyAlignment="1">
      <alignment/>
      <protection/>
    </xf>
    <xf numFmtId="0" fontId="2" fillId="0" borderId="13" xfId="84" applyFont="1" applyBorder="1" applyAlignment="1">
      <alignment/>
      <protection/>
    </xf>
    <xf numFmtId="3" fontId="2" fillId="0" borderId="23" xfId="84" applyNumberFormat="1" applyFont="1" applyBorder="1" applyAlignment="1">
      <alignment/>
      <protection/>
    </xf>
    <xf numFmtId="3" fontId="2" fillId="0" borderId="14" xfId="84" applyNumberFormat="1" applyFont="1" applyBorder="1" applyAlignment="1">
      <alignment/>
      <protection/>
    </xf>
    <xf numFmtId="0" fontId="3" fillId="0" borderId="14" xfId="84" applyFont="1" applyBorder="1" applyAlignment="1">
      <alignment/>
      <protection/>
    </xf>
    <xf numFmtId="3" fontId="2" fillId="0" borderId="18" xfId="84" applyNumberFormat="1" applyFont="1" applyBorder="1" applyAlignment="1">
      <alignment/>
      <protection/>
    </xf>
    <xf numFmtId="3" fontId="1" fillId="0" borderId="10" xfId="84" applyNumberFormat="1" applyFont="1" applyBorder="1" applyAlignment="1">
      <alignment/>
      <protection/>
    </xf>
    <xf numFmtId="3" fontId="2" fillId="0" borderId="18" xfId="84" applyNumberFormat="1" applyFont="1" applyBorder="1" applyAlignment="1">
      <alignment/>
      <protection/>
    </xf>
    <xf numFmtId="0" fontId="2" fillId="0" borderId="18" xfId="84" applyFont="1" applyBorder="1" applyAlignment="1">
      <alignment/>
      <protection/>
    </xf>
    <xf numFmtId="3" fontId="1" fillId="0" borderId="18" xfId="84" applyNumberFormat="1" applyFont="1" applyBorder="1" applyAlignment="1">
      <alignment/>
      <protection/>
    </xf>
    <xf numFmtId="3" fontId="2" fillId="0" borderId="15" xfId="84" applyNumberFormat="1" applyFont="1" applyBorder="1" applyAlignment="1">
      <alignment/>
      <protection/>
    </xf>
    <xf numFmtId="3" fontId="1" fillId="0" borderId="15" xfId="84" applyNumberFormat="1" applyFont="1" applyBorder="1" applyAlignment="1">
      <alignment/>
      <protection/>
    </xf>
    <xf numFmtId="3" fontId="2" fillId="0" borderId="14" xfId="84" applyNumberFormat="1" applyFont="1" applyBorder="1" applyAlignment="1">
      <alignment/>
      <protection/>
    </xf>
    <xf numFmtId="0" fontId="0" fillId="0" borderId="23" xfId="84" applyFont="1" applyBorder="1" applyAlignment="1">
      <alignment/>
      <protection/>
    </xf>
    <xf numFmtId="3" fontId="1" fillId="0" borderId="23" xfId="84" applyNumberFormat="1" applyFont="1" applyBorder="1" applyAlignment="1">
      <alignment/>
      <protection/>
    </xf>
    <xf numFmtId="3" fontId="3" fillId="0" borderId="10" xfId="84" applyNumberFormat="1" applyFont="1" applyBorder="1" applyAlignment="1">
      <alignment horizontal="right"/>
      <protection/>
    </xf>
    <xf numFmtId="0" fontId="3" fillId="0" borderId="0" xfId="84" applyFont="1" applyAlignment="1">
      <alignment/>
      <protection/>
    </xf>
    <xf numFmtId="3" fontId="3" fillId="0" borderId="12" xfId="84" applyNumberFormat="1" applyFont="1" applyBorder="1" applyAlignment="1">
      <alignment/>
      <protection/>
    </xf>
    <xf numFmtId="0" fontId="2" fillId="0" borderId="15" xfId="84" applyFont="1" applyBorder="1" applyAlignment="1">
      <alignment/>
      <protection/>
    </xf>
    <xf numFmtId="3" fontId="2" fillId="0" borderId="0" xfId="8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84" applyFont="1" applyBorder="1" applyAlignment="1">
      <alignment/>
      <protection/>
    </xf>
    <xf numFmtId="0" fontId="35" fillId="0" borderId="0" xfId="83" applyFont="1">
      <alignment/>
      <protection/>
    </xf>
    <xf numFmtId="0" fontId="8" fillId="0" borderId="0" xfId="83" applyFont="1">
      <alignment/>
      <protection/>
    </xf>
    <xf numFmtId="0" fontId="37" fillId="0" borderId="16" xfId="83" applyFont="1" applyBorder="1">
      <alignment/>
      <protection/>
    </xf>
    <xf numFmtId="0" fontId="37" fillId="0" borderId="24" xfId="83" applyFont="1" applyBorder="1">
      <alignment/>
      <protection/>
    </xf>
    <xf numFmtId="0" fontId="37" fillId="0" borderId="25" xfId="83" applyFont="1" applyBorder="1">
      <alignment/>
      <protection/>
    </xf>
    <xf numFmtId="0" fontId="37" fillId="0" borderId="17" xfId="83" applyFont="1" applyBorder="1">
      <alignment/>
      <protection/>
    </xf>
    <xf numFmtId="0" fontId="37" fillId="0" borderId="26" xfId="83" applyFont="1" applyBorder="1">
      <alignment/>
      <protection/>
    </xf>
    <xf numFmtId="0" fontId="37" fillId="0" borderId="22" xfId="83" applyFont="1" applyBorder="1">
      <alignment/>
      <protection/>
    </xf>
    <xf numFmtId="0" fontId="37" fillId="0" borderId="27" xfId="83" applyFont="1" applyBorder="1">
      <alignment/>
      <protection/>
    </xf>
    <xf numFmtId="0" fontId="36" fillId="0" borderId="25" xfId="83" applyFont="1" applyBorder="1">
      <alignment/>
      <protection/>
    </xf>
    <xf numFmtId="3" fontId="37" fillId="0" borderId="12" xfId="83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6" fillId="0" borderId="28" xfId="83" applyNumberFormat="1" applyFont="1" applyBorder="1">
      <alignment/>
      <protection/>
    </xf>
    <xf numFmtId="0" fontId="36" fillId="0" borderId="17" xfId="83" applyFont="1" applyBorder="1">
      <alignment/>
      <protection/>
    </xf>
    <xf numFmtId="3" fontId="37" fillId="0" borderId="26" xfId="83" applyNumberFormat="1" applyFont="1" applyBorder="1">
      <alignment/>
      <protection/>
    </xf>
    <xf numFmtId="3" fontId="36" fillId="0" borderId="11" xfId="83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6" fillId="0" borderId="11" xfId="83" applyFont="1" applyBorder="1">
      <alignment/>
      <protection/>
    </xf>
    <xf numFmtId="3" fontId="37" fillId="0" borderId="11" xfId="83" applyNumberFormat="1" applyFont="1" applyBorder="1">
      <alignment/>
      <protection/>
    </xf>
    <xf numFmtId="0" fontId="3" fillId="0" borderId="10" xfId="84" applyFont="1" applyBorder="1" applyAlignment="1">
      <alignment/>
      <protection/>
    </xf>
    <xf numFmtId="0" fontId="36" fillId="0" borderId="20" xfId="83" applyFont="1" applyBorder="1">
      <alignment/>
      <protection/>
    </xf>
    <xf numFmtId="3" fontId="36" fillId="0" borderId="25" xfId="0" applyNumberFormat="1" applyFont="1" applyBorder="1" applyAlignment="1">
      <alignment/>
    </xf>
    <xf numFmtId="3" fontId="1" fillId="0" borderId="30" xfId="84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4" fillId="0" borderId="28" xfId="83" applyFont="1" applyBorder="1" applyAlignment="1">
      <alignment vertical="center"/>
      <protection/>
    </xf>
    <xf numFmtId="3" fontId="34" fillId="0" borderId="28" xfId="83" applyNumberFormat="1" applyFont="1" applyBorder="1" applyAlignment="1">
      <alignment vertical="center"/>
      <protection/>
    </xf>
    <xf numFmtId="0" fontId="34" fillId="0" borderId="24" xfId="83" applyFont="1" applyBorder="1" applyAlignment="1">
      <alignment vertical="center"/>
      <protection/>
    </xf>
    <xf numFmtId="3" fontId="34" fillId="0" borderId="31" xfId="83" applyNumberFormat="1" applyFont="1" applyBorder="1" applyAlignment="1">
      <alignment vertical="center"/>
      <protection/>
    </xf>
    <xf numFmtId="0" fontId="34" fillId="0" borderId="32" xfId="83" applyFont="1" applyBorder="1" applyAlignment="1">
      <alignment vertical="center"/>
      <protection/>
    </xf>
    <xf numFmtId="3" fontId="34" fillId="0" borderId="33" xfId="83" applyNumberFormat="1" applyFont="1" applyBorder="1" applyAlignment="1">
      <alignment vertical="center"/>
      <protection/>
    </xf>
    <xf numFmtId="0" fontId="3" fillId="0" borderId="14" xfId="84" applyFont="1" applyBorder="1" applyAlignment="1">
      <alignment vertical="center"/>
      <protection/>
    </xf>
    <xf numFmtId="0" fontId="11" fillId="0" borderId="15" xfId="84" applyFont="1" applyBorder="1" applyAlignment="1">
      <alignment vertical="center"/>
      <protection/>
    </xf>
    <xf numFmtId="0" fontId="11" fillId="0" borderId="14" xfId="8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40" fillId="0" borderId="15" xfId="0" applyNumberFormat="1" applyFont="1" applyBorder="1" applyAlignment="1">
      <alignment vertical="center"/>
    </xf>
    <xf numFmtId="0" fontId="2" fillId="0" borderId="25" xfId="84" applyFont="1" applyBorder="1" applyAlignment="1">
      <alignment/>
      <protection/>
    </xf>
    <xf numFmtId="3" fontId="1" fillId="0" borderId="25" xfId="84" applyNumberFormat="1" applyFont="1" applyBorder="1" applyAlignment="1">
      <alignment/>
      <protection/>
    </xf>
    <xf numFmtId="3" fontId="4" fillId="0" borderId="25" xfId="84" applyNumberFormat="1" applyFont="1" applyBorder="1" applyAlignment="1">
      <alignment/>
      <protection/>
    </xf>
    <xf numFmtId="3" fontId="1" fillId="0" borderId="20" xfId="84" applyNumberFormat="1" applyFont="1" applyBorder="1" applyAlignment="1">
      <alignment/>
      <protection/>
    </xf>
    <xf numFmtId="3" fontId="1" fillId="0" borderId="20" xfId="84" applyNumberFormat="1" applyFont="1" applyBorder="1" applyAlignment="1">
      <alignment/>
      <protection/>
    </xf>
    <xf numFmtId="3" fontId="2" fillId="0" borderId="25" xfId="84" applyNumberFormat="1" applyFont="1" applyBorder="1" applyAlignment="1">
      <alignment/>
      <protection/>
    </xf>
    <xf numFmtId="3" fontId="1" fillId="0" borderId="30" xfId="84" applyNumberFormat="1" applyFont="1" applyBorder="1" applyAlignment="1">
      <alignment/>
      <protection/>
    </xf>
    <xf numFmtId="3" fontId="2" fillId="0" borderId="25" xfId="84" applyNumberFormat="1" applyFont="1" applyBorder="1" applyAlignment="1">
      <alignment/>
      <protection/>
    </xf>
    <xf numFmtId="3" fontId="1" fillId="0" borderId="25" xfId="84" applyNumberFormat="1" applyFont="1" applyBorder="1" applyAlignment="1">
      <alignment/>
      <protection/>
    </xf>
    <xf numFmtId="3" fontId="2" fillId="0" borderId="20" xfId="84" applyNumberFormat="1" applyFont="1" applyBorder="1" applyAlignment="1">
      <alignment/>
      <protection/>
    </xf>
    <xf numFmtId="3" fontId="1" fillId="0" borderId="34" xfId="84" applyNumberFormat="1" applyFont="1" applyBorder="1" applyAlignment="1">
      <alignment/>
      <protection/>
    </xf>
    <xf numFmtId="3" fontId="1" fillId="0" borderId="35" xfId="84" applyNumberFormat="1" applyFont="1" applyBorder="1" applyAlignment="1">
      <alignment/>
      <protection/>
    </xf>
    <xf numFmtId="3" fontId="1" fillId="0" borderId="36" xfId="84" applyNumberFormat="1" applyFont="1" applyBorder="1" applyAlignment="1">
      <alignment/>
      <protection/>
    </xf>
    <xf numFmtId="3" fontId="2" fillId="0" borderId="35" xfId="84" applyNumberFormat="1" applyFont="1" applyBorder="1" applyAlignment="1">
      <alignment/>
      <protection/>
    </xf>
    <xf numFmtId="3" fontId="3" fillId="0" borderId="16" xfId="84" applyNumberFormat="1" applyFont="1" applyBorder="1" applyAlignment="1">
      <alignment/>
      <protection/>
    </xf>
    <xf numFmtId="0" fontId="0" fillId="0" borderId="12" xfId="84" applyFont="1" applyBorder="1" applyAlignment="1">
      <alignment/>
      <protection/>
    </xf>
    <xf numFmtId="3" fontId="1" fillId="0" borderId="14" xfId="84" applyNumberFormat="1" applyFont="1" applyBorder="1" applyAlignment="1">
      <alignment vertical="center"/>
      <protection/>
    </xf>
    <xf numFmtId="0" fontId="1" fillId="0" borderId="18" xfId="84" applyFont="1" applyBorder="1" applyAlignment="1">
      <alignment/>
      <protection/>
    </xf>
    <xf numFmtId="0" fontId="1" fillId="0" borderId="23" xfId="8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1" xfId="8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38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84" applyFont="1" applyBorder="1" applyAlignment="1">
      <alignment/>
      <protection/>
    </xf>
    <xf numFmtId="0" fontId="33" fillId="0" borderId="31" xfId="83" applyFont="1" applyBorder="1" applyAlignment="1">
      <alignment vertical="center"/>
      <protection/>
    </xf>
    <xf numFmtId="0" fontId="8" fillId="0" borderId="12" xfId="84" applyFont="1" applyBorder="1" applyAlignment="1">
      <alignment/>
      <protection/>
    </xf>
    <xf numFmtId="0" fontId="37" fillId="0" borderId="11" xfId="84" applyFont="1" applyBorder="1" applyAlignment="1">
      <alignment/>
      <protection/>
    </xf>
    <xf numFmtId="0" fontId="3" fillId="0" borderId="18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84" applyFont="1" applyBorder="1" applyAlignment="1">
      <alignment/>
      <protection/>
    </xf>
    <xf numFmtId="3" fontId="36" fillId="0" borderId="20" xfId="83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8" fillId="0" borderId="11" xfId="84" applyFont="1" applyBorder="1" applyAlignment="1">
      <alignment/>
      <protection/>
    </xf>
    <xf numFmtId="0" fontId="1" fillId="0" borderId="36" xfId="0" applyFont="1" applyFill="1" applyBorder="1" applyAlignment="1">
      <alignment horizontal="left" vertical="top"/>
    </xf>
    <xf numFmtId="0" fontId="11" fillId="0" borderId="10" xfId="8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84" applyNumberFormat="1" applyFont="1" applyBorder="1" applyAlignment="1">
      <alignment/>
      <protection/>
    </xf>
    <xf numFmtId="3" fontId="36" fillId="0" borderId="31" xfId="83" applyNumberFormat="1" applyFont="1" applyBorder="1">
      <alignment/>
      <protection/>
    </xf>
    <xf numFmtId="0" fontId="11" fillId="0" borderId="11" xfId="84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84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86">
      <alignment/>
      <protection/>
    </xf>
    <xf numFmtId="0" fontId="1" fillId="0" borderId="0" xfId="86" applyFont="1" applyBorder="1" applyAlignment="1">
      <alignment horizontal="centerContinuous"/>
      <protection/>
    </xf>
    <xf numFmtId="3" fontId="11" fillId="0" borderId="10" xfId="86" applyNumberFormat="1" applyFont="1" applyFill="1" applyBorder="1" applyAlignment="1">
      <alignment horizontal="center"/>
      <protection/>
    </xf>
    <xf numFmtId="3" fontId="11" fillId="0" borderId="10" xfId="86" applyNumberFormat="1" applyFont="1" applyFill="1" applyBorder="1" applyAlignment="1" applyProtection="1">
      <alignment horizontal="center"/>
      <protection locked="0"/>
    </xf>
    <xf numFmtId="3" fontId="11" fillId="0" borderId="19" xfId="86" applyNumberFormat="1" applyFont="1" applyFill="1" applyBorder="1" applyAlignment="1" applyProtection="1">
      <alignment horizontal="center"/>
      <protection locked="0"/>
    </xf>
    <xf numFmtId="3" fontId="14" fillId="0" borderId="10" xfId="86" applyNumberFormat="1" applyFont="1" applyFill="1" applyBorder="1" applyAlignment="1" applyProtection="1">
      <alignment horizontal="center"/>
      <protection locked="0"/>
    </xf>
    <xf numFmtId="0" fontId="11" fillId="0" borderId="19" xfId="86" applyFont="1" applyFill="1" applyBorder="1" applyProtection="1">
      <alignment/>
      <protection locked="0"/>
    </xf>
    <xf numFmtId="3" fontId="3" fillId="0" borderId="20" xfId="84" applyNumberFormat="1" applyFont="1" applyBorder="1" applyAlignment="1">
      <alignment/>
      <protection/>
    </xf>
    <xf numFmtId="3" fontId="2" fillId="0" borderId="35" xfId="84" applyNumberFormat="1" applyFont="1" applyBorder="1" applyAlignment="1">
      <alignment/>
      <protection/>
    </xf>
    <xf numFmtId="0" fontId="11" fillId="0" borderId="15" xfId="84" applyFont="1" applyBorder="1" applyAlignment="1">
      <alignment/>
      <protection/>
    </xf>
    <xf numFmtId="0" fontId="14" fillId="0" borderId="14" xfId="84" applyFont="1" applyBorder="1" applyAlignment="1">
      <alignment/>
      <protection/>
    </xf>
    <xf numFmtId="3" fontId="11" fillId="0" borderId="14" xfId="84" applyNumberFormat="1" applyFont="1" applyBorder="1" applyAlignment="1">
      <alignment/>
      <protection/>
    </xf>
    <xf numFmtId="0" fontId="9" fillId="0" borderId="12" xfId="84" applyFont="1" applyBorder="1" applyAlignment="1">
      <alignment/>
      <protection/>
    </xf>
    <xf numFmtId="0" fontId="11" fillId="0" borderId="18" xfId="84" applyFont="1" applyBorder="1" applyAlignment="1">
      <alignment/>
      <protection/>
    </xf>
    <xf numFmtId="0" fontId="45" fillId="0" borderId="14" xfId="84" applyFont="1" applyBorder="1" applyAlignment="1">
      <alignment/>
      <protection/>
    </xf>
    <xf numFmtId="0" fontId="2" fillId="0" borderId="23" xfId="84" applyFont="1" applyBorder="1" applyAlignment="1">
      <alignment/>
      <protection/>
    </xf>
    <xf numFmtId="0" fontId="45" fillId="0" borderId="10" xfId="84" applyFont="1" applyBorder="1" applyAlignment="1">
      <alignment/>
      <protection/>
    </xf>
    <xf numFmtId="0" fontId="45" fillId="0" borderId="14" xfId="84" applyFont="1" applyBorder="1" applyAlignment="1">
      <alignment vertical="center"/>
      <protection/>
    </xf>
    <xf numFmtId="0" fontId="2" fillId="0" borderId="16" xfId="84" applyFont="1" applyBorder="1" applyAlignment="1">
      <alignment/>
      <protection/>
    </xf>
    <xf numFmtId="0" fontId="2" fillId="0" borderId="20" xfId="84" applyFont="1" applyBorder="1" applyAlignment="1">
      <alignment/>
      <protection/>
    </xf>
    <xf numFmtId="0" fontId="45" fillId="0" borderId="14" xfId="84" applyFont="1" applyBorder="1" applyAlignment="1">
      <alignment vertical="center"/>
      <protection/>
    </xf>
    <xf numFmtId="0" fontId="3" fillId="0" borderId="13" xfId="84" applyFont="1" applyBorder="1" applyAlignment="1">
      <alignment/>
      <protection/>
    </xf>
    <xf numFmtId="0" fontId="2" fillId="0" borderId="17" xfId="84" applyFont="1" applyBorder="1" applyAlignment="1">
      <alignment/>
      <protection/>
    </xf>
    <xf numFmtId="0" fontId="2" fillId="0" borderId="34" xfId="84" applyFont="1" applyBorder="1" applyAlignment="1">
      <alignment/>
      <protection/>
    </xf>
    <xf numFmtId="0" fontId="2" fillId="0" borderId="35" xfId="84" applyFont="1" applyBorder="1" applyAlignment="1">
      <alignment/>
      <protection/>
    </xf>
    <xf numFmtId="0" fontId="2" fillId="0" borderId="36" xfId="84" applyFont="1" applyBorder="1" applyAlignment="1">
      <alignment/>
      <protection/>
    </xf>
    <xf numFmtId="0" fontId="11" fillId="0" borderId="12" xfId="84" applyFont="1" applyBorder="1" applyAlignment="1">
      <alignment vertical="center"/>
      <protection/>
    </xf>
    <xf numFmtId="0" fontId="11" fillId="0" borderId="12" xfId="84" applyFont="1" applyBorder="1" applyAlignment="1">
      <alignment/>
      <protection/>
    </xf>
    <xf numFmtId="0" fontId="2" fillId="0" borderId="30" xfId="84" applyFont="1" applyBorder="1" applyAlignment="1">
      <alignment/>
      <protection/>
    </xf>
    <xf numFmtId="3" fontId="2" fillId="0" borderId="30" xfId="84" applyNumberFormat="1" applyFont="1" applyBorder="1" applyAlignment="1">
      <alignment/>
      <protection/>
    </xf>
    <xf numFmtId="3" fontId="3" fillId="0" borderId="30" xfId="84" applyNumberFormat="1" applyFont="1" applyBorder="1" applyAlignment="1">
      <alignment/>
      <protection/>
    </xf>
    <xf numFmtId="0" fontId="11" fillId="0" borderId="14" xfId="84" applyFont="1" applyBorder="1" applyAlignment="1">
      <alignment vertical="center"/>
      <protection/>
    </xf>
    <xf numFmtId="3" fontId="2" fillId="0" borderId="36" xfId="84" applyNumberFormat="1" applyFont="1" applyBorder="1" applyAlignment="1">
      <alignment/>
      <protection/>
    </xf>
    <xf numFmtId="3" fontId="2" fillId="0" borderId="34" xfId="84" applyNumberFormat="1" applyFont="1" applyBorder="1" applyAlignment="1">
      <alignment/>
      <protection/>
    </xf>
    <xf numFmtId="3" fontId="11" fillId="0" borderId="30" xfId="84" applyNumberFormat="1" applyFont="1" applyBorder="1" applyAlignment="1">
      <alignment vertical="center"/>
      <protection/>
    </xf>
    <xf numFmtId="0" fontId="45" fillId="0" borderId="18" xfId="84" applyFont="1" applyBorder="1" applyAlignment="1">
      <alignment vertical="center"/>
      <protection/>
    </xf>
    <xf numFmtId="0" fontId="45" fillId="0" borderId="12" xfId="84" applyFont="1" applyBorder="1" applyAlignment="1">
      <alignment vertical="center"/>
      <protection/>
    </xf>
    <xf numFmtId="0" fontId="13" fillId="0" borderId="14" xfId="84" applyFont="1" applyBorder="1" applyAlignment="1">
      <alignment/>
      <protection/>
    </xf>
    <xf numFmtId="0" fontId="3" fillId="0" borderId="28" xfId="84" applyFont="1" applyBorder="1" applyAlignment="1">
      <alignment/>
      <protection/>
    </xf>
    <xf numFmtId="0" fontId="45" fillId="0" borderId="31" xfId="84" applyFont="1" applyBorder="1" applyAlignment="1">
      <alignment/>
      <protection/>
    </xf>
    <xf numFmtId="3" fontId="1" fillId="0" borderId="32" xfId="84" applyNumberFormat="1" applyFont="1" applyBorder="1" applyAlignment="1">
      <alignment/>
      <protection/>
    </xf>
    <xf numFmtId="0" fontId="3" fillId="0" borderId="38" xfId="84" applyFont="1" applyBorder="1" applyAlignment="1">
      <alignment/>
      <protection/>
    </xf>
    <xf numFmtId="0" fontId="45" fillId="0" borderId="31" xfId="84" applyFont="1" applyBorder="1" applyAlignment="1">
      <alignment vertical="center"/>
      <protection/>
    </xf>
    <xf numFmtId="3" fontId="1" fillId="0" borderId="24" xfId="84" applyNumberFormat="1" applyFont="1" applyBorder="1" applyAlignment="1">
      <alignment/>
      <protection/>
    </xf>
    <xf numFmtId="0" fontId="2" fillId="0" borderId="14" xfId="84" applyFont="1" applyBorder="1" applyAlignment="1">
      <alignment/>
      <protection/>
    </xf>
    <xf numFmtId="3" fontId="1" fillId="0" borderId="38" xfId="84" applyNumberFormat="1" applyFont="1" applyBorder="1" applyAlignment="1">
      <alignment/>
      <protection/>
    </xf>
    <xf numFmtId="0" fontId="37" fillId="0" borderId="12" xfId="84" applyFont="1" applyBorder="1" applyAlignment="1">
      <alignment/>
      <protection/>
    </xf>
    <xf numFmtId="0" fontId="37" fillId="0" borderId="23" xfId="84" applyFont="1" applyBorder="1" applyAlignment="1">
      <alignment/>
      <protection/>
    </xf>
    <xf numFmtId="0" fontId="36" fillId="0" borderId="14" xfId="84" applyFont="1" applyBorder="1" applyAlignment="1">
      <alignment/>
      <protection/>
    </xf>
    <xf numFmtId="0" fontId="33" fillId="0" borderId="14" xfId="84" applyFont="1" applyBorder="1" applyAlignment="1">
      <alignment/>
      <protection/>
    </xf>
    <xf numFmtId="0" fontId="37" fillId="0" borderId="14" xfId="84" applyFont="1" applyBorder="1" applyAlignment="1">
      <alignment/>
      <protection/>
    </xf>
    <xf numFmtId="0" fontId="33" fillId="0" borderId="38" xfId="84" applyFont="1" applyBorder="1" applyAlignment="1">
      <alignment/>
      <protection/>
    </xf>
    <xf numFmtId="0" fontId="42" fillId="0" borderId="31" xfId="84" applyFont="1" applyBorder="1" applyAlignment="1">
      <alignment/>
      <protection/>
    </xf>
    <xf numFmtId="0" fontId="37" fillId="0" borderId="18" xfId="84" applyFont="1" applyBorder="1" applyAlignment="1">
      <alignment/>
      <protection/>
    </xf>
    <xf numFmtId="0" fontId="37" fillId="0" borderId="15" xfId="84" applyFont="1" applyBorder="1" applyAlignment="1">
      <alignment/>
      <protection/>
    </xf>
    <xf numFmtId="3" fontId="37" fillId="0" borderId="23" xfId="83" applyNumberFormat="1" applyFont="1" applyBorder="1">
      <alignment/>
      <protection/>
    </xf>
    <xf numFmtId="3" fontId="36" fillId="0" borderId="14" xfId="83" applyNumberFormat="1" applyFont="1" applyBorder="1">
      <alignment/>
      <protection/>
    </xf>
    <xf numFmtId="3" fontId="37" fillId="0" borderId="14" xfId="83" applyNumberFormat="1" applyFont="1" applyBorder="1">
      <alignment/>
      <protection/>
    </xf>
    <xf numFmtId="0" fontId="37" fillId="0" borderId="20" xfId="83" applyFont="1" applyBorder="1">
      <alignment/>
      <protection/>
    </xf>
    <xf numFmtId="0" fontId="34" fillId="0" borderId="14" xfId="83" applyFont="1" applyBorder="1" applyAlignment="1">
      <alignment vertical="center"/>
      <protection/>
    </xf>
    <xf numFmtId="3" fontId="1" fillId="0" borderId="38" xfId="84" applyNumberFormat="1" applyFont="1" applyBorder="1" applyAlignment="1">
      <alignment/>
      <protection/>
    </xf>
    <xf numFmtId="3" fontId="1" fillId="0" borderId="31" xfId="84" applyNumberFormat="1" applyFont="1" applyBorder="1" applyAlignment="1">
      <alignment/>
      <protection/>
    </xf>
    <xf numFmtId="3" fontId="1" fillId="0" borderId="28" xfId="84" applyNumberFormat="1" applyFont="1" applyBorder="1" applyAlignment="1">
      <alignment/>
      <protection/>
    </xf>
    <xf numFmtId="3" fontId="37" fillId="0" borderId="18" xfId="83" applyNumberFormat="1" applyFont="1" applyBorder="1">
      <alignment/>
      <protection/>
    </xf>
    <xf numFmtId="0" fontId="42" fillId="0" borderId="28" xfId="84" applyFont="1" applyBorder="1" applyAlignment="1">
      <alignment vertical="center"/>
      <protection/>
    </xf>
    <xf numFmtId="3" fontId="36" fillId="0" borderId="38" xfId="83" applyNumberFormat="1" applyFont="1" applyBorder="1">
      <alignment/>
      <protection/>
    </xf>
    <xf numFmtId="3" fontId="37" fillId="0" borderId="15" xfId="83" applyNumberFormat="1" applyFont="1" applyBorder="1">
      <alignment/>
      <protection/>
    </xf>
    <xf numFmtId="0" fontId="33" fillId="0" borderId="39" xfId="84" applyFont="1" applyBorder="1" applyAlignment="1">
      <alignment/>
      <protection/>
    </xf>
    <xf numFmtId="3" fontId="36" fillId="0" borderId="39" xfId="83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37" fillId="0" borderId="41" xfId="83" applyFont="1" applyBorder="1">
      <alignment/>
      <protection/>
    </xf>
    <xf numFmtId="0" fontId="37" fillId="0" borderId="33" xfId="83" applyFont="1" applyBorder="1">
      <alignment/>
      <protection/>
    </xf>
    <xf numFmtId="0" fontId="37" fillId="0" borderId="28" xfId="83" applyFont="1" applyBorder="1">
      <alignment/>
      <protection/>
    </xf>
    <xf numFmtId="3" fontId="37" fillId="0" borderId="42" xfId="83" applyNumberFormat="1" applyFont="1" applyBorder="1">
      <alignment/>
      <protection/>
    </xf>
    <xf numFmtId="0" fontId="36" fillId="0" borderId="16" xfId="83" applyFont="1" applyBorder="1">
      <alignment/>
      <protection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37" fillId="0" borderId="39" xfId="84" applyFont="1" applyBorder="1" applyAlignment="1">
      <alignment/>
      <protection/>
    </xf>
    <xf numFmtId="3" fontId="37" fillId="0" borderId="39" xfId="83" applyNumberFormat="1" applyFont="1" applyBorder="1">
      <alignment/>
      <protection/>
    </xf>
    <xf numFmtId="0" fontId="34" fillId="0" borderId="11" xfId="84" applyFont="1" applyBorder="1" applyAlignment="1">
      <alignment vertical="center"/>
      <protection/>
    </xf>
    <xf numFmtId="0" fontId="34" fillId="0" borderId="28" xfId="84" applyFont="1" applyBorder="1" applyAlignment="1">
      <alignment vertical="center"/>
      <protection/>
    </xf>
    <xf numFmtId="3" fontId="37" fillId="0" borderId="39" xfId="0" applyNumberFormat="1" applyFont="1" applyBorder="1" applyAlignment="1">
      <alignment/>
    </xf>
    <xf numFmtId="0" fontId="34" fillId="0" borderId="33" xfId="83" applyFont="1" applyBorder="1" applyAlignment="1">
      <alignment vertical="center"/>
      <protection/>
    </xf>
    <xf numFmtId="3" fontId="37" fillId="0" borderId="10" xfId="83" applyNumberFormat="1" applyFont="1" applyBorder="1">
      <alignment/>
      <protection/>
    </xf>
    <xf numFmtId="3" fontId="36" fillId="0" borderId="27" xfId="83" applyNumberFormat="1" applyFont="1" applyBorder="1">
      <alignment/>
      <protection/>
    </xf>
    <xf numFmtId="3" fontId="37" fillId="0" borderId="24" xfId="0" applyNumberFormat="1" applyFont="1" applyBorder="1" applyAlignment="1">
      <alignment/>
    </xf>
    <xf numFmtId="0" fontId="10" fillId="0" borderId="0" xfId="90">
      <alignment/>
      <protection/>
    </xf>
    <xf numFmtId="0" fontId="34" fillId="0" borderId="0" xfId="90" applyFont="1" applyAlignment="1">
      <alignment horizontal="center"/>
      <protection/>
    </xf>
    <xf numFmtId="0" fontId="10" fillId="0" borderId="21" xfId="90" applyBorder="1">
      <alignment/>
      <protection/>
    </xf>
    <xf numFmtId="0" fontId="1" fillId="0" borderId="0" xfId="81" applyFont="1" applyBorder="1" applyAlignment="1">
      <alignment horizontal="right"/>
      <protection/>
    </xf>
    <xf numFmtId="0" fontId="47" fillId="0" borderId="17" xfId="90" applyFont="1" applyBorder="1">
      <alignment/>
      <protection/>
    </xf>
    <xf numFmtId="0" fontId="47" fillId="0" borderId="40" xfId="90" applyFont="1" applyBorder="1">
      <alignment/>
      <protection/>
    </xf>
    <xf numFmtId="0" fontId="47" fillId="0" borderId="26" xfId="90" applyFont="1" applyBorder="1">
      <alignment/>
      <protection/>
    </xf>
    <xf numFmtId="3" fontId="47" fillId="0" borderId="13" xfId="90" applyNumberFormat="1" applyFont="1" applyBorder="1">
      <alignment/>
      <protection/>
    </xf>
    <xf numFmtId="0" fontId="47" fillId="0" borderId="16" xfId="90" applyFont="1" applyBorder="1">
      <alignment/>
      <protection/>
    </xf>
    <xf numFmtId="0" fontId="47" fillId="0" borderId="0" xfId="90" applyFont="1" applyBorder="1">
      <alignment/>
      <protection/>
    </xf>
    <xf numFmtId="0" fontId="47" fillId="0" borderId="22" xfId="90" applyFont="1" applyBorder="1">
      <alignment/>
      <protection/>
    </xf>
    <xf numFmtId="3" fontId="47" fillId="0" borderId="10" xfId="90" applyNumberFormat="1" applyFont="1" applyBorder="1">
      <alignment/>
      <protection/>
    </xf>
    <xf numFmtId="0" fontId="47" fillId="0" borderId="34" xfId="90" applyFont="1" applyBorder="1">
      <alignment/>
      <protection/>
    </xf>
    <xf numFmtId="0" fontId="47" fillId="0" borderId="43" xfId="90" applyFont="1" applyBorder="1">
      <alignment/>
      <protection/>
    </xf>
    <xf numFmtId="0" fontId="47" fillId="0" borderId="29" xfId="90" applyFont="1" applyBorder="1">
      <alignment/>
      <protection/>
    </xf>
    <xf numFmtId="3" fontId="47" fillId="0" borderId="19" xfId="90" applyNumberFormat="1" applyFont="1" applyBorder="1">
      <alignment/>
      <protection/>
    </xf>
    <xf numFmtId="0" fontId="48" fillId="0" borderId="16" xfId="90" applyFont="1" applyBorder="1">
      <alignment/>
      <protection/>
    </xf>
    <xf numFmtId="3" fontId="48" fillId="0" borderId="10" xfId="90" applyNumberFormat="1" applyFont="1" applyBorder="1">
      <alignment/>
      <protection/>
    </xf>
    <xf numFmtId="0" fontId="48" fillId="0" borderId="34" xfId="90" applyFont="1" applyBorder="1">
      <alignment/>
      <protection/>
    </xf>
    <xf numFmtId="3" fontId="48" fillId="0" borderId="15" xfId="90" applyNumberFormat="1" applyFont="1" applyBorder="1">
      <alignment/>
      <protection/>
    </xf>
    <xf numFmtId="0" fontId="48" fillId="0" borderId="43" xfId="90" applyFont="1" applyBorder="1">
      <alignment/>
      <protection/>
    </xf>
    <xf numFmtId="0" fontId="48" fillId="0" borderId="29" xfId="90" applyFont="1" applyBorder="1">
      <alignment/>
      <protection/>
    </xf>
    <xf numFmtId="3" fontId="42" fillId="0" borderId="19" xfId="90" applyNumberFormat="1" applyFont="1" applyBorder="1" applyAlignment="1">
      <alignment vertical="center"/>
      <protection/>
    </xf>
    <xf numFmtId="3" fontId="42" fillId="0" borderId="10" xfId="90" applyNumberFormat="1" applyFont="1" applyBorder="1">
      <alignment/>
      <protection/>
    </xf>
    <xf numFmtId="3" fontId="42" fillId="0" borderId="13" xfId="90" applyNumberFormat="1" applyFont="1" applyBorder="1" applyAlignment="1">
      <alignment vertical="center"/>
      <protection/>
    </xf>
    <xf numFmtId="3" fontId="42" fillId="0" borderId="10" xfId="90" applyNumberFormat="1" applyFont="1" applyBorder="1" applyAlignment="1">
      <alignment vertical="center"/>
      <protection/>
    </xf>
    <xf numFmtId="3" fontId="42" fillId="0" borderId="15" xfId="90" applyNumberFormat="1" applyFont="1" applyBorder="1">
      <alignment/>
      <protection/>
    </xf>
    <xf numFmtId="0" fontId="10" fillId="0" borderId="0" xfId="85">
      <alignment/>
      <protection/>
    </xf>
    <xf numFmtId="0" fontId="10" fillId="0" borderId="0" xfId="80" applyAlignment="1">
      <alignment/>
      <protection/>
    </xf>
    <xf numFmtId="0" fontId="10" fillId="0" borderId="21" xfId="85" applyBorder="1">
      <alignment/>
      <protection/>
    </xf>
    <xf numFmtId="0" fontId="10" fillId="0" borderId="12" xfId="85" applyBorder="1">
      <alignment/>
      <protection/>
    </xf>
    <xf numFmtId="0" fontId="13" fillId="0" borderId="40" xfId="85" applyFont="1" applyBorder="1" applyAlignment="1">
      <alignment/>
      <protection/>
    </xf>
    <xf numFmtId="0" fontId="10" fillId="0" borderId="40" xfId="85" applyBorder="1" applyAlignment="1">
      <alignment/>
      <protection/>
    </xf>
    <xf numFmtId="0" fontId="10" fillId="0" borderId="40" xfId="85" applyBorder="1" applyAlignment="1">
      <alignment horizontal="right" vertical="center"/>
      <protection/>
    </xf>
    <xf numFmtId="0" fontId="10" fillId="0" borderId="0" xfId="85" applyBorder="1" applyAlignment="1">
      <alignment/>
      <protection/>
    </xf>
    <xf numFmtId="0" fontId="13" fillId="0" borderId="0" xfId="85" applyFont="1" applyBorder="1" applyAlignment="1">
      <alignment/>
      <protection/>
    </xf>
    <xf numFmtId="0" fontId="10" fillId="0" borderId="0" xfId="85" applyBorder="1" applyAlignment="1">
      <alignment horizontal="right" vertical="center"/>
      <protection/>
    </xf>
    <xf numFmtId="0" fontId="10" fillId="0" borderId="0" xfId="94">
      <alignment/>
      <protection/>
    </xf>
    <xf numFmtId="0" fontId="10" fillId="0" borderId="21" xfId="94" applyBorder="1">
      <alignment/>
      <protection/>
    </xf>
    <xf numFmtId="0" fontId="3" fillId="0" borderId="0" xfId="81" applyFont="1" applyBorder="1" applyAlignment="1">
      <alignment horizontal="right"/>
      <protection/>
    </xf>
    <xf numFmtId="0" fontId="14" fillId="0" borderId="12" xfId="94" applyFont="1" applyBorder="1">
      <alignment/>
      <protection/>
    </xf>
    <xf numFmtId="0" fontId="13" fillId="0" borderId="10" xfId="94" applyFont="1" applyBorder="1" applyAlignment="1">
      <alignment horizontal="center"/>
      <protection/>
    </xf>
    <xf numFmtId="0" fontId="51" fillId="0" borderId="10" xfId="94" applyFont="1" applyBorder="1" applyAlignment="1">
      <alignment/>
      <protection/>
    </xf>
    <xf numFmtId="0" fontId="51" fillId="0" borderId="0" xfId="94" applyFont="1">
      <alignment/>
      <protection/>
    </xf>
    <xf numFmtId="0" fontId="51" fillId="0" borderId="10" xfId="94" applyFont="1" applyBorder="1">
      <alignment/>
      <protection/>
    </xf>
    <xf numFmtId="3" fontId="51" fillId="0" borderId="10" xfId="94" applyNumberFormat="1" applyFont="1" applyBorder="1">
      <alignment/>
      <protection/>
    </xf>
    <xf numFmtId="0" fontId="52" fillId="0" borderId="10" xfId="94" applyFont="1" applyBorder="1">
      <alignment/>
      <protection/>
    </xf>
    <xf numFmtId="0" fontId="13" fillId="0" borderId="11" xfId="94" applyFont="1" applyBorder="1" applyAlignment="1">
      <alignment horizontal="center"/>
      <protection/>
    </xf>
    <xf numFmtId="0" fontId="51" fillId="0" borderId="21" xfId="94" applyFont="1" applyBorder="1">
      <alignment/>
      <protection/>
    </xf>
    <xf numFmtId="0" fontId="51" fillId="0" borderId="11" xfId="94" applyFont="1" applyBorder="1">
      <alignment/>
      <protection/>
    </xf>
    <xf numFmtId="3" fontId="51" fillId="0" borderId="11" xfId="94" applyNumberFormat="1" applyFont="1" applyBorder="1">
      <alignment/>
      <protection/>
    </xf>
    <xf numFmtId="0" fontId="52" fillId="0" borderId="11" xfId="94" applyFont="1" applyBorder="1">
      <alignment/>
      <protection/>
    </xf>
    <xf numFmtId="0" fontId="10" fillId="0" borderId="0" xfId="92">
      <alignment/>
      <protection/>
    </xf>
    <xf numFmtId="0" fontId="51" fillId="0" borderId="0" xfId="92" applyFont="1">
      <alignment/>
      <protection/>
    </xf>
    <xf numFmtId="0" fontId="54" fillId="0" borderId="0" xfId="92" applyFont="1" applyAlignment="1">
      <alignment horizontal="center" vertical="center"/>
      <protection/>
    </xf>
    <xf numFmtId="0" fontId="10" fillId="0" borderId="0" xfId="92" applyFont="1">
      <alignment/>
      <protection/>
    </xf>
    <xf numFmtId="0" fontId="10" fillId="0" borderId="26" xfId="92" applyBorder="1">
      <alignment/>
      <protection/>
    </xf>
    <xf numFmtId="0" fontId="55" fillId="0" borderId="25" xfId="92" applyFont="1" applyBorder="1" applyAlignment="1">
      <alignment horizontal="center" vertical="center" wrapText="1"/>
      <protection/>
    </xf>
    <xf numFmtId="0" fontId="10" fillId="0" borderId="44" xfId="92" applyBorder="1">
      <alignment/>
      <protection/>
    </xf>
    <xf numFmtId="0" fontId="55" fillId="0" borderId="12" xfId="92" applyFont="1" applyBorder="1" applyAlignment="1">
      <alignment horizontal="center" vertical="center" wrapText="1"/>
      <protection/>
    </xf>
    <xf numFmtId="0" fontId="55" fillId="0" borderId="12" xfId="92" applyFont="1" applyFill="1" applyBorder="1" applyAlignment="1">
      <alignment horizontal="center" vertical="center" wrapText="1"/>
      <protection/>
    </xf>
    <xf numFmtId="1" fontId="13" fillId="0" borderId="12" xfId="92" applyNumberFormat="1" applyFont="1" applyBorder="1" applyAlignment="1">
      <alignment horizontal="center" vertical="center"/>
      <protection/>
    </xf>
    <xf numFmtId="0" fontId="55" fillId="0" borderId="11" xfId="92" applyFont="1" applyBorder="1" applyAlignment="1">
      <alignment vertical="center"/>
      <protection/>
    </xf>
    <xf numFmtId="3" fontId="34" fillId="16" borderId="12" xfId="92" applyNumberFormat="1" applyFont="1" applyFill="1" applyBorder="1" applyAlignment="1">
      <alignment vertical="center"/>
      <protection/>
    </xf>
    <xf numFmtId="3" fontId="34" fillId="16" borderId="11" xfId="92" applyNumberFormat="1" applyFont="1" applyFill="1" applyBorder="1" applyAlignment="1">
      <alignment vertical="center"/>
      <protection/>
    </xf>
    <xf numFmtId="0" fontId="10" fillId="0" borderId="12" xfId="92" applyBorder="1">
      <alignment/>
      <protection/>
    </xf>
    <xf numFmtId="0" fontId="56" fillId="0" borderId="11" xfId="92" applyFont="1" applyBorder="1" applyAlignment="1">
      <alignment vertical="center"/>
      <protection/>
    </xf>
    <xf numFmtId="3" fontId="35" fillId="16" borderId="11" xfId="92" applyNumberFormat="1" applyFont="1" applyFill="1" applyBorder="1" applyAlignment="1">
      <alignment vertical="center"/>
      <protection/>
    </xf>
    <xf numFmtId="3" fontId="57" fillId="0" borderId="11" xfId="92" applyNumberFormat="1" applyFont="1" applyBorder="1" applyAlignment="1">
      <alignment vertical="center"/>
      <protection/>
    </xf>
    <xf numFmtId="3" fontId="57" fillId="0" borderId="11" xfId="92" applyNumberFormat="1" applyFont="1" applyFill="1" applyBorder="1" applyAlignment="1">
      <alignment vertical="center"/>
      <protection/>
    </xf>
    <xf numFmtId="0" fontId="57" fillId="0" borderId="11" xfId="92" applyFont="1" applyBorder="1" applyAlignment="1">
      <alignment vertical="center"/>
      <protection/>
    </xf>
    <xf numFmtId="0" fontId="35" fillId="0" borderId="12" xfId="92" applyFont="1" applyBorder="1" applyAlignment="1">
      <alignment horizontal="left" vertical="center"/>
      <protection/>
    </xf>
    <xf numFmtId="0" fontId="55" fillId="0" borderId="12" xfId="92" applyFont="1" applyBorder="1" applyAlignment="1">
      <alignment vertical="center"/>
      <protection/>
    </xf>
    <xf numFmtId="0" fontId="57" fillId="0" borderId="12" xfId="92" applyFont="1" applyBorder="1" applyAlignment="1">
      <alignment vertical="center"/>
      <protection/>
    </xf>
    <xf numFmtId="3" fontId="35" fillId="16" borderId="12" xfId="92" applyNumberFormat="1" applyFont="1" applyFill="1" applyBorder="1" applyAlignment="1">
      <alignment vertical="center"/>
      <protection/>
    </xf>
    <xf numFmtId="3" fontId="57" fillId="0" borderId="12" xfId="92" applyNumberFormat="1" applyFont="1" applyBorder="1" applyAlignment="1">
      <alignment vertical="center"/>
      <protection/>
    </xf>
    <xf numFmtId="3" fontId="57" fillId="0" borderId="12" xfId="92" applyNumberFormat="1" applyFont="1" applyFill="1" applyBorder="1" applyAlignment="1">
      <alignment vertical="center"/>
      <protection/>
    </xf>
    <xf numFmtId="3" fontId="55" fillId="0" borderId="12" xfId="92" applyNumberFormat="1" applyFont="1" applyBorder="1" applyAlignment="1">
      <alignment vertical="center"/>
      <protection/>
    </xf>
    <xf numFmtId="3" fontId="55" fillId="0" borderId="12" xfId="92" applyNumberFormat="1" applyFont="1" applyFill="1" applyBorder="1" applyAlignment="1">
      <alignment vertical="center"/>
      <protection/>
    </xf>
    <xf numFmtId="3" fontId="13" fillId="0" borderId="12" xfId="92" applyNumberFormat="1" applyFont="1" applyBorder="1">
      <alignment/>
      <protection/>
    </xf>
    <xf numFmtId="3" fontId="34" fillId="0" borderId="12" xfId="92" applyNumberFormat="1" applyFont="1" applyBorder="1" applyAlignment="1">
      <alignment vertical="center"/>
      <protection/>
    </xf>
    <xf numFmtId="0" fontId="13" fillId="0" borderId="12" xfId="92" applyFont="1" applyBorder="1">
      <alignment/>
      <protection/>
    </xf>
    <xf numFmtId="3" fontId="13" fillId="0" borderId="12" xfId="92" applyNumberFormat="1" applyFont="1" applyBorder="1" applyAlignment="1">
      <alignment vertical="center"/>
      <protection/>
    </xf>
    <xf numFmtId="1" fontId="10" fillId="0" borderId="12" xfId="92" applyNumberFormat="1" applyFont="1" applyBorder="1" applyAlignment="1">
      <alignment horizontal="center" vertical="center"/>
      <protection/>
    </xf>
    <xf numFmtId="3" fontId="33" fillId="0" borderId="12" xfId="92" applyNumberFormat="1" applyFont="1" applyBorder="1" applyAlignment="1">
      <alignment vertical="center"/>
      <protection/>
    </xf>
    <xf numFmtId="0" fontId="53" fillId="0" borderId="12" xfId="92" applyFont="1" applyBorder="1" applyAlignment="1">
      <alignment vertical="center"/>
      <protection/>
    </xf>
    <xf numFmtId="0" fontId="10" fillId="0" borderId="21" xfId="92" applyBorder="1">
      <alignment/>
      <protection/>
    </xf>
    <xf numFmtId="0" fontId="58" fillId="0" borderId="0" xfId="92" applyFont="1" applyAlignment="1">
      <alignment vertical="center"/>
      <protection/>
    </xf>
    <xf numFmtId="0" fontId="10" fillId="0" borderId="13" xfId="92" applyBorder="1">
      <alignment/>
      <protection/>
    </xf>
    <xf numFmtId="0" fontId="10" fillId="0" borderId="11" xfId="92" applyBorder="1">
      <alignment/>
      <protection/>
    </xf>
    <xf numFmtId="0" fontId="55" fillId="0" borderId="11" xfId="92" applyFont="1" applyFill="1" applyBorder="1" applyAlignment="1">
      <alignment horizontal="center" vertical="center" wrapText="1"/>
      <protection/>
    </xf>
    <xf numFmtId="1" fontId="10" fillId="0" borderId="12" xfId="92" applyNumberFormat="1" applyBorder="1" applyAlignment="1">
      <alignment vertical="center"/>
      <protection/>
    </xf>
    <xf numFmtId="0" fontId="59" fillId="0" borderId="12" xfId="92" applyFont="1" applyFill="1" applyBorder="1" applyAlignment="1">
      <alignment horizontal="left" vertical="center" wrapText="1"/>
      <protection/>
    </xf>
    <xf numFmtId="3" fontId="59" fillId="0" borderId="12" xfId="92" applyNumberFormat="1" applyFont="1" applyFill="1" applyBorder="1" applyAlignment="1">
      <alignment horizontal="right" vertical="center" wrapText="1"/>
      <protection/>
    </xf>
    <xf numFmtId="0" fontId="55" fillId="0" borderId="42" xfId="92" applyFont="1" applyFill="1" applyBorder="1" applyAlignment="1">
      <alignment horizontal="center" vertical="center" wrapText="1"/>
      <protection/>
    </xf>
    <xf numFmtId="1" fontId="10" fillId="0" borderId="12" xfId="92" applyNumberFormat="1" applyFont="1" applyBorder="1" applyAlignment="1">
      <alignment horizontal="right" vertical="center"/>
      <protection/>
    </xf>
    <xf numFmtId="3" fontId="10" fillId="0" borderId="12" xfId="92" applyNumberFormat="1" applyFont="1" applyBorder="1" applyAlignment="1">
      <alignment vertical="center"/>
      <protection/>
    </xf>
    <xf numFmtId="3" fontId="10" fillId="0" borderId="12" xfId="92" applyNumberFormat="1" applyBorder="1" applyAlignment="1">
      <alignment vertical="center"/>
      <protection/>
    </xf>
    <xf numFmtId="3" fontId="10" fillId="0" borderId="12" xfId="92" applyNumberFormat="1" applyFont="1" applyBorder="1" applyAlignment="1">
      <alignment horizontal="right" vertical="center"/>
      <protection/>
    </xf>
    <xf numFmtId="3" fontId="10" fillId="0" borderId="12" xfId="92" applyNumberFormat="1" applyFont="1" applyBorder="1" applyAlignment="1">
      <alignment vertical="center"/>
      <protection/>
    </xf>
    <xf numFmtId="3" fontId="10" fillId="0" borderId="42" xfId="92" applyNumberFormat="1" applyFont="1" applyBorder="1">
      <alignment/>
      <protection/>
    </xf>
    <xf numFmtId="0" fontId="10" fillId="0" borderId="42" xfId="92" applyFont="1" applyBorder="1">
      <alignment/>
      <protection/>
    </xf>
    <xf numFmtId="3" fontId="57" fillId="0" borderId="12" xfId="92" applyNumberFormat="1" applyFont="1" applyFill="1" applyBorder="1" applyAlignment="1">
      <alignment horizontal="right" vertical="center" wrapText="1"/>
      <protection/>
    </xf>
    <xf numFmtId="0" fontId="10" fillId="0" borderId="12" xfId="92" applyFont="1" applyBorder="1" applyAlignment="1">
      <alignment horizontal="right" vertical="center"/>
      <protection/>
    </xf>
    <xf numFmtId="0" fontId="10" fillId="0" borderId="12" xfId="92" applyFont="1" applyFill="1" applyBorder="1" applyAlignment="1">
      <alignment vertical="center"/>
      <protection/>
    </xf>
    <xf numFmtId="3" fontId="10" fillId="0" borderId="12" xfId="92" applyNumberFormat="1" applyFill="1" applyBorder="1" applyAlignment="1">
      <alignment vertical="center"/>
      <protection/>
    </xf>
    <xf numFmtId="0" fontId="60" fillId="0" borderId="12" xfId="92" applyFont="1" applyFill="1" applyBorder="1" applyAlignment="1">
      <alignment horizontal="center" vertical="center" wrapText="1"/>
      <protection/>
    </xf>
    <xf numFmtId="3" fontId="59" fillId="0" borderId="12" xfId="92" applyNumberFormat="1" applyFont="1" applyFill="1" applyBorder="1" applyAlignment="1">
      <alignment horizontal="right" vertical="center"/>
      <protection/>
    </xf>
    <xf numFmtId="3" fontId="59" fillId="0" borderId="12" xfId="92" applyNumberFormat="1" applyFont="1" applyFill="1" applyBorder="1" applyAlignment="1">
      <alignment vertical="center"/>
      <protection/>
    </xf>
    <xf numFmtId="2" fontId="10" fillId="0" borderId="12" xfId="92" applyNumberFormat="1" applyFont="1" applyFill="1" applyBorder="1" applyAlignment="1">
      <alignment vertical="center"/>
      <protection/>
    </xf>
    <xf numFmtId="0" fontId="10" fillId="0" borderId="12" xfId="92" applyFont="1" applyBorder="1" applyAlignment="1">
      <alignment vertical="center"/>
      <protection/>
    </xf>
    <xf numFmtId="0" fontId="10" fillId="0" borderId="12" xfId="92" applyFont="1" applyBorder="1">
      <alignment/>
      <protection/>
    </xf>
    <xf numFmtId="0" fontId="13" fillId="0" borderId="12" xfId="92" applyFont="1" applyBorder="1" applyAlignment="1">
      <alignment vertical="center"/>
      <protection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right"/>
    </xf>
    <xf numFmtId="3" fontId="35" fillId="16" borderId="11" xfId="92" applyNumberFormat="1" applyFont="1" applyFill="1" applyBorder="1" applyAlignment="1">
      <alignment horizontal="right" vertical="center"/>
      <protection/>
    </xf>
    <xf numFmtId="3" fontId="62" fillId="0" borderId="11" xfId="0" applyNumberFormat="1" applyFont="1" applyBorder="1" applyAlignment="1">
      <alignment horizontal="right"/>
    </xf>
    <xf numFmtId="0" fontId="47" fillId="0" borderId="45" xfId="90" applyFont="1" applyBorder="1">
      <alignment/>
      <protection/>
    </xf>
    <xf numFmtId="0" fontId="47" fillId="0" borderId="46" xfId="90" applyFont="1" applyBorder="1">
      <alignment/>
      <protection/>
    </xf>
    <xf numFmtId="0" fontId="47" fillId="0" borderId="47" xfId="90" applyFont="1" applyBorder="1">
      <alignment/>
      <protection/>
    </xf>
    <xf numFmtId="3" fontId="63" fillId="0" borderId="10" xfId="90" applyNumberFormat="1" applyFont="1" applyBorder="1">
      <alignment/>
      <protection/>
    </xf>
    <xf numFmtId="3" fontId="3" fillId="0" borderId="0" xfId="0" applyNumberFormat="1" applyFont="1" applyAlignment="1">
      <alignment horizontal="right"/>
    </xf>
    <xf numFmtId="0" fontId="10" fillId="0" borderId="0" xfId="83" applyFont="1">
      <alignment/>
      <protection/>
    </xf>
    <xf numFmtId="0" fontId="1" fillId="0" borderId="0" xfId="84" applyFont="1" applyAlignment="1">
      <alignment/>
      <protection/>
    </xf>
    <xf numFmtId="0" fontId="8" fillId="0" borderId="15" xfId="84" applyFont="1" applyBorder="1" applyAlignment="1">
      <alignment/>
      <protection/>
    </xf>
    <xf numFmtId="3" fontId="2" fillId="0" borderId="15" xfId="84" applyNumberFormat="1" applyFont="1" applyBorder="1" applyAlignment="1">
      <alignment/>
      <protection/>
    </xf>
    <xf numFmtId="0" fontId="10" fillId="0" borderId="10" xfId="84" applyFont="1" applyBorder="1" applyAlignment="1">
      <alignment vertical="center"/>
      <protection/>
    </xf>
    <xf numFmtId="9" fontId="1" fillId="0" borderId="12" xfId="84" applyNumberFormat="1" applyFont="1" applyBorder="1" applyAlignment="1">
      <alignment/>
      <protection/>
    </xf>
    <xf numFmtId="3" fontId="43" fillId="0" borderId="10" xfId="104" applyNumberFormat="1" applyFont="1" applyFill="1" applyBorder="1" applyAlignment="1">
      <alignment horizontal="right"/>
    </xf>
    <xf numFmtId="0" fontId="57" fillId="0" borderId="12" xfId="92" applyFont="1" applyFill="1" applyBorder="1" applyAlignment="1">
      <alignment horizontal="right" vertical="center" wrapText="1"/>
      <protection/>
    </xf>
    <xf numFmtId="0" fontId="9" fillId="0" borderId="10" xfId="84" applyFont="1" applyBorder="1" applyAlignment="1">
      <alignment/>
      <protection/>
    </xf>
    <xf numFmtId="0" fontId="8" fillId="0" borderId="0" xfId="0" applyFont="1" applyBorder="1" applyAlignment="1">
      <alignment/>
    </xf>
    <xf numFmtId="3" fontId="2" fillId="0" borderId="16" xfId="84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1" fillId="0" borderId="23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3" fontId="2" fillId="0" borderId="30" xfId="84" applyNumberFormat="1" applyFont="1" applyBorder="1" applyAlignment="1">
      <alignment/>
      <protection/>
    </xf>
    <xf numFmtId="3" fontId="39" fillId="0" borderId="33" xfId="83" applyNumberFormat="1" applyFont="1" applyBorder="1" applyAlignment="1">
      <alignment vertical="center"/>
      <protection/>
    </xf>
    <xf numFmtId="0" fontId="10" fillId="0" borderId="0" xfId="83" applyFont="1" applyAlignment="1">
      <alignment horizontal="right"/>
      <protection/>
    </xf>
    <xf numFmtId="0" fontId="2" fillId="0" borderId="18" xfId="84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0" fillId="0" borderId="0" xfId="86" applyFont="1" applyFill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84" applyNumberFormat="1" applyFont="1" applyAlignment="1">
      <alignment/>
      <protection/>
    </xf>
    <xf numFmtId="3" fontId="2" fillId="0" borderId="17" xfId="84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84" applyFont="1" applyFill="1" applyAlignment="1">
      <alignment/>
      <protection/>
    </xf>
    <xf numFmtId="0" fontId="1" fillId="0" borderId="0" xfId="84" applyFont="1" applyFill="1" applyAlignment="1">
      <alignment/>
      <protection/>
    </xf>
    <xf numFmtId="3" fontId="1" fillId="0" borderId="34" xfId="84" applyNumberFormat="1" applyFont="1" applyFill="1" applyBorder="1" applyAlignment="1">
      <alignment/>
      <protection/>
    </xf>
    <xf numFmtId="0" fontId="1" fillId="0" borderId="0" xfId="8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86" applyFont="1" applyFill="1" applyBorder="1" applyAlignment="1">
      <alignment horizontal="center"/>
      <protection/>
    </xf>
    <xf numFmtId="0" fontId="2" fillId="0" borderId="21" xfId="86" applyFont="1" applyFill="1" applyBorder="1">
      <alignment/>
      <protection/>
    </xf>
    <xf numFmtId="0" fontId="1" fillId="0" borderId="21" xfId="86" applyFont="1" applyFill="1" applyBorder="1" applyAlignment="1">
      <alignment horizontal="right"/>
      <protection/>
    </xf>
    <xf numFmtId="0" fontId="1" fillId="0" borderId="15" xfId="86" applyFont="1" applyFill="1" applyBorder="1" applyAlignment="1">
      <alignment horizontal="center"/>
      <protection/>
    </xf>
    <xf numFmtId="0" fontId="1" fillId="0" borderId="34" xfId="86" applyFont="1" applyFill="1" applyBorder="1" applyAlignment="1">
      <alignment horizontal="center"/>
      <protection/>
    </xf>
    <xf numFmtId="0" fontId="11" fillId="0" borderId="16" xfId="86" applyFont="1" applyFill="1" applyBorder="1">
      <alignment/>
      <protection/>
    </xf>
    <xf numFmtId="0" fontId="1" fillId="0" borderId="10" xfId="86" applyFont="1" applyFill="1" applyBorder="1" applyAlignment="1">
      <alignment horizontal="center"/>
      <protection/>
    </xf>
    <xf numFmtId="9" fontId="0" fillId="0" borderId="10" xfId="86" applyNumberFormat="1" applyFill="1" applyBorder="1">
      <alignment/>
      <protection/>
    </xf>
    <xf numFmtId="0" fontId="2" fillId="0" borderId="16" xfId="86" applyFont="1" applyFill="1" applyBorder="1">
      <alignment/>
      <protection/>
    </xf>
    <xf numFmtId="0" fontId="2" fillId="0" borderId="15" xfId="86" applyFont="1" applyFill="1" applyBorder="1">
      <alignment/>
      <protection/>
    </xf>
    <xf numFmtId="0" fontId="1" fillId="0" borderId="14" xfId="86" applyFont="1" applyFill="1" applyBorder="1">
      <alignment/>
      <protection/>
    </xf>
    <xf numFmtId="3" fontId="2" fillId="0" borderId="10" xfId="86" applyNumberFormat="1" applyFont="1" applyFill="1" applyBorder="1" applyAlignment="1">
      <alignment horizontal="center"/>
      <protection/>
    </xf>
    <xf numFmtId="3" fontId="2" fillId="0" borderId="10" xfId="86" applyNumberFormat="1" applyFont="1" applyFill="1" applyBorder="1" applyAlignment="1">
      <alignment horizontal="right"/>
      <protection/>
    </xf>
    <xf numFmtId="9" fontId="2" fillId="0" borderId="10" xfId="86" applyNumberFormat="1" applyFont="1" applyFill="1" applyBorder="1">
      <alignment/>
      <protection/>
    </xf>
    <xf numFmtId="0" fontId="4" fillId="0" borderId="16" xfId="86" applyFont="1" applyFill="1" applyBorder="1">
      <alignment/>
      <protection/>
    </xf>
    <xf numFmtId="3" fontId="4" fillId="0" borderId="10" xfId="86" applyNumberFormat="1" applyFont="1" applyFill="1" applyBorder="1" applyAlignment="1">
      <alignment horizontal="right"/>
      <protection/>
    </xf>
    <xf numFmtId="0" fontId="2" fillId="0" borderId="16" xfId="86" applyFont="1" applyFill="1" applyBorder="1">
      <alignment/>
      <protection/>
    </xf>
    <xf numFmtId="0" fontId="2" fillId="0" borderId="10" xfId="86" applyFont="1" applyFill="1" applyBorder="1">
      <alignment/>
      <protection/>
    </xf>
    <xf numFmtId="0" fontId="2" fillId="0" borderId="15" xfId="86" applyFont="1" applyFill="1" applyBorder="1">
      <alignment/>
      <protection/>
    </xf>
    <xf numFmtId="3" fontId="2" fillId="0" borderId="15" xfId="86" applyNumberFormat="1" applyFont="1" applyFill="1" applyBorder="1" applyAlignment="1">
      <alignment horizontal="right"/>
      <protection/>
    </xf>
    <xf numFmtId="9" fontId="2" fillId="0" borderId="15" xfId="86" applyNumberFormat="1" applyFont="1" applyFill="1" applyBorder="1">
      <alignment/>
      <protection/>
    </xf>
    <xf numFmtId="0" fontId="1" fillId="0" borderId="14" xfId="86" applyFont="1" applyFill="1" applyBorder="1">
      <alignment/>
      <protection/>
    </xf>
    <xf numFmtId="3" fontId="1" fillId="0" borderId="14" xfId="86" applyNumberFormat="1" applyFont="1" applyFill="1" applyBorder="1" applyAlignment="1">
      <alignment horizontal="right"/>
      <protection/>
    </xf>
    <xf numFmtId="9" fontId="1" fillId="0" borderId="14" xfId="86" applyNumberFormat="1" applyFont="1" applyFill="1" applyBorder="1">
      <alignment/>
      <protection/>
    </xf>
    <xf numFmtId="3" fontId="1" fillId="0" borderId="10" xfId="86" applyNumberFormat="1" applyFont="1" applyFill="1" applyBorder="1" applyAlignment="1">
      <alignment horizontal="center"/>
      <protection/>
    </xf>
    <xf numFmtId="0" fontId="3" fillId="0" borderId="34" xfId="86" applyFont="1" applyFill="1" applyBorder="1" applyAlignment="1">
      <alignment vertical="center"/>
      <protection/>
    </xf>
    <xf numFmtId="3" fontId="3" fillId="0" borderId="14" xfId="86" applyNumberFormat="1" applyFont="1" applyFill="1" applyBorder="1" applyAlignment="1">
      <alignment horizontal="right" vertical="center"/>
      <protection/>
    </xf>
    <xf numFmtId="0" fontId="1" fillId="0" borderId="30" xfId="86" applyFont="1" applyFill="1" applyBorder="1" applyAlignment="1">
      <alignment vertical="center"/>
      <protection/>
    </xf>
    <xf numFmtId="3" fontId="2" fillId="0" borderId="14" xfId="86" applyNumberFormat="1" applyFont="1" applyFill="1" applyBorder="1" applyAlignment="1">
      <alignment horizontal="right" vertical="center"/>
      <protection/>
    </xf>
    <xf numFmtId="9" fontId="2" fillId="0" borderId="14" xfId="86" applyNumberFormat="1" applyFont="1" applyFill="1" applyBorder="1">
      <alignment/>
      <protection/>
    </xf>
    <xf numFmtId="0" fontId="2" fillId="0" borderId="19" xfId="84" applyFont="1" applyFill="1" applyBorder="1" applyAlignment="1">
      <alignment/>
      <protection/>
    </xf>
    <xf numFmtId="3" fontId="2" fillId="0" borderId="10" xfId="86" applyNumberFormat="1" applyFont="1" applyFill="1" applyBorder="1" applyAlignment="1">
      <alignment horizontal="right" vertical="center"/>
      <protection/>
    </xf>
    <xf numFmtId="0" fontId="2" fillId="0" borderId="10" xfId="84" applyFont="1" applyFill="1" applyBorder="1" applyAlignment="1">
      <alignment/>
      <protection/>
    </xf>
    <xf numFmtId="0" fontId="2" fillId="0" borderId="15" xfId="84" applyFont="1" applyFill="1" applyBorder="1" applyAlignment="1">
      <alignment/>
      <protection/>
    </xf>
    <xf numFmtId="0" fontId="3" fillId="0" borderId="34" xfId="73" applyFont="1" applyFill="1" applyBorder="1" applyAlignment="1">
      <alignment vertical="center"/>
      <protection/>
    </xf>
    <xf numFmtId="3" fontId="3" fillId="0" borderId="15" xfId="86" applyNumberFormat="1" applyFont="1" applyFill="1" applyBorder="1" applyAlignment="1">
      <alignment horizontal="right" vertical="center"/>
      <protection/>
    </xf>
    <xf numFmtId="0" fontId="2" fillId="0" borderId="34" xfId="73" applyFont="1" applyFill="1" applyBorder="1" applyAlignment="1">
      <alignment vertical="center"/>
      <protection/>
    </xf>
    <xf numFmtId="3" fontId="4" fillId="0" borderId="10" xfId="86" applyNumberFormat="1" applyFont="1" applyFill="1" applyBorder="1" applyAlignment="1">
      <alignment horizontal="center"/>
      <protection/>
    </xf>
    <xf numFmtId="0" fontId="11" fillId="0" borderId="30" xfId="73" applyFont="1" applyFill="1" applyBorder="1">
      <alignment/>
      <protection/>
    </xf>
    <xf numFmtId="3" fontId="11" fillId="0" borderId="14" xfId="86" applyNumberFormat="1" applyFont="1" applyFill="1" applyBorder="1" applyAlignment="1">
      <alignment horizontal="right"/>
      <protection/>
    </xf>
    <xf numFmtId="0" fontId="2" fillId="0" borderId="16" xfId="73" applyFont="1" applyFill="1" applyBorder="1" applyAlignment="1">
      <alignment horizontal="left"/>
      <protection/>
    </xf>
    <xf numFmtId="0" fontId="2" fillId="0" borderId="10" xfId="73" applyFont="1" applyFill="1" applyBorder="1" applyAlignment="1">
      <alignment horizontal="left"/>
      <protection/>
    </xf>
    <xf numFmtId="0" fontId="2" fillId="0" borderId="15" xfId="73" applyFont="1" applyFill="1" applyBorder="1" applyAlignment="1">
      <alignment horizontal="left"/>
      <protection/>
    </xf>
    <xf numFmtId="0" fontId="1" fillId="0" borderId="15" xfId="73" applyFont="1" applyFill="1" applyBorder="1" applyAlignment="1">
      <alignment horizontal="left"/>
      <protection/>
    </xf>
    <xf numFmtId="0" fontId="1" fillId="0" borderId="30" xfId="73" applyFont="1" applyFill="1" applyBorder="1" applyAlignment="1">
      <alignment horizontal="left"/>
      <protection/>
    </xf>
    <xf numFmtId="3" fontId="2" fillId="0" borderId="14" xfId="86" applyNumberFormat="1" applyFont="1" applyFill="1" applyBorder="1" applyAlignment="1">
      <alignment horizontal="right"/>
      <protection/>
    </xf>
    <xf numFmtId="0" fontId="2" fillId="0" borderId="30" xfId="73" applyFont="1" applyFill="1" applyBorder="1" applyAlignment="1">
      <alignment horizontal="left"/>
      <protection/>
    </xf>
    <xf numFmtId="0" fontId="11" fillId="0" borderId="30" xfId="73" applyFont="1" applyFill="1" applyBorder="1" applyAlignment="1">
      <alignment horizontal="left"/>
      <protection/>
    </xf>
    <xf numFmtId="0" fontId="11" fillId="0" borderId="19" xfId="86" applyFont="1" applyFill="1" applyBorder="1">
      <alignment/>
      <protection/>
    </xf>
    <xf numFmtId="0" fontId="11" fillId="0" borderId="16" xfId="86" applyFont="1" applyFill="1" applyBorder="1" applyProtection="1">
      <alignment/>
      <protection locked="0"/>
    </xf>
    <xf numFmtId="3" fontId="11" fillId="0" borderId="19" xfId="86" applyNumberFormat="1" applyFont="1" applyFill="1" applyBorder="1" applyAlignment="1" applyProtection="1">
      <alignment horizontal="left"/>
      <protection locked="0"/>
    </xf>
    <xf numFmtId="3" fontId="2" fillId="0" borderId="10" xfId="86" applyNumberFormat="1" applyFont="1" applyFill="1" applyBorder="1" applyAlignment="1" applyProtection="1">
      <alignment horizontal="right"/>
      <protection locked="0"/>
    </xf>
    <xf numFmtId="0" fontId="11" fillId="0" borderId="30" xfId="73" applyFont="1" applyFill="1" applyBorder="1" applyAlignment="1">
      <alignment vertical="center"/>
      <protection/>
    </xf>
    <xf numFmtId="3" fontId="11" fillId="0" borderId="14" xfId="86" applyNumberFormat="1" applyFont="1" applyFill="1" applyBorder="1" applyAlignment="1">
      <alignment horizontal="right" vertical="center"/>
      <protection/>
    </xf>
    <xf numFmtId="0" fontId="14" fillId="0" borderId="19" xfId="86" applyFont="1" applyFill="1" applyBorder="1" applyProtection="1">
      <alignment/>
      <protection locked="0"/>
    </xf>
    <xf numFmtId="3" fontId="37" fillId="0" borderId="10" xfId="86" applyNumberFormat="1" applyFont="1" applyFill="1" applyBorder="1" applyAlignment="1">
      <alignment horizontal="right"/>
      <protection/>
    </xf>
    <xf numFmtId="3" fontId="1" fillId="0" borderId="15" xfId="86" applyNumberFormat="1" applyFont="1" applyFill="1" applyBorder="1" applyAlignment="1">
      <alignment horizontal="right"/>
      <protection/>
    </xf>
    <xf numFmtId="3" fontId="2" fillId="0" borderId="15" xfId="86" applyNumberFormat="1" applyFont="1" applyFill="1" applyBorder="1" applyAlignment="1">
      <alignment/>
      <protection/>
    </xf>
    <xf numFmtId="3" fontId="1" fillId="0" borderId="15" xfId="86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93" applyFill="1">
      <alignment/>
      <protection/>
    </xf>
    <xf numFmtId="0" fontId="13" fillId="0" borderId="0" xfId="93" applyFont="1" applyFill="1" applyAlignment="1">
      <alignment horizontal="center"/>
      <protection/>
    </xf>
    <xf numFmtId="0" fontId="13" fillId="0" borderId="21" xfId="93" applyFont="1" applyFill="1" applyBorder="1" applyAlignment="1">
      <alignment horizontal="right"/>
      <protection/>
    </xf>
    <xf numFmtId="0" fontId="10" fillId="0" borderId="13" xfId="93" applyFill="1" applyBorder="1">
      <alignment/>
      <protection/>
    </xf>
    <xf numFmtId="0" fontId="1" fillId="0" borderId="17" xfId="93" applyFont="1" applyFill="1" applyBorder="1" applyAlignment="1">
      <alignment horizontal="center"/>
      <protection/>
    </xf>
    <xf numFmtId="0" fontId="10" fillId="0" borderId="10" xfId="93" applyFill="1" applyBorder="1">
      <alignment/>
      <protection/>
    </xf>
    <xf numFmtId="0" fontId="1" fillId="0" borderId="16" xfId="93" applyFont="1" applyFill="1" applyBorder="1" applyAlignment="1">
      <alignment horizontal="center"/>
      <protection/>
    </xf>
    <xf numFmtId="0" fontId="10" fillId="0" borderId="15" xfId="93" applyFill="1" applyBorder="1">
      <alignment/>
      <protection/>
    </xf>
    <xf numFmtId="0" fontId="1" fillId="0" borderId="34" xfId="93" applyFont="1" applyFill="1" applyBorder="1" applyAlignment="1">
      <alignment horizontal="center"/>
      <protection/>
    </xf>
    <xf numFmtId="0" fontId="9" fillId="0" borderId="15" xfId="93" applyFont="1" applyFill="1" applyBorder="1" applyAlignment="1">
      <alignment horizontal="center"/>
      <protection/>
    </xf>
    <xf numFmtId="0" fontId="1" fillId="0" borderId="15" xfId="93" applyFont="1" applyFill="1" applyBorder="1" applyAlignment="1">
      <alignment horizontal="center"/>
      <protection/>
    </xf>
    <xf numFmtId="0" fontId="13" fillId="0" borderId="10" xfId="93" applyFont="1" applyFill="1" applyBorder="1">
      <alignment/>
      <protection/>
    </xf>
    <xf numFmtId="0" fontId="3" fillId="0" borderId="16" xfId="93" applyFont="1" applyFill="1" applyBorder="1" applyAlignment="1">
      <alignment horizontal="left"/>
      <protection/>
    </xf>
    <xf numFmtId="0" fontId="1" fillId="0" borderId="10" xfId="93" applyFont="1" applyFill="1" applyBorder="1" applyAlignment="1">
      <alignment horizontal="center"/>
      <protection/>
    </xf>
    <xf numFmtId="0" fontId="10" fillId="0" borderId="19" xfId="93" applyFill="1" applyBorder="1">
      <alignment/>
      <protection/>
    </xf>
    <xf numFmtId="3" fontId="2" fillId="0" borderId="15" xfId="93" applyNumberFormat="1" applyFont="1" applyFill="1" applyBorder="1" applyAlignment="1">
      <alignment horizontal="right"/>
      <protection/>
    </xf>
    <xf numFmtId="0" fontId="13" fillId="0" borderId="14" xfId="93" applyFont="1" applyFill="1" applyBorder="1">
      <alignment/>
      <protection/>
    </xf>
    <xf numFmtId="0" fontId="1" fillId="0" borderId="14" xfId="93" applyFont="1" applyFill="1" applyBorder="1" applyAlignment="1">
      <alignment horizontal="center"/>
      <protection/>
    </xf>
    <xf numFmtId="3" fontId="1" fillId="0" borderId="14" xfId="93" applyNumberFormat="1" applyFont="1" applyFill="1" applyBorder="1" applyAlignment="1">
      <alignment horizontal="right"/>
      <protection/>
    </xf>
    <xf numFmtId="3" fontId="1" fillId="0" borderId="10" xfId="93" applyNumberFormat="1" applyFont="1" applyFill="1" applyBorder="1" applyAlignment="1">
      <alignment horizontal="right"/>
      <protection/>
    </xf>
    <xf numFmtId="3" fontId="2" fillId="0" borderId="10" xfId="93" applyNumberFormat="1" applyFont="1" applyFill="1" applyBorder="1" applyAlignment="1">
      <alignment horizontal="right"/>
      <protection/>
    </xf>
    <xf numFmtId="0" fontId="13" fillId="0" borderId="15" xfId="93" applyFont="1" applyFill="1" applyBorder="1">
      <alignment/>
      <protection/>
    </xf>
    <xf numFmtId="3" fontId="1" fillId="0" borderId="15" xfId="93" applyNumberFormat="1" applyFont="1" applyFill="1" applyBorder="1" applyAlignment="1">
      <alignment horizontal="right"/>
      <protection/>
    </xf>
    <xf numFmtId="3" fontId="2" fillId="0" borderId="10" xfId="9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3" xfId="0" applyNumberFormat="1" applyFont="1" applyFill="1" applyBorder="1" applyAlignment="1">
      <alignment horizontal="right"/>
    </xf>
    <xf numFmtId="3" fontId="41" fillId="0" borderId="48" xfId="0" applyNumberFormat="1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41" fillId="0" borderId="2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1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4" fillId="0" borderId="23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104" applyNumberFormat="1" applyFont="1" applyFill="1" applyBorder="1" applyAlignment="1">
      <alignment horizontal="right"/>
    </xf>
    <xf numFmtId="9" fontId="8" fillId="0" borderId="10" xfId="104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8" fillId="0" borderId="10" xfId="84" applyFont="1" applyFill="1" applyBorder="1" applyAlignment="1">
      <alignment/>
      <protection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84" applyNumberFormat="1" applyFont="1" applyBorder="1" applyAlignment="1">
      <alignment/>
      <protection/>
    </xf>
    <xf numFmtId="3" fontId="2" fillId="0" borderId="16" xfId="86" applyNumberFormat="1" applyFont="1" applyFill="1" applyBorder="1" applyAlignment="1">
      <alignment horizontal="right"/>
      <protection/>
    </xf>
    <xf numFmtId="3" fontId="2" fillId="0" borderId="16" xfId="86" applyNumberFormat="1" applyFont="1" applyFill="1" applyBorder="1" applyAlignment="1">
      <alignment horizontal="right" vertical="center"/>
      <protection/>
    </xf>
    <xf numFmtId="3" fontId="3" fillId="0" borderId="0" xfId="84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84" applyNumberFormat="1" applyFont="1" applyFill="1" applyBorder="1" applyAlignment="1">
      <alignment/>
      <protection/>
    </xf>
    <xf numFmtId="0" fontId="1" fillId="0" borderId="10" xfId="84" applyFont="1" applyFill="1" applyBorder="1" applyAlignment="1">
      <alignment/>
      <protection/>
    </xf>
    <xf numFmtId="3" fontId="2" fillId="0" borderId="15" xfId="84" applyNumberFormat="1" applyFont="1" applyFill="1" applyBorder="1" applyAlignment="1">
      <alignment/>
      <protection/>
    </xf>
    <xf numFmtId="3" fontId="2" fillId="0" borderId="23" xfId="84" applyNumberFormat="1" applyFont="1" applyFill="1" applyBorder="1" applyAlignment="1">
      <alignment/>
      <protection/>
    </xf>
    <xf numFmtId="0" fontId="2" fillId="0" borderId="23" xfId="84" applyFont="1" applyFill="1" applyBorder="1" applyAlignment="1">
      <alignment/>
      <protection/>
    </xf>
    <xf numFmtId="3" fontId="2" fillId="0" borderId="35" xfId="84" applyNumberFormat="1" applyFont="1" applyFill="1" applyBorder="1" applyAlignment="1">
      <alignment/>
      <protection/>
    </xf>
    <xf numFmtId="0" fontId="2" fillId="0" borderId="12" xfId="84" applyFont="1" applyFill="1" applyBorder="1" applyAlignment="1">
      <alignment/>
      <protection/>
    </xf>
    <xf numFmtId="3" fontId="2" fillId="0" borderId="25" xfId="84" applyNumberFormat="1" applyFont="1" applyFill="1" applyBorder="1" applyAlignment="1">
      <alignment/>
      <protection/>
    </xf>
    <xf numFmtId="0" fontId="1" fillId="0" borderId="12" xfId="84" applyFont="1" applyFill="1" applyBorder="1" applyAlignment="1">
      <alignment/>
      <protection/>
    </xf>
    <xf numFmtId="3" fontId="2" fillId="0" borderId="12" xfId="84" applyNumberFormat="1" applyFont="1" applyFill="1" applyBorder="1" applyAlignment="1">
      <alignment/>
      <protection/>
    </xf>
    <xf numFmtId="3" fontId="1" fillId="0" borderId="11" xfId="84" applyNumberFormat="1" applyFont="1" applyFill="1" applyBorder="1" applyAlignment="1">
      <alignment/>
      <protection/>
    </xf>
    <xf numFmtId="3" fontId="0" fillId="0" borderId="10" xfId="74" applyNumberFormat="1" applyFont="1" applyFill="1" applyBorder="1">
      <alignment/>
      <protection/>
    </xf>
    <xf numFmtId="3" fontId="2" fillId="0" borderId="12" xfId="84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86" applyFont="1" applyFill="1" applyBorder="1" applyAlignment="1">
      <alignment/>
      <protection/>
    </xf>
    <xf numFmtId="0" fontId="1" fillId="0" borderId="15" xfId="86" applyFont="1" applyFill="1" applyBorder="1" applyAlignment="1">
      <alignment/>
      <protection/>
    </xf>
    <xf numFmtId="0" fontId="1" fillId="0" borderId="15" xfId="86" applyFont="1" applyFill="1" applyBorder="1" applyAlignment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9" fontId="1" fillId="0" borderId="15" xfId="86" applyNumberFormat="1" applyFont="1" applyFill="1" applyBorder="1">
      <alignment/>
      <protection/>
    </xf>
    <xf numFmtId="9" fontId="8" fillId="0" borderId="15" xfId="93" applyNumberFormat="1" applyFont="1" applyFill="1" applyBorder="1">
      <alignment/>
      <protection/>
    </xf>
    <xf numFmtId="9" fontId="8" fillId="0" borderId="10" xfId="93" applyNumberFormat="1" applyFont="1" applyFill="1" applyBorder="1">
      <alignment/>
      <protection/>
    </xf>
    <xf numFmtId="9" fontId="9" fillId="0" borderId="15" xfId="9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37" fillId="0" borderId="0" xfId="83" applyFont="1" applyBorder="1">
      <alignment/>
      <protection/>
    </xf>
    <xf numFmtId="3" fontId="36" fillId="0" borderId="0" xfId="83" applyNumberFormat="1" applyFont="1" applyBorder="1">
      <alignment/>
      <protection/>
    </xf>
    <xf numFmtId="3" fontId="37" fillId="0" borderId="0" xfId="83" applyNumberFormat="1" applyFont="1" applyBorder="1">
      <alignment/>
      <protection/>
    </xf>
    <xf numFmtId="3" fontId="37" fillId="0" borderId="49" xfId="83" applyNumberFormat="1" applyFont="1" applyBorder="1">
      <alignment/>
      <protection/>
    </xf>
    <xf numFmtId="3" fontId="37" fillId="0" borderId="13" xfId="83" applyNumberFormat="1" applyFont="1" applyBorder="1">
      <alignment/>
      <protection/>
    </xf>
    <xf numFmtId="3" fontId="1" fillId="0" borderId="3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2" xfId="0" applyFont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0" xfId="0" applyFont="1" applyBorder="1" applyAlignment="1">
      <alignment/>
    </xf>
    <xf numFmtId="0" fontId="41" fillId="0" borderId="22" xfId="0" applyFont="1" applyBorder="1" applyAlignment="1">
      <alignment/>
    </xf>
    <xf numFmtId="3" fontId="2" fillId="0" borderId="44" xfId="0" applyNumberFormat="1" applyFont="1" applyFill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4" xfId="0" applyFont="1" applyBorder="1" applyAlignment="1">
      <alignment/>
    </xf>
    <xf numFmtId="9" fontId="2" fillId="0" borderId="11" xfId="84" applyNumberFormat="1" applyFont="1" applyBorder="1" applyAlignment="1">
      <alignment/>
      <protection/>
    </xf>
    <xf numFmtId="9" fontId="2" fillId="0" borderId="23" xfId="84" applyNumberFormat="1" applyFont="1" applyBorder="1" applyAlignment="1">
      <alignment/>
      <protection/>
    </xf>
    <xf numFmtId="9" fontId="1" fillId="0" borderId="11" xfId="84" applyNumberFormat="1" applyFont="1" applyBorder="1" applyAlignment="1">
      <alignment/>
      <protection/>
    </xf>
    <xf numFmtId="9" fontId="1" fillId="0" borderId="14" xfId="84" applyNumberFormat="1" applyFont="1" applyBorder="1" applyAlignment="1">
      <alignment/>
      <protection/>
    </xf>
    <xf numFmtId="9" fontId="2" fillId="0" borderId="14" xfId="84" applyNumberFormat="1" applyFont="1" applyBorder="1" applyAlignment="1">
      <alignment/>
      <protection/>
    </xf>
    <xf numFmtId="9" fontId="1" fillId="0" borderId="23" xfId="84" applyNumberFormat="1" applyFont="1" applyBorder="1" applyAlignment="1">
      <alignment/>
      <protection/>
    </xf>
    <xf numFmtId="3" fontId="1" fillId="0" borderId="21" xfId="74" applyNumberFormat="1" applyFont="1" applyFill="1" applyBorder="1">
      <alignment/>
      <protection/>
    </xf>
    <xf numFmtId="9" fontId="1" fillId="0" borderId="28" xfId="84" applyNumberFormat="1" applyFont="1" applyBorder="1" applyAlignment="1">
      <alignment/>
      <protection/>
    </xf>
    <xf numFmtId="9" fontId="1" fillId="0" borderId="31" xfId="84" applyNumberFormat="1" applyFont="1" applyBorder="1" applyAlignment="1">
      <alignment/>
      <protection/>
    </xf>
    <xf numFmtId="9" fontId="1" fillId="0" borderId="11" xfId="0" applyNumberFormat="1" applyFont="1" applyFill="1" applyBorder="1" applyAlignment="1">
      <alignment/>
    </xf>
    <xf numFmtId="9" fontId="1" fillId="0" borderId="23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2" fillId="0" borderId="34" xfId="93" applyNumberFormat="1" applyFont="1" applyFill="1" applyBorder="1" applyAlignment="1">
      <alignment horizontal="right"/>
      <protection/>
    </xf>
    <xf numFmtId="3" fontId="1" fillId="0" borderId="30" xfId="93" applyNumberFormat="1" applyFont="1" applyFill="1" applyBorder="1" applyAlignment="1">
      <alignment horizontal="right"/>
      <protection/>
    </xf>
    <xf numFmtId="3" fontId="1" fillId="0" borderId="16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1" fillId="0" borderId="34" xfId="93" applyNumberFormat="1" applyFont="1" applyFill="1" applyBorder="1" applyAlignment="1">
      <alignment horizontal="right"/>
      <protection/>
    </xf>
    <xf numFmtId="9" fontId="8" fillId="0" borderId="14" xfId="93" applyNumberFormat="1" applyFont="1" applyFill="1" applyBorder="1">
      <alignment/>
      <protection/>
    </xf>
    <xf numFmtId="9" fontId="9" fillId="0" borderId="14" xfId="9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23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3" xfId="0" applyNumberFormat="1" applyFont="1" applyFill="1" applyBorder="1" applyAlignment="1">
      <alignment horizontal="right" vertical="center"/>
    </xf>
    <xf numFmtId="9" fontId="2" fillId="0" borderId="15" xfId="0" applyNumberFormat="1" applyFont="1" applyBorder="1" applyAlignment="1">
      <alignment/>
    </xf>
    <xf numFmtId="0" fontId="0" fillId="0" borderId="15" xfId="84" applyFont="1" applyBorder="1" applyAlignment="1">
      <alignment/>
      <protection/>
    </xf>
    <xf numFmtId="9" fontId="1" fillId="0" borderId="15" xfId="84" applyNumberFormat="1" applyFont="1" applyBorder="1" applyAlignment="1">
      <alignment/>
      <protection/>
    </xf>
    <xf numFmtId="3" fontId="2" fillId="0" borderId="34" xfId="84" applyNumberFormat="1" applyFont="1" applyBorder="1" applyAlignment="1">
      <alignment/>
      <protection/>
    </xf>
    <xf numFmtId="0" fontId="2" fillId="0" borderId="15" xfId="84" applyFont="1" applyBorder="1" applyAlignment="1">
      <alignment/>
      <protection/>
    </xf>
    <xf numFmtId="3" fontId="4" fillId="0" borderId="15" xfId="0" applyNumberFormat="1" applyFont="1" applyBorder="1" applyAlignment="1">
      <alignment/>
    </xf>
    <xf numFmtId="0" fontId="4" fillId="0" borderId="12" xfId="84" applyFont="1" applyBorder="1" applyAlignment="1">
      <alignment/>
      <protection/>
    </xf>
    <xf numFmtId="9" fontId="1" fillId="0" borderId="14" xfId="86" applyNumberFormat="1" applyFont="1" applyFill="1" applyBorder="1" applyAlignment="1">
      <alignment vertical="center"/>
      <protection/>
    </xf>
    <xf numFmtId="3" fontId="1" fillId="0" borderId="15" xfId="86" applyNumberFormat="1" applyFont="1" applyFill="1" applyBorder="1" applyAlignment="1">
      <alignment horizontal="right"/>
      <protection/>
    </xf>
    <xf numFmtId="3" fontId="11" fillId="0" borderId="15" xfId="86" applyNumberFormat="1" applyFont="1" applyFill="1" applyBorder="1" applyAlignment="1">
      <alignment horizontal="right"/>
      <protection/>
    </xf>
    <xf numFmtId="3" fontId="1" fillId="0" borderId="45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9" fontId="2" fillId="0" borderId="18" xfId="84" applyNumberFormat="1" applyFont="1" applyBorder="1" applyAlignment="1">
      <alignment/>
      <protection/>
    </xf>
    <xf numFmtId="3" fontId="2" fillId="0" borderId="51" xfId="74" applyNumberFormat="1" applyFont="1" applyFill="1" applyBorder="1">
      <alignment/>
      <protection/>
    </xf>
    <xf numFmtId="9" fontId="1" fillId="0" borderId="11" xfId="0" applyNumberFormat="1" applyFont="1" applyBorder="1" applyAlignment="1">
      <alignment/>
    </xf>
    <xf numFmtId="3" fontId="34" fillId="0" borderId="10" xfId="83" applyNumberFormat="1" applyFont="1" applyBorder="1" applyAlignment="1">
      <alignment vertical="center"/>
      <protection/>
    </xf>
    <xf numFmtId="3" fontId="39" fillId="0" borderId="10" xfId="83" applyNumberFormat="1" applyFont="1" applyBorder="1" applyAlignment="1">
      <alignment vertical="center"/>
      <protection/>
    </xf>
    <xf numFmtId="0" fontId="37" fillId="0" borderId="28" xfId="84" applyFont="1" applyBorder="1" applyAlignment="1">
      <alignment/>
      <protection/>
    </xf>
    <xf numFmtId="3" fontId="37" fillId="0" borderId="51" xfId="74" applyNumberFormat="1" applyFont="1" applyFill="1" applyBorder="1">
      <alignment/>
      <protection/>
    </xf>
    <xf numFmtId="3" fontId="34" fillId="0" borderId="12" xfId="83" applyNumberFormat="1" applyFont="1" applyBorder="1" applyAlignment="1">
      <alignment vertical="center"/>
      <protection/>
    </xf>
    <xf numFmtId="3" fontId="37" fillId="0" borderId="12" xfId="83" applyNumberFormat="1" applyFont="1" applyBorder="1" applyAlignment="1">
      <alignment vertical="center"/>
      <protection/>
    </xf>
    <xf numFmtId="9" fontId="1" fillId="0" borderId="14" xfId="0" applyNumberFormat="1" applyFont="1" applyBorder="1" applyAlignment="1">
      <alignment vertical="center"/>
    </xf>
    <xf numFmtId="3" fontId="4" fillId="0" borderId="16" xfId="93" applyNumberFormat="1" applyFont="1" applyFill="1" applyBorder="1" applyAlignment="1">
      <alignment horizontal="right"/>
      <protection/>
    </xf>
    <xf numFmtId="3" fontId="37" fillId="0" borderId="34" xfId="83" applyNumberFormat="1" applyFont="1" applyBorder="1">
      <alignment/>
      <protection/>
    </xf>
    <xf numFmtId="0" fontId="4" fillId="0" borderId="11" xfId="0" applyFont="1" applyFill="1" applyBorder="1" applyAlignment="1">
      <alignment/>
    </xf>
    <xf numFmtId="0" fontId="11" fillId="0" borderId="12" xfId="84" applyFont="1" applyBorder="1" applyAlignment="1">
      <alignment vertical="center"/>
      <protection/>
    </xf>
    <xf numFmtId="0" fontId="55" fillId="0" borderId="11" xfId="92" applyFont="1" applyFill="1" applyBorder="1" applyAlignment="1">
      <alignment vertical="center" wrapText="1"/>
      <protection/>
    </xf>
    <xf numFmtId="0" fontId="55" fillId="0" borderId="12" xfId="92" applyFont="1" applyFill="1" applyBorder="1" applyAlignment="1">
      <alignment vertical="center" wrapText="1"/>
      <protection/>
    </xf>
    <xf numFmtId="0" fontId="35" fillId="0" borderId="12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3" fontId="37" fillId="0" borderId="22" xfId="83" applyNumberFormat="1" applyFont="1" applyBorder="1">
      <alignment/>
      <protection/>
    </xf>
    <xf numFmtId="3" fontId="36" fillId="0" borderId="22" xfId="83" applyNumberFormat="1" applyFont="1" applyBorder="1">
      <alignment/>
      <protection/>
    </xf>
    <xf numFmtId="3" fontId="37" fillId="0" borderId="27" xfId="83" applyNumberFormat="1" applyFont="1" applyBorder="1">
      <alignment/>
      <protection/>
    </xf>
    <xf numFmtId="0" fontId="2" fillId="0" borderId="34" xfId="86" applyFont="1" applyFill="1" applyBorder="1" applyAlignment="1">
      <alignment horizontal="right"/>
      <protection/>
    </xf>
    <xf numFmtId="3" fontId="4" fillId="0" borderId="16" xfId="86" applyNumberFormat="1" applyFont="1" applyFill="1" applyBorder="1" applyAlignment="1">
      <alignment horizontal="right"/>
      <protection/>
    </xf>
    <xf numFmtId="3" fontId="2" fillId="0" borderId="34" xfId="86" applyNumberFormat="1" applyFont="1" applyFill="1" applyBorder="1" applyAlignment="1">
      <alignment horizontal="right"/>
      <protection/>
    </xf>
    <xf numFmtId="3" fontId="1" fillId="0" borderId="34" xfId="86" applyNumberFormat="1" applyFont="1" applyFill="1" applyBorder="1" applyAlignment="1">
      <alignment horizontal="right"/>
      <protection/>
    </xf>
    <xf numFmtId="3" fontId="2" fillId="0" borderId="30" xfId="86" applyNumberFormat="1" applyFont="1" applyFill="1" applyBorder="1" applyAlignment="1">
      <alignment horizontal="right" vertical="center"/>
      <protection/>
    </xf>
    <xf numFmtId="3" fontId="11" fillId="0" borderId="30" xfId="86" applyNumberFormat="1" applyFont="1" applyFill="1" applyBorder="1" applyAlignment="1">
      <alignment horizontal="right"/>
      <protection/>
    </xf>
    <xf numFmtId="3" fontId="1" fillId="0" borderId="30" xfId="86" applyNumberFormat="1" applyFont="1" applyFill="1" applyBorder="1" applyAlignment="1">
      <alignment horizontal="right"/>
      <protection/>
    </xf>
    <xf numFmtId="3" fontId="2" fillId="0" borderId="30" xfId="86" applyNumberFormat="1" applyFont="1" applyFill="1" applyBorder="1" applyAlignment="1">
      <alignment horizontal="right"/>
      <protection/>
    </xf>
    <xf numFmtId="0" fontId="1" fillId="0" borderId="16" xfId="86" applyFont="1" applyFill="1" applyBorder="1" applyAlignment="1">
      <alignment horizontal="center"/>
      <protection/>
    </xf>
    <xf numFmtId="0" fontId="2" fillId="0" borderId="34" xfId="86" applyFont="1" applyFill="1" applyBorder="1" applyAlignment="1">
      <alignment/>
      <protection/>
    </xf>
    <xf numFmtId="3" fontId="2" fillId="0" borderId="16" xfId="86" applyNumberFormat="1" applyFont="1" applyFill="1" applyBorder="1" applyAlignment="1" applyProtection="1">
      <alignment horizontal="right"/>
      <protection locked="0"/>
    </xf>
    <xf numFmtId="3" fontId="2" fillId="0" borderId="34" xfId="86" applyNumberFormat="1" applyFont="1" applyFill="1" applyBorder="1" applyAlignment="1">
      <alignment/>
      <protection/>
    </xf>
    <xf numFmtId="3" fontId="37" fillId="0" borderId="16" xfId="86" applyNumberFormat="1" applyFont="1" applyFill="1" applyBorder="1" applyAlignment="1">
      <alignment horizontal="right"/>
      <protection/>
    </xf>
    <xf numFmtId="0" fontId="0" fillId="0" borderId="0" xfId="86" applyFont="1">
      <alignment/>
      <protection/>
    </xf>
    <xf numFmtId="9" fontId="3" fillId="0" borderId="14" xfId="86" applyNumberFormat="1" applyFont="1" applyFill="1" applyBorder="1" applyAlignment="1">
      <alignment vertical="center"/>
      <protection/>
    </xf>
    <xf numFmtId="9" fontId="3" fillId="0" borderId="10" xfId="86" applyNumberFormat="1" applyFont="1" applyFill="1" applyBorder="1">
      <alignment/>
      <protection/>
    </xf>
    <xf numFmtId="9" fontId="3" fillId="0" borderId="14" xfId="86" applyNumberFormat="1" applyFont="1" applyFill="1" applyBorder="1">
      <alignment/>
      <protection/>
    </xf>
    <xf numFmtId="9" fontId="3" fillId="0" borderId="15" xfId="86" applyNumberFormat="1" applyFont="1" applyFill="1" applyBorder="1">
      <alignment/>
      <protection/>
    </xf>
    <xf numFmtId="3" fontId="2" fillId="0" borderId="20" xfId="84" applyNumberFormat="1" applyFont="1" applyBorder="1" applyAlignment="1">
      <alignment/>
      <protection/>
    </xf>
    <xf numFmtId="3" fontId="2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vertical="center"/>
    </xf>
    <xf numFmtId="9" fontId="4" fillId="0" borderId="12" xfId="84" applyNumberFormat="1" applyFont="1" applyBorder="1" applyAlignment="1">
      <alignment/>
      <protection/>
    </xf>
    <xf numFmtId="9" fontId="2" fillId="0" borderId="33" xfId="84" applyNumberFormat="1" applyFont="1" applyBorder="1" applyAlignment="1">
      <alignment/>
      <protection/>
    </xf>
    <xf numFmtId="9" fontId="1" fillId="0" borderId="38" xfId="84" applyNumberFormat="1" applyFont="1" applyBorder="1" applyAlignment="1">
      <alignment/>
      <protection/>
    </xf>
    <xf numFmtId="9" fontId="11" fillId="0" borderId="14" xfId="86" applyNumberFormat="1" applyFont="1" applyFill="1" applyBorder="1">
      <alignment/>
      <protection/>
    </xf>
    <xf numFmtId="3" fontId="2" fillId="0" borderId="34" xfId="86" applyNumberFormat="1" applyFont="1" applyFill="1" applyBorder="1" applyAlignment="1">
      <alignment horizontal="right" vertical="center"/>
      <protection/>
    </xf>
    <xf numFmtId="0" fontId="13" fillId="0" borderId="0" xfId="83" applyFont="1" applyBorder="1" applyAlignment="1">
      <alignment horizontal="center" vertical="center"/>
      <protection/>
    </xf>
    <xf numFmtId="3" fontId="2" fillId="0" borderId="34" xfId="0" applyNumberFormat="1" applyFont="1" applyBorder="1" applyAlignment="1">
      <alignment/>
    </xf>
    <xf numFmtId="0" fontId="2" fillId="0" borderId="50" xfId="0" applyFont="1" applyBorder="1" applyAlignment="1">
      <alignment/>
    </xf>
    <xf numFmtId="3" fontId="3" fillId="0" borderId="3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3" fontId="64" fillId="0" borderId="0" xfId="71" applyNumberFormat="1" applyFont="1" applyBorder="1" applyAlignment="1">
      <alignment horizontal="right"/>
      <protection/>
    </xf>
    <xf numFmtId="4" fontId="64" fillId="0" borderId="0" xfId="71" applyNumberFormat="1" applyFont="1" applyBorder="1" applyAlignment="1">
      <alignment horizontal="right"/>
      <protection/>
    </xf>
    <xf numFmtId="3" fontId="64" fillId="0" borderId="0" xfId="71" applyNumberFormat="1" applyFont="1" applyBorder="1">
      <alignment/>
      <protection/>
    </xf>
    <xf numFmtId="0" fontId="64" fillId="0" borderId="0" xfId="71" applyFont="1" applyBorder="1">
      <alignment/>
      <protection/>
    </xf>
    <xf numFmtId="0" fontId="64" fillId="0" borderId="0" xfId="71" applyFont="1" applyBorder="1" applyAlignment="1">
      <alignment horizontal="center"/>
      <protection/>
    </xf>
    <xf numFmtId="0" fontId="65" fillId="0" borderId="0" xfId="71" applyFont="1" applyBorder="1" applyAlignment="1">
      <alignment vertical="center"/>
      <protection/>
    </xf>
    <xf numFmtId="3" fontId="65" fillId="0" borderId="0" xfId="71" applyNumberFormat="1" applyFont="1" applyBorder="1" applyAlignment="1">
      <alignment vertical="center"/>
      <protection/>
    </xf>
    <xf numFmtId="0" fontId="64" fillId="0" borderId="0" xfId="71" applyFont="1" applyBorder="1" applyAlignment="1">
      <alignment horizontal="center" vertical="center"/>
      <protection/>
    </xf>
    <xf numFmtId="3" fontId="64" fillId="0" borderId="0" xfId="71" applyNumberFormat="1" applyFont="1" applyBorder="1" applyAlignment="1">
      <alignment horizontal="center" vertical="center"/>
      <protection/>
    </xf>
    <xf numFmtId="4" fontId="64" fillId="0" borderId="0" xfId="71" applyNumberFormat="1" applyFont="1" applyBorder="1" applyAlignment="1">
      <alignment horizontal="center"/>
      <protection/>
    </xf>
    <xf numFmtId="0" fontId="65" fillId="0" borderId="52" xfId="71" applyFont="1" applyBorder="1" applyAlignment="1">
      <alignment horizontal="center" vertical="center" wrapText="1"/>
      <protection/>
    </xf>
    <xf numFmtId="3" fontId="65" fillId="0" borderId="52" xfId="71" applyNumberFormat="1" applyFont="1" applyBorder="1" applyAlignment="1">
      <alignment horizontal="center" vertical="center" wrapText="1"/>
      <protection/>
    </xf>
    <xf numFmtId="0" fontId="64" fillId="0" borderId="0" xfId="71" applyFont="1" applyBorder="1" applyAlignment="1">
      <alignment vertical="center" wrapText="1"/>
      <protection/>
    </xf>
    <xf numFmtId="3" fontId="65" fillId="0" borderId="0" xfId="71" applyNumberFormat="1" applyFont="1" applyBorder="1">
      <alignment/>
      <protection/>
    </xf>
    <xf numFmtId="0" fontId="65" fillId="0" borderId="0" xfId="71" applyFont="1" applyBorder="1">
      <alignment/>
      <protection/>
    </xf>
    <xf numFmtId="0" fontId="65" fillId="0" borderId="0" xfId="71" applyFont="1" applyBorder="1" applyAlignment="1">
      <alignment vertical="top"/>
      <protection/>
    </xf>
    <xf numFmtId="0" fontId="65" fillId="0" borderId="0" xfId="71" applyNumberFormat="1" applyFont="1" applyBorder="1" applyAlignment="1">
      <alignment vertical="center"/>
      <protection/>
    </xf>
    <xf numFmtId="0" fontId="64" fillId="0" borderId="0" xfId="71" applyFont="1" applyBorder="1" applyAlignment="1">
      <alignment horizontal="left" wrapText="1" indent="1"/>
      <protection/>
    </xf>
    <xf numFmtId="4" fontId="65" fillId="0" borderId="53" xfId="71" applyNumberFormat="1" applyFont="1" applyBorder="1" applyAlignment="1">
      <alignment horizontal="center" vertical="center"/>
      <protection/>
    </xf>
    <xf numFmtId="4" fontId="64" fillId="0" borderId="0" xfId="71" applyNumberFormat="1" applyFont="1" applyBorder="1">
      <alignment/>
      <protection/>
    </xf>
    <xf numFmtId="0" fontId="37" fillId="0" borderId="40" xfId="83" applyFont="1" applyBorder="1">
      <alignment/>
      <protection/>
    </xf>
    <xf numFmtId="0" fontId="37" fillId="0" borderId="49" xfId="83" applyFont="1" applyBorder="1">
      <alignment/>
      <protection/>
    </xf>
    <xf numFmtId="3" fontId="37" fillId="0" borderId="20" xfId="0" applyNumberFormat="1" applyFont="1" applyBorder="1" applyAlignment="1">
      <alignment/>
    </xf>
    <xf numFmtId="3" fontId="37" fillId="0" borderId="20" xfId="83" applyNumberFormat="1" applyFont="1" applyBorder="1">
      <alignment/>
      <protection/>
    </xf>
    <xf numFmtId="3" fontId="37" fillId="0" borderId="25" xfId="83" applyNumberFormat="1" applyFont="1" applyBorder="1">
      <alignment/>
      <protection/>
    </xf>
    <xf numFmtId="3" fontId="37" fillId="0" borderId="23" xfId="84" applyNumberFormat="1" applyFont="1" applyBorder="1" applyAlignment="1">
      <alignment/>
      <protection/>
    </xf>
    <xf numFmtId="3" fontId="37" fillId="0" borderId="11" xfId="84" applyNumberFormat="1" applyFont="1" applyBorder="1" applyAlignment="1">
      <alignment/>
      <protection/>
    </xf>
    <xf numFmtId="3" fontId="37" fillId="0" borderId="10" xfId="84" applyNumberFormat="1" applyFont="1" applyBorder="1" applyAlignment="1">
      <alignment/>
      <protection/>
    </xf>
    <xf numFmtId="3" fontId="37" fillId="0" borderId="14" xfId="84" applyNumberFormat="1" applyFont="1" applyBorder="1" applyAlignment="1">
      <alignment/>
      <protection/>
    </xf>
    <xf numFmtId="3" fontId="37" fillId="0" borderId="12" xfId="84" applyNumberFormat="1" applyFont="1" applyBorder="1" applyAlignment="1">
      <alignment/>
      <protection/>
    </xf>
    <xf numFmtId="3" fontId="37" fillId="0" borderId="15" xfId="84" applyNumberFormat="1" applyFont="1" applyBorder="1" applyAlignment="1">
      <alignment/>
      <protection/>
    </xf>
    <xf numFmtId="3" fontId="37" fillId="0" borderId="18" xfId="84" applyNumberFormat="1" applyFont="1" applyBorder="1" applyAlignment="1">
      <alignment/>
      <protection/>
    </xf>
    <xf numFmtId="3" fontId="37" fillId="0" borderId="28" xfId="84" applyNumberFormat="1" applyFont="1" applyBorder="1" applyAlignment="1">
      <alignment/>
      <protection/>
    </xf>
    <xf numFmtId="3" fontId="37" fillId="0" borderId="39" xfId="84" applyNumberFormat="1" applyFont="1" applyBorder="1" applyAlignment="1">
      <alignment/>
      <protection/>
    </xf>
    <xf numFmtId="3" fontId="34" fillId="0" borderId="11" xfId="84" applyNumberFormat="1" applyFont="1" applyBorder="1" applyAlignment="1">
      <alignment vertical="center"/>
      <protection/>
    </xf>
    <xf numFmtId="3" fontId="33" fillId="0" borderId="39" xfId="84" applyNumberFormat="1" applyFont="1" applyBorder="1" applyAlignment="1">
      <alignment/>
      <protection/>
    </xf>
    <xf numFmtId="0" fontId="37" fillId="0" borderId="20" xfId="84" applyFont="1" applyBorder="1" applyAlignment="1">
      <alignment/>
      <protection/>
    </xf>
    <xf numFmtId="0" fontId="37" fillId="0" borderId="25" xfId="84" applyFont="1" applyBorder="1" applyAlignment="1">
      <alignment/>
      <protection/>
    </xf>
    <xf numFmtId="0" fontId="37" fillId="0" borderId="34" xfId="84" applyFont="1" applyBorder="1" applyAlignment="1">
      <alignment/>
      <protection/>
    </xf>
    <xf numFmtId="0" fontId="33" fillId="0" borderId="30" xfId="84" applyFont="1" applyBorder="1" applyAlignment="1">
      <alignment/>
      <protection/>
    </xf>
    <xf numFmtId="3" fontId="37" fillId="0" borderId="33" xfId="84" applyNumberFormat="1" applyFont="1" applyBorder="1" applyAlignment="1">
      <alignment/>
      <protection/>
    </xf>
    <xf numFmtId="3" fontId="37" fillId="0" borderId="12" xfId="74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37" fillId="0" borderId="54" xfId="0" applyNumberFormat="1" applyFont="1" applyBorder="1" applyAlignment="1">
      <alignment/>
    </xf>
    <xf numFmtId="0" fontId="34" fillId="0" borderId="55" xfId="83" applyFont="1" applyBorder="1" applyAlignment="1">
      <alignment vertical="center"/>
      <protection/>
    </xf>
    <xf numFmtId="3" fontId="37" fillId="0" borderId="33" xfId="83" applyNumberFormat="1" applyFont="1" applyBorder="1">
      <alignment/>
      <protection/>
    </xf>
    <xf numFmtId="3" fontId="37" fillId="0" borderId="28" xfId="0" applyNumberFormat="1" applyFont="1" applyBorder="1" applyAlignment="1">
      <alignment/>
    </xf>
    <xf numFmtId="3" fontId="11" fillId="0" borderId="14" xfId="84" applyNumberFormat="1" applyFont="1" applyBorder="1" applyAlignment="1">
      <alignment vertical="center"/>
      <protection/>
    </xf>
    <xf numFmtId="9" fontId="1" fillId="0" borderId="14" xfId="84" applyNumberFormat="1" applyFont="1" applyBorder="1" applyAlignment="1">
      <alignment vertical="center"/>
      <protection/>
    </xf>
    <xf numFmtId="9" fontId="4" fillId="0" borderId="12" xfId="0" applyNumberFormat="1" applyFont="1" applyBorder="1" applyAlignment="1">
      <alignment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8" fillId="0" borderId="12" xfId="104" applyNumberFormat="1" applyFont="1" applyFill="1" applyBorder="1" applyAlignment="1">
      <alignment horizontal="right"/>
    </xf>
    <xf numFmtId="9" fontId="9" fillId="0" borderId="10" xfId="104" applyNumberFormat="1" applyFont="1" applyFill="1" applyBorder="1" applyAlignment="1">
      <alignment horizontal="right"/>
    </xf>
    <xf numFmtId="9" fontId="9" fillId="0" borderId="12" xfId="104" applyNumberFormat="1" applyFont="1" applyFill="1" applyBorder="1" applyAlignment="1">
      <alignment horizontal="right"/>
    </xf>
    <xf numFmtId="9" fontId="43" fillId="0" borderId="10" xfId="104" applyNumberFormat="1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 horizontal="right"/>
    </xf>
    <xf numFmtId="0" fontId="34" fillId="0" borderId="0" xfId="77" applyFont="1" applyAlignment="1">
      <alignment horizontal="center"/>
      <protection/>
    </xf>
    <xf numFmtId="0" fontId="39" fillId="0" borderId="0" xfId="77" applyFont="1">
      <alignment/>
      <protection/>
    </xf>
    <xf numFmtId="0" fontId="39" fillId="0" borderId="21" xfId="77" applyFont="1" applyBorder="1">
      <alignment/>
      <protection/>
    </xf>
    <xf numFmtId="0" fontId="34" fillId="0" borderId="12" xfId="77" applyFont="1" applyBorder="1" applyAlignment="1">
      <alignment horizontal="center" vertical="center"/>
      <protection/>
    </xf>
    <xf numFmtId="0" fontId="34" fillId="0" borderId="25" xfId="77" applyFont="1" applyBorder="1" applyAlignment="1">
      <alignment horizontal="center"/>
      <protection/>
    </xf>
    <xf numFmtId="0" fontId="34" fillId="0" borderId="12" xfId="77" applyFont="1" applyBorder="1" applyAlignment="1">
      <alignment horizontal="center"/>
      <protection/>
    </xf>
    <xf numFmtId="0" fontId="34" fillId="0" borderId="25" xfId="77" applyFont="1" applyBorder="1" applyAlignment="1">
      <alignment horizontal="center" vertical="center" wrapText="1"/>
      <protection/>
    </xf>
    <xf numFmtId="3" fontId="35" fillId="0" borderId="10" xfId="77" applyNumberFormat="1" applyFont="1" applyBorder="1">
      <alignment/>
      <protection/>
    </xf>
    <xf numFmtId="3" fontId="11" fillId="0" borderId="42" xfId="77" applyNumberFormat="1" applyFont="1" applyBorder="1" applyAlignment="1">
      <alignment vertical="center" wrapText="1"/>
      <protection/>
    </xf>
    <xf numFmtId="0" fontId="11" fillId="0" borderId="12" xfId="77" applyFont="1" applyBorder="1" applyAlignment="1">
      <alignment horizontal="center" vertical="center" wrapText="1"/>
      <protection/>
    </xf>
    <xf numFmtId="0" fontId="34" fillId="0" borderId="12" xfId="77" applyFont="1" applyBorder="1" applyAlignment="1">
      <alignment horizontal="center" vertical="center" wrapText="1"/>
      <protection/>
    </xf>
    <xf numFmtId="3" fontId="11" fillId="0" borderId="12" xfId="77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4" fillId="0" borderId="25" xfId="77" applyFont="1" applyBorder="1" applyAlignment="1">
      <alignment horizontal="center" vertical="center" wrapText="1"/>
      <protection/>
    </xf>
    <xf numFmtId="0" fontId="35" fillId="0" borderId="10" xfId="77" applyFont="1" applyBorder="1" applyAlignment="1">
      <alignment vertical="center"/>
      <protection/>
    </xf>
    <xf numFmtId="0" fontId="35" fillId="0" borderId="12" xfId="77" applyFont="1" applyBorder="1" applyAlignment="1">
      <alignment wrapText="1"/>
      <protection/>
    </xf>
    <xf numFmtId="3" fontId="35" fillId="0" borderId="12" xfId="77" applyNumberFormat="1" applyFont="1" applyBorder="1" applyAlignment="1">
      <alignment horizontal="right" vertical="center"/>
      <protection/>
    </xf>
    <xf numFmtId="0" fontId="35" fillId="0" borderId="12" xfId="77" applyFont="1" applyBorder="1" applyAlignment="1">
      <alignment vertical="center" wrapText="1"/>
      <protection/>
    </xf>
    <xf numFmtId="3" fontId="35" fillId="0" borderId="10" xfId="77" applyNumberFormat="1" applyFont="1" applyBorder="1" applyAlignment="1">
      <alignment vertical="center"/>
      <protection/>
    </xf>
    <xf numFmtId="3" fontId="35" fillId="0" borderId="12" xfId="77" applyNumberFormat="1" applyFont="1" applyBorder="1" applyAlignment="1">
      <alignment vertical="center"/>
      <protection/>
    </xf>
    <xf numFmtId="3" fontId="35" fillId="0" borderId="12" xfId="77" applyNumberFormat="1" applyFont="1" applyBorder="1">
      <alignment/>
      <protection/>
    </xf>
    <xf numFmtId="0" fontId="45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64" fillId="0" borderId="0" xfId="64" applyNumberFormat="1" applyFont="1" applyAlignment="1">
      <alignment vertical="center"/>
      <protection/>
    </xf>
    <xf numFmtId="0" fontId="64" fillId="0" borderId="0" xfId="64" applyFont="1" applyAlignment="1">
      <alignment vertical="center"/>
      <protection/>
    </xf>
    <xf numFmtId="3" fontId="65" fillId="0" borderId="0" xfId="72" applyNumberFormat="1" applyFont="1" applyBorder="1" applyAlignment="1">
      <alignment vertical="center"/>
      <protection/>
    </xf>
    <xf numFmtId="0" fontId="64" fillId="0" borderId="0" xfId="72" applyFont="1" applyBorder="1">
      <alignment/>
      <protection/>
    </xf>
    <xf numFmtId="0" fontId="65" fillId="0" borderId="0" xfId="72" applyFont="1" applyBorder="1" applyAlignment="1">
      <alignment vertical="center"/>
      <protection/>
    </xf>
    <xf numFmtId="4" fontId="64" fillId="0" borderId="0" xfId="72" applyNumberFormat="1" applyFont="1" applyBorder="1" applyAlignment="1">
      <alignment horizontal="right"/>
      <protection/>
    </xf>
    <xf numFmtId="0" fontId="64" fillId="0" borderId="0" xfId="72" applyFont="1" applyBorder="1" applyAlignment="1">
      <alignment horizontal="center"/>
      <protection/>
    </xf>
    <xf numFmtId="0" fontId="64" fillId="0" borderId="0" xfId="72" applyFont="1" applyBorder="1" applyAlignment="1">
      <alignment horizontal="center" vertical="center"/>
      <protection/>
    </xf>
    <xf numFmtId="3" fontId="64" fillId="0" borderId="0" xfId="72" applyNumberFormat="1" applyFont="1" applyBorder="1" applyAlignment="1">
      <alignment horizontal="center" vertical="center"/>
      <protection/>
    </xf>
    <xf numFmtId="0" fontId="65" fillId="0" borderId="56" xfId="64" applyFont="1" applyBorder="1" applyAlignment="1">
      <alignment vertical="center"/>
      <protection/>
    </xf>
    <xf numFmtId="0" fontId="65" fillId="0" borderId="57" xfId="97" applyFont="1" applyFill="1" applyBorder="1" applyAlignment="1">
      <alignment horizontal="center" vertical="center"/>
      <protection/>
    </xf>
    <xf numFmtId="3" fontId="65" fillId="0" borderId="57" xfId="64" applyNumberFormat="1" applyFont="1" applyBorder="1" applyAlignment="1">
      <alignment vertical="center"/>
      <protection/>
    </xf>
    <xf numFmtId="3" fontId="65" fillId="0" borderId="58" xfId="64" applyNumberFormat="1" applyFont="1" applyBorder="1" applyAlignment="1">
      <alignment vertical="center"/>
      <protection/>
    </xf>
    <xf numFmtId="0" fontId="64" fillId="0" borderId="59" xfId="64" applyFont="1" applyBorder="1" applyAlignment="1">
      <alignment vertical="center"/>
      <protection/>
    </xf>
    <xf numFmtId="0" fontId="64" fillId="0" borderId="60" xfId="97" applyFont="1" applyFill="1" applyBorder="1" applyAlignment="1">
      <alignment horizontal="center" vertical="center"/>
      <protection/>
    </xf>
    <xf numFmtId="3" fontId="64" fillId="0" borderId="60" xfId="64" applyNumberFormat="1" applyFont="1" applyBorder="1" applyAlignment="1">
      <alignment vertical="center"/>
      <protection/>
    </xf>
    <xf numFmtId="3" fontId="64" fillId="0" borderId="61" xfId="64" applyNumberFormat="1" applyFont="1" applyBorder="1" applyAlignment="1">
      <alignment vertical="center"/>
      <protection/>
    </xf>
    <xf numFmtId="0" fontId="64" fillId="0" borderId="62" xfId="64" applyFont="1" applyBorder="1" applyAlignment="1">
      <alignment vertical="center"/>
      <protection/>
    </xf>
    <xf numFmtId="0" fontId="64" fillId="0" borderId="63" xfId="97" applyFont="1" applyFill="1" applyBorder="1" applyAlignment="1">
      <alignment horizontal="center" vertical="center"/>
      <protection/>
    </xf>
    <xf numFmtId="3" fontId="64" fillId="0" borderId="63" xfId="64" applyNumberFormat="1" applyFont="1" applyBorder="1" applyAlignment="1">
      <alignment vertical="center"/>
      <protection/>
    </xf>
    <xf numFmtId="3" fontId="64" fillId="0" borderId="64" xfId="64" applyNumberFormat="1" applyFont="1" applyBorder="1" applyAlignment="1">
      <alignment vertical="center"/>
      <protection/>
    </xf>
    <xf numFmtId="0" fontId="64" fillId="0" borderId="65" xfId="64" applyFont="1" applyBorder="1" applyAlignment="1">
      <alignment vertical="center"/>
      <protection/>
    </xf>
    <xf numFmtId="0" fontId="64" fillId="0" borderId="66" xfId="97" applyFont="1" applyFill="1" applyBorder="1" applyAlignment="1">
      <alignment horizontal="center" vertical="center"/>
      <protection/>
    </xf>
    <xf numFmtId="3" fontId="64" fillId="0" borderId="66" xfId="64" applyNumberFormat="1" applyFont="1" applyBorder="1" applyAlignment="1">
      <alignment vertical="center"/>
      <protection/>
    </xf>
    <xf numFmtId="3" fontId="64" fillId="0" borderId="37" xfId="64" applyNumberFormat="1" applyFont="1" applyBorder="1" applyAlignment="1">
      <alignment vertical="center"/>
      <protection/>
    </xf>
    <xf numFmtId="0" fontId="64" fillId="0" borderId="67" xfId="64" applyFont="1" applyBorder="1" applyAlignment="1">
      <alignment vertical="center"/>
      <protection/>
    </xf>
    <xf numFmtId="0" fontId="64" fillId="0" borderId="68" xfId="97" applyFont="1" applyFill="1" applyBorder="1" applyAlignment="1">
      <alignment horizontal="center" vertical="center"/>
      <protection/>
    </xf>
    <xf numFmtId="3" fontId="64" fillId="0" borderId="68" xfId="64" applyNumberFormat="1" applyFont="1" applyBorder="1" applyAlignment="1">
      <alignment vertical="center"/>
      <protection/>
    </xf>
    <xf numFmtId="3" fontId="64" fillId="0" borderId="69" xfId="64" applyNumberFormat="1" applyFont="1" applyBorder="1" applyAlignment="1">
      <alignment vertical="center"/>
      <protection/>
    </xf>
    <xf numFmtId="3" fontId="64" fillId="0" borderId="42" xfId="64" applyNumberFormat="1" applyFont="1" applyBorder="1" applyAlignment="1">
      <alignment vertical="center"/>
      <protection/>
    </xf>
    <xf numFmtId="0" fontId="65" fillId="0" borderId="56" xfId="64" applyFont="1" applyBorder="1" applyAlignment="1">
      <alignment vertical="center" wrapText="1"/>
      <protection/>
    </xf>
    <xf numFmtId="0" fontId="64" fillId="0" borderId="70" xfId="64" applyFont="1" applyBorder="1" applyAlignment="1">
      <alignment vertical="center"/>
      <protection/>
    </xf>
    <xf numFmtId="0" fontId="64" fillId="0" borderId="71" xfId="97" applyFont="1" applyFill="1" applyBorder="1" applyAlignment="1">
      <alignment horizontal="center" vertical="center"/>
      <protection/>
    </xf>
    <xf numFmtId="3" fontId="64" fillId="0" borderId="71" xfId="64" applyNumberFormat="1" applyFont="1" applyBorder="1" applyAlignment="1">
      <alignment vertical="center"/>
      <protection/>
    </xf>
    <xf numFmtId="3" fontId="64" fillId="0" borderId="72" xfId="64" applyNumberFormat="1" applyFont="1" applyBorder="1" applyAlignment="1">
      <alignment vertical="center"/>
      <protection/>
    </xf>
    <xf numFmtId="0" fontId="65" fillId="4" borderId="57" xfId="64" applyFont="1" applyFill="1" applyBorder="1" applyAlignment="1">
      <alignment vertical="center"/>
      <protection/>
    </xf>
    <xf numFmtId="0" fontId="65" fillId="4" borderId="57" xfId="97" applyFont="1" applyFill="1" applyBorder="1" applyAlignment="1">
      <alignment horizontal="center" vertical="center"/>
      <protection/>
    </xf>
    <xf numFmtId="3" fontId="64" fillId="4" borderId="57" xfId="64" applyNumberFormat="1" applyFont="1" applyFill="1" applyBorder="1" applyAlignment="1">
      <alignment vertical="center"/>
      <protection/>
    </xf>
    <xf numFmtId="3" fontId="64" fillId="4" borderId="58" xfId="64" applyNumberFormat="1" applyFont="1" applyFill="1" applyBorder="1" applyAlignment="1">
      <alignment vertical="center"/>
      <protection/>
    </xf>
    <xf numFmtId="0" fontId="64" fillId="0" borderId="0" xfId="97" applyFont="1" applyFill="1" applyBorder="1" applyAlignment="1">
      <alignment vertical="center"/>
      <protection/>
    </xf>
    <xf numFmtId="3" fontId="64" fillId="0" borderId="73" xfId="64" applyNumberFormat="1" applyFont="1" applyBorder="1" applyAlignment="1">
      <alignment vertical="center"/>
      <protection/>
    </xf>
    <xf numFmtId="3" fontId="65" fillId="4" borderId="57" xfId="64" applyNumberFormat="1" applyFont="1" applyFill="1" applyBorder="1" applyAlignment="1">
      <alignment vertical="center"/>
      <protection/>
    </xf>
    <xf numFmtId="3" fontId="65" fillId="4" borderId="58" xfId="64" applyNumberFormat="1" applyFont="1" applyFill="1" applyBorder="1" applyAlignment="1">
      <alignment vertical="center"/>
      <protection/>
    </xf>
    <xf numFmtId="3" fontId="64" fillId="0" borderId="44" xfId="64" applyNumberFormat="1" applyFont="1" applyBorder="1" applyAlignment="1">
      <alignment vertical="center"/>
      <protection/>
    </xf>
    <xf numFmtId="0" fontId="64" fillId="0" borderId="60" xfId="64" applyFont="1" applyBorder="1" applyAlignment="1">
      <alignment vertical="center"/>
      <protection/>
    </xf>
    <xf numFmtId="0" fontId="65" fillId="0" borderId="60" xfId="64" applyFont="1" applyBorder="1" applyAlignment="1">
      <alignment horizontal="center" vertical="center"/>
      <protection/>
    </xf>
    <xf numFmtId="3" fontId="64" fillId="0" borderId="61" xfId="64" applyNumberFormat="1" applyFont="1" applyFill="1" applyBorder="1" applyAlignment="1">
      <alignment vertical="center"/>
      <protection/>
    </xf>
    <xf numFmtId="0" fontId="64" fillId="0" borderId="68" xfId="64" applyFont="1" applyBorder="1" applyAlignment="1">
      <alignment vertical="center"/>
      <protection/>
    </xf>
    <xf numFmtId="0" fontId="65" fillId="0" borderId="68" xfId="64" applyFont="1" applyBorder="1" applyAlignment="1">
      <alignment horizontal="center" vertical="center"/>
      <protection/>
    </xf>
    <xf numFmtId="3" fontId="64" fillId="0" borderId="69" xfId="64" applyNumberFormat="1" applyFont="1" applyFill="1" applyBorder="1" applyAlignment="1">
      <alignment vertical="center"/>
      <protection/>
    </xf>
    <xf numFmtId="11" fontId="64" fillId="0" borderId="68" xfId="64" applyNumberFormat="1" applyFont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65" fillId="0" borderId="57" xfId="64" applyFont="1" applyBorder="1" applyAlignment="1">
      <alignment horizontal="center" vertical="center"/>
      <protection/>
    </xf>
    <xf numFmtId="3" fontId="65" fillId="0" borderId="57" xfId="64" applyNumberFormat="1" applyFont="1" applyFill="1" applyBorder="1" applyAlignment="1">
      <alignment vertical="center"/>
      <protection/>
    </xf>
    <xf numFmtId="0" fontId="64" fillId="0" borderId="60" xfId="64" applyFont="1" applyBorder="1" applyAlignment="1">
      <alignment horizontal="center" vertical="center"/>
      <protection/>
    </xf>
    <xf numFmtId="3" fontId="64" fillId="0" borderId="60" xfId="64" applyNumberFormat="1" applyFont="1" applyFill="1" applyBorder="1" applyAlignment="1">
      <alignment vertical="center"/>
      <protection/>
    </xf>
    <xf numFmtId="0" fontId="64" fillId="0" borderId="74" xfId="64" applyFont="1" applyBorder="1" applyAlignment="1">
      <alignment vertical="center"/>
      <protection/>
    </xf>
    <xf numFmtId="0" fontId="64" fillId="0" borderId="75" xfId="64" applyFont="1" applyBorder="1" applyAlignment="1">
      <alignment horizontal="center" vertical="center"/>
      <protection/>
    </xf>
    <xf numFmtId="3" fontId="64" fillId="0" borderId="75" xfId="64" applyNumberFormat="1" applyFont="1" applyBorder="1" applyAlignment="1">
      <alignment vertical="center"/>
      <protection/>
    </xf>
    <xf numFmtId="3" fontId="64" fillId="0" borderId="75" xfId="64" applyNumberFormat="1" applyFont="1" applyFill="1" applyBorder="1" applyAlignment="1">
      <alignment vertical="center"/>
      <protection/>
    </xf>
    <xf numFmtId="0" fontId="65" fillId="0" borderId="76" xfId="64" applyFont="1" applyBorder="1" applyAlignment="1">
      <alignment vertical="center"/>
      <protection/>
    </xf>
    <xf numFmtId="0" fontId="65" fillId="0" borderId="77" xfId="64" applyFont="1" applyBorder="1" applyAlignment="1">
      <alignment horizontal="center" vertical="center"/>
      <protection/>
    </xf>
    <xf numFmtId="3" fontId="65" fillId="0" borderId="77" xfId="64" applyNumberFormat="1" applyFont="1" applyBorder="1" applyAlignment="1">
      <alignment vertical="center"/>
      <protection/>
    </xf>
    <xf numFmtId="3" fontId="65" fillId="0" borderId="77" xfId="64" applyNumberFormat="1" applyFont="1" applyFill="1" applyBorder="1" applyAlignment="1">
      <alignment vertical="center"/>
      <protection/>
    </xf>
    <xf numFmtId="3" fontId="65" fillId="0" borderId="0" xfId="64" applyNumberFormat="1" applyFont="1" applyBorder="1" applyAlignment="1">
      <alignment vertical="center"/>
      <protection/>
    </xf>
    <xf numFmtId="0" fontId="65" fillId="4" borderId="56" xfId="64" applyFont="1" applyFill="1" applyBorder="1" applyAlignment="1">
      <alignment vertical="center"/>
      <protection/>
    </xf>
    <xf numFmtId="0" fontId="64" fillId="0" borderId="0" xfId="96" applyFont="1" applyFill="1" applyBorder="1" applyAlignment="1">
      <alignment vertical="center"/>
      <protection/>
    </xf>
    <xf numFmtId="0" fontId="65" fillId="0" borderId="12" xfId="97" applyFont="1" applyFill="1" applyBorder="1" applyAlignment="1">
      <alignment horizontal="center" vertical="center"/>
      <protection/>
    </xf>
    <xf numFmtId="3" fontId="65" fillId="0" borderId="12" xfId="97" applyNumberFormat="1" applyFont="1" applyFill="1" applyBorder="1" applyAlignment="1">
      <alignment horizontal="center" vertical="center"/>
      <protection/>
    </xf>
    <xf numFmtId="3" fontId="65" fillId="0" borderId="12" xfId="97" applyNumberFormat="1" applyFont="1" applyFill="1" applyBorder="1" applyAlignment="1">
      <alignment horizontal="center" vertical="center" wrapText="1"/>
      <protection/>
    </xf>
    <xf numFmtId="0" fontId="65" fillId="0" borderId="12" xfId="97" applyFont="1" applyFill="1" applyBorder="1" applyAlignment="1">
      <alignment horizontal="left" vertical="center"/>
      <protection/>
    </xf>
    <xf numFmtId="0" fontId="10" fillId="0" borderId="0" xfId="89">
      <alignment/>
      <protection/>
    </xf>
    <xf numFmtId="0" fontId="10" fillId="0" borderId="21" xfId="89" applyBorder="1">
      <alignment/>
      <protection/>
    </xf>
    <xf numFmtId="0" fontId="13" fillId="0" borderId="21" xfId="89" applyFont="1" applyBorder="1" applyAlignment="1">
      <alignment horizontal="right"/>
      <protection/>
    </xf>
    <xf numFmtId="0" fontId="10" fillId="0" borderId="13" xfId="89" applyBorder="1">
      <alignment/>
      <protection/>
    </xf>
    <xf numFmtId="0" fontId="34" fillId="0" borderId="12" xfId="89" applyFont="1" applyBorder="1" applyAlignment="1">
      <alignment horizontal="center" vertical="center"/>
      <protection/>
    </xf>
    <xf numFmtId="0" fontId="34" fillId="0" borderId="12" xfId="89" applyFont="1" applyFill="1" applyBorder="1" applyAlignment="1">
      <alignment horizontal="center" vertical="center"/>
      <protection/>
    </xf>
    <xf numFmtId="3" fontId="35" fillId="0" borderId="10" xfId="89" applyNumberFormat="1" applyFont="1" applyBorder="1" applyAlignment="1">
      <alignment vertical="center"/>
      <protection/>
    </xf>
    <xf numFmtId="0" fontId="3" fillId="0" borderId="0" xfId="75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5">
      <alignment/>
      <protection/>
    </xf>
    <xf numFmtId="0" fontId="3" fillId="0" borderId="0" xfId="75" applyFont="1" applyBorder="1" applyAlignment="1">
      <alignment horizontal="center"/>
      <protection/>
    </xf>
    <xf numFmtId="0" fontId="0" fillId="0" borderId="0" xfId="78" applyAlignment="1">
      <alignment horizontal="center"/>
      <protection/>
    </xf>
    <xf numFmtId="0" fontId="0" fillId="0" borderId="21" xfId="75" applyBorder="1">
      <alignment/>
      <protection/>
    </xf>
    <xf numFmtId="0" fontId="0" fillId="0" borderId="21" xfId="75" applyFont="1" applyBorder="1" applyAlignment="1">
      <alignment horizontal="right"/>
      <protection/>
    </xf>
    <xf numFmtId="0" fontId="3" fillId="0" borderId="12" xfId="75" applyFont="1" applyBorder="1">
      <alignment/>
      <protection/>
    </xf>
    <xf numFmtId="0" fontId="3" fillId="0" borderId="11" xfId="75" applyFont="1" applyBorder="1" applyAlignment="1">
      <alignment horizontal="center"/>
      <protection/>
    </xf>
    <xf numFmtId="0" fontId="0" fillId="0" borderId="12" xfId="75" applyFont="1" applyBorder="1">
      <alignment/>
      <protection/>
    </xf>
    <xf numFmtId="3" fontId="0" fillId="0" borderId="12" xfId="75" applyNumberFormat="1" applyFont="1" applyBorder="1">
      <alignment/>
      <protection/>
    </xf>
    <xf numFmtId="0" fontId="0" fillId="0" borderId="12" xfId="75" applyFont="1" applyBorder="1">
      <alignment/>
      <protection/>
    </xf>
    <xf numFmtId="0" fontId="3" fillId="0" borderId="12" xfId="75" applyFont="1" applyFill="1" applyBorder="1">
      <alignment/>
      <protection/>
    </xf>
    <xf numFmtId="3" fontId="3" fillId="0" borderId="12" xfId="75" applyNumberFormat="1" applyFont="1" applyBorder="1">
      <alignment/>
      <protection/>
    </xf>
    <xf numFmtId="0" fontId="3" fillId="0" borderId="12" xfId="75" applyFont="1" applyFill="1" applyBorder="1">
      <alignment/>
      <protection/>
    </xf>
    <xf numFmtId="3" fontId="3" fillId="0" borderId="12" xfId="75" applyNumberFormat="1" applyFont="1" applyBorder="1">
      <alignment/>
      <protection/>
    </xf>
    <xf numFmtId="0" fontId="67" fillId="0" borderId="12" xfId="75" applyFont="1" applyBorder="1">
      <alignment/>
      <protection/>
    </xf>
    <xf numFmtId="3" fontId="67" fillId="0" borderId="12" xfId="75" applyNumberFormat="1" applyFont="1" applyBorder="1">
      <alignment/>
      <protection/>
    </xf>
    <xf numFmtId="3" fontId="67" fillId="0" borderId="12" xfId="0" applyNumberFormat="1" applyFont="1" applyBorder="1" applyAlignment="1">
      <alignment/>
    </xf>
    <xf numFmtId="0" fontId="0" fillId="0" borderId="12" xfId="82" applyFont="1" applyBorder="1" applyAlignment="1">
      <alignment horizontal="right"/>
      <protection/>
    </xf>
    <xf numFmtId="0" fontId="1" fillId="0" borderId="12" xfId="82" applyFont="1" applyBorder="1" applyAlignment="1">
      <alignment/>
      <protection/>
    </xf>
    <xf numFmtId="0" fontId="2" fillId="0" borderId="12" xfId="82" applyFont="1" applyBorder="1" applyAlignment="1">
      <alignment/>
      <protection/>
    </xf>
    <xf numFmtId="0" fontId="0" fillId="0" borderId="0" xfId="75" applyBorder="1">
      <alignment/>
      <protection/>
    </xf>
    <xf numFmtId="0" fontId="68" fillId="0" borderId="0" xfId="75" applyFont="1">
      <alignment/>
      <protection/>
    </xf>
    <xf numFmtId="3" fontId="0" fillId="0" borderId="12" xfId="75" applyNumberFormat="1" applyFont="1" applyBorder="1">
      <alignment/>
      <protection/>
    </xf>
    <xf numFmtId="0" fontId="3" fillId="0" borderId="12" xfId="75" applyFont="1" applyBorder="1">
      <alignment/>
      <protection/>
    </xf>
    <xf numFmtId="0" fontId="0" fillId="0" borderId="12" xfId="75" applyFont="1" applyFill="1" applyBorder="1">
      <alignment/>
      <protection/>
    </xf>
    <xf numFmtId="0" fontId="2" fillId="0" borderId="12" xfId="75" applyFont="1" applyBorder="1">
      <alignment/>
      <protection/>
    </xf>
    <xf numFmtId="0" fontId="2" fillId="0" borderId="12" xfId="75" applyFont="1" applyFill="1" applyBorder="1">
      <alignment/>
      <protection/>
    </xf>
    <xf numFmtId="3" fontId="2" fillId="0" borderId="12" xfId="75" applyNumberFormat="1" applyFont="1" applyBorder="1">
      <alignment/>
      <protection/>
    </xf>
    <xf numFmtId="0" fontId="2" fillId="0" borderId="12" xfId="82" applyFont="1" applyBorder="1" applyAlignment="1">
      <alignment/>
      <protection/>
    </xf>
    <xf numFmtId="0" fontId="0" fillId="0" borderId="0" xfId="75" applyFont="1">
      <alignment/>
      <protection/>
    </xf>
    <xf numFmtId="0" fontId="0" fillId="0" borderId="12" xfId="82" applyFont="1" applyBorder="1" applyAlignment="1">
      <alignment/>
      <protection/>
    </xf>
    <xf numFmtId="0" fontId="10" fillId="0" borderId="12" xfId="0" applyFont="1" applyBorder="1" applyAlignment="1">
      <alignment horizontal="left"/>
    </xf>
    <xf numFmtId="0" fontId="65" fillId="0" borderId="12" xfId="71" applyFont="1" applyBorder="1">
      <alignment/>
      <protection/>
    </xf>
    <xf numFmtId="0" fontId="65" fillId="0" borderId="12" xfId="71" applyFont="1" applyBorder="1" applyAlignment="1">
      <alignment wrapText="1"/>
      <protection/>
    </xf>
    <xf numFmtId="0" fontId="64" fillId="0" borderId="12" xfId="71" applyFont="1" applyBorder="1" applyAlignment="1">
      <alignment horizontal="left" indent="1"/>
      <protection/>
    </xf>
    <xf numFmtId="0" fontId="65" fillId="0" borderId="12" xfId="71" applyFont="1" applyBorder="1" applyAlignment="1">
      <alignment vertical="top" wrapText="1"/>
      <protection/>
    </xf>
    <xf numFmtId="0" fontId="64" fillId="0" borderId="12" xfId="71" applyFont="1" applyBorder="1" applyAlignment="1">
      <alignment wrapText="1"/>
      <protection/>
    </xf>
    <xf numFmtId="0" fontId="64" fillId="0" borderId="12" xfId="71" applyFont="1" applyBorder="1">
      <alignment/>
      <protection/>
    </xf>
    <xf numFmtId="0" fontId="65" fillId="0" borderId="49" xfId="71" applyFont="1" applyBorder="1" applyAlignment="1">
      <alignment horizontal="left" vertical="center" wrapText="1"/>
      <protection/>
    </xf>
    <xf numFmtId="3" fontId="65" fillId="0" borderId="49" xfId="71" applyNumberFormat="1" applyFont="1" applyBorder="1" applyAlignment="1">
      <alignment horizontal="center" vertical="center" wrapText="1"/>
      <protection/>
    </xf>
    <xf numFmtId="0" fontId="65" fillId="0" borderId="30" xfId="71" applyFont="1" applyBorder="1" applyAlignment="1">
      <alignment horizontal="center" vertical="center" wrapText="1"/>
      <protection/>
    </xf>
    <xf numFmtId="0" fontId="65" fillId="0" borderId="24" xfId="71" applyFont="1" applyBorder="1" applyAlignment="1">
      <alignment horizontal="center" vertical="center" wrapText="1"/>
      <protection/>
    </xf>
    <xf numFmtId="3" fontId="65" fillId="0" borderId="14" xfId="71" applyNumberFormat="1" applyFont="1" applyBorder="1" applyAlignment="1">
      <alignment horizontal="center" vertical="center" wrapText="1"/>
      <protection/>
    </xf>
    <xf numFmtId="3" fontId="65" fillId="0" borderId="28" xfId="71" applyNumberFormat="1" applyFont="1" applyBorder="1" applyAlignment="1">
      <alignment horizontal="center" vertical="center" wrapText="1"/>
      <protection/>
    </xf>
    <xf numFmtId="4" fontId="65" fillId="0" borderId="14" xfId="71" applyNumberFormat="1" applyFont="1" applyBorder="1" applyAlignment="1">
      <alignment horizontal="center" vertical="center" wrapText="1"/>
      <protection/>
    </xf>
    <xf numFmtId="4" fontId="65" fillId="0" borderId="28" xfId="71" applyNumberFormat="1" applyFont="1" applyBorder="1" applyAlignment="1">
      <alignment horizontal="center" vertical="center" wrapText="1"/>
      <protection/>
    </xf>
    <xf numFmtId="0" fontId="64" fillId="0" borderId="16" xfId="71" applyFont="1" applyBorder="1" applyAlignment="1">
      <alignment horizontal="center"/>
      <protection/>
    </xf>
    <xf numFmtId="3" fontId="65" fillId="0" borderId="10" xfId="71" applyNumberFormat="1" applyFont="1" applyBorder="1">
      <alignment/>
      <protection/>
    </xf>
    <xf numFmtId="4" fontId="65" fillId="0" borderId="10" xfId="71" applyNumberFormat="1" applyFont="1" applyBorder="1" applyAlignment="1">
      <alignment horizontal="center"/>
      <protection/>
    </xf>
    <xf numFmtId="0" fontId="64" fillId="0" borderId="12" xfId="71" applyFont="1" applyBorder="1" applyAlignment="1">
      <alignment horizontal="center"/>
      <protection/>
    </xf>
    <xf numFmtId="3" fontId="64" fillId="0" borderId="12" xfId="71" applyNumberFormat="1" applyFont="1" applyBorder="1">
      <alignment/>
      <protection/>
    </xf>
    <xf numFmtId="4" fontId="64" fillId="0" borderId="12" xfId="71" applyNumberFormat="1" applyFont="1" applyBorder="1" applyAlignment="1">
      <alignment horizontal="center"/>
      <protection/>
    </xf>
    <xf numFmtId="0" fontId="65" fillId="0" borderId="12" xfId="71" applyFont="1" applyBorder="1" applyAlignment="1">
      <alignment horizontal="center"/>
      <protection/>
    </xf>
    <xf numFmtId="3" fontId="65" fillId="0" borderId="12" xfId="71" applyNumberFormat="1" applyFont="1" applyBorder="1">
      <alignment/>
      <protection/>
    </xf>
    <xf numFmtId="4" fontId="65" fillId="0" borderId="12" xfId="71" applyNumberFormat="1" applyFont="1" applyBorder="1" applyAlignment="1">
      <alignment horizontal="center"/>
      <protection/>
    </xf>
    <xf numFmtId="0" fontId="65" fillId="0" borderId="12" xfId="71" applyFont="1" applyBorder="1" applyAlignment="1">
      <alignment horizontal="center" vertical="top"/>
      <protection/>
    </xf>
    <xf numFmtId="3" fontId="65" fillId="0" borderId="12" xfId="71" applyNumberFormat="1" applyFont="1" applyBorder="1" applyAlignment="1">
      <alignment vertical="top"/>
      <protection/>
    </xf>
    <xf numFmtId="4" fontId="65" fillId="0" borderId="12" xfId="71" applyNumberFormat="1" applyFont="1" applyBorder="1" applyAlignment="1">
      <alignment horizontal="center" vertical="top"/>
      <protection/>
    </xf>
    <xf numFmtId="0" fontId="64" fillId="0" borderId="12" xfId="71" applyFont="1" applyBorder="1" applyAlignment="1">
      <alignment horizontal="center" vertical="top"/>
      <protection/>
    </xf>
    <xf numFmtId="0" fontId="64" fillId="0" borderId="12" xfId="71" applyFont="1" applyBorder="1" applyAlignment="1">
      <alignment horizontal="left" wrapText="1" indent="1"/>
      <protection/>
    </xf>
    <xf numFmtId="0" fontId="64" fillId="0" borderId="12" xfId="71" applyFont="1" applyBorder="1" applyAlignment="1">
      <alignment horizontal="center" vertical="center"/>
      <protection/>
    </xf>
    <xf numFmtId="0" fontId="64" fillId="0" borderId="12" xfId="71" applyFont="1" applyBorder="1" applyAlignment="1">
      <alignment horizontal="left" vertical="center" wrapText="1"/>
      <protection/>
    </xf>
    <xf numFmtId="3" fontId="64" fillId="0" borderId="12" xfId="71" applyNumberFormat="1" applyFont="1" applyBorder="1" applyAlignment="1">
      <alignment vertical="center"/>
      <protection/>
    </xf>
    <xf numFmtId="4" fontId="64" fillId="0" borderId="12" xfId="71" applyNumberFormat="1" applyFont="1" applyBorder="1" applyAlignment="1">
      <alignment horizontal="center" vertical="center"/>
      <protection/>
    </xf>
    <xf numFmtId="0" fontId="65" fillId="0" borderId="78" xfId="71" applyFont="1" applyBorder="1" applyAlignment="1">
      <alignment horizontal="center" vertical="center"/>
      <protection/>
    </xf>
    <xf numFmtId="0" fontId="65" fillId="0" borderId="12" xfId="71" applyFont="1" applyBorder="1" applyAlignment="1">
      <alignment vertical="top"/>
      <protection/>
    </xf>
    <xf numFmtId="0" fontId="65" fillId="0" borderId="12" xfId="71" applyFont="1" applyBorder="1" applyAlignment="1">
      <alignment horizontal="center" vertical="center"/>
      <protection/>
    </xf>
    <xf numFmtId="0" fontId="65" fillId="0" borderId="12" xfId="71" applyFont="1" applyBorder="1" applyAlignment="1">
      <alignment vertical="center"/>
      <protection/>
    </xf>
    <xf numFmtId="4" fontId="65" fillId="0" borderId="12" xfId="71" applyNumberFormat="1" applyFont="1" applyBorder="1" applyAlignment="1">
      <alignment horizontal="center" vertical="center"/>
      <protection/>
    </xf>
    <xf numFmtId="0" fontId="65" fillId="0" borderId="12" xfId="71" applyNumberFormat="1" applyFont="1" applyBorder="1" applyAlignment="1">
      <alignment horizontal="center" vertical="center"/>
      <protection/>
    </xf>
    <xf numFmtId="3" fontId="65" fillId="0" borderId="12" xfId="71" applyNumberFormat="1" applyFont="1" applyBorder="1" applyAlignment="1">
      <alignment vertical="center"/>
      <protection/>
    </xf>
    <xf numFmtId="3" fontId="65" fillId="0" borderId="12" xfId="71" applyNumberFormat="1" applyFont="1" applyBorder="1" applyAlignment="1">
      <alignment/>
      <protection/>
    </xf>
    <xf numFmtId="0" fontId="64" fillId="0" borderId="12" xfId="71" applyFont="1" applyBorder="1" applyAlignment="1">
      <alignment vertical="center"/>
      <protection/>
    </xf>
    <xf numFmtId="3" fontId="64" fillId="0" borderId="12" xfId="71" applyNumberFormat="1" applyFont="1" applyBorder="1" applyAlignment="1">
      <alignment horizontal="right" vertical="center"/>
      <protection/>
    </xf>
    <xf numFmtId="3" fontId="65" fillId="0" borderId="12" xfId="71" applyNumberFormat="1" applyFont="1" applyBorder="1" applyAlignment="1">
      <alignment horizontal="right" vertical="center"/>
      <protection/>
    </xf>
    <xf numFmtId="0" fontId="65" fillId="0" borderId="12" xfId="71" applyFont="1" applyBorder="1" applyAlignment="1">
      <alignment vertical="center" wrapText="1"/>
      <protection/>
    </xf>
    <xf numFmtId="0" fontId="64" fillId="0" borderId="12" xfId="71" applyFont="1" applyBorder="1" applyAlignment="1">
      <alignment horizontal="center" vertical="center" wrapText="1"/>
      <protection/>
    </xf>
    <xf numFmtId="4" fontId="64" fillId="0" borderId="12" xfId="71" applyNumberFormat="1" applyFont="1" applyBorder="1" applyAlignment="1">
      <alignment horizontal="center" vertical="center" wrapText="1"/>
      <protection/>
    </xf>
    <xf numFmtId="0" fontId="64" fillId="0" borderId="12" xfId="71" applyFont="1" applyBorder="1" applyAlignment="1">
      <alignment horizontal="center" vertical="top" wrapText="1"/>
      <protection/>
    </xf>
    <xf numFmtId="4" fontId="64" fillId="0" borderId="12" xfId="71" applyNumberFormat="1" applyFont="1" applyBorder="1" applyAlignment="1">
      <alignment horizontal="center" wrapText="1"/>
      <protection/>
    </xf>
    <xf numFmtId="3" fontId="64" fillId="0" borderId="12" xfId="71" applyNumberFormat="1" applyFont="1" applyBorder="1" applyAlignment="1">
      <alignment vertical="center" wrapText="1"/>
      <protection/>
    </xf>
    <xf numFmtId="3" fontId="64" fillId="0" borderId="12" xfId="71" applyNumberFormat="1" applyFont="1" applyBorder="1" applyAlignment="1">
      <alignment wrapText="1"/>
      <protection/>
    </xf>
    <xf numFmtId="0" fontId="65" fillId="0" borderId="12" xfId="71" applyFont="1" applyBorder="1" applyAlignment="1">
      <alignment horizontal="left" wrapText="1"/>
      <protection/>
    </xf>
    <xf numFmtId="0" fontId="65" fillId="0" borderId="12" xfId="71" applyFont="1" applyBorder="1" applyAlignment="1">
      <alignment horizontal="left" vertical="center"/>
      <protection/>
    </xf>
    <xf numFmtId="0" fontId="64" fillId="0" borderId="12" xfId="71" applyFont="1" applyBorder="1" applyAlignment="1">
      <alignment horizontal="left" vertical="center"/>
      <protection/>
    </xf>
    <xf numFmtId="0" fontId="65" fillId="0" borderId="43" xfId="71" applyNumberFormat="1" applyFont="1" applyBorder="1" applyAlignment="1">
      <alignment vertical="center"/>
      <protection/>
    </xf>
    <xf numFmtId="3" fontId="65" fillId="0" borderId="25" xfId="71" applyNumberFormat="1" applyFont="1" applyBorder="1" applyAlignment="1">
      <alignment vertical="center"/>
      <protection/>
    </xf>
    <xf numFmtId="4" fontId="65" fillId="0" borderId="42" xfId="71" applyNumberFormat="1" applyFont="1" applyBorder="1" applyAlignment="1">
      <alignment horizontal="center" vertical="center"/>
      <protection/>
    </xf>
    <xf numFmtId="0" fontId="64" fillId="0" borderId="25" xfId="71" applyFont="1" applyBorder="1" applyAlignment="1">
      <alignment horizontal="left" vertical="center"/>
      <protection/>
    </xf>
    <xf numFmtId="0" fontId="65" fillId="0" borderId="25" xfId="71" applyFont="1" applyBorder="1" applyAlignment="1">
      <alignment horizontal="left" vertical="center"/>
      <protection/>
    </xf>
    <xf numFmtId="0" fontId="0" fillId="0" borderId="12" xfId="75" applyFont="1" applyBorder="1">
      <alignment/>
      <protection/>
    </xf>
    <xf numFmtId="9" fontId="1" fillId="0" borderId="10" xfId="0" applyNumberFormat="1" applyFont="1" applyFill="1" applyBorder="1" applyAlignment="1">
      <alignment horizontal="right"/>
    </xf>
    <xf numFmtId="0" fontId="0" fillId="0" borderId="0" xfId="75" applyFont="1">
      <alignment/>
      <protection/>
    </xf>
    <xf numFmtId="0" fontId="0" fillId="0" borderId="11" xfId="75" applyFont="1" applyBorder="1" applyAlignment="1">
      <alignment horizontal="left"/>
      <protection/>
    </xf>
    <xf numFmtId="3" fontId="0" fillId="0" borderId="11" xfId="75" applyNumberFormat="1" applyFont="1" applyBorder="1" applyAlignment="1">
      <alignment horizontal="right"/>
      <protection/>
    </xf>
    <xf numFmtId="4" fontId="65" fillId="0" borderId="0" xfId="71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84" applyFont="1" applyFill="1" applyBorder="1" applyAlignment="1">
      <alignment/>
      <protection/>
    </xf>
    <xf numFmtId="3" fontId="64" fillId="0" borderId="12" xfId="97" applyNumberFormat="1" applyFont="1" applyFill="1" applyBorder="1" applyAlignment="1">
      <alignment horizontal="right" vertical="center"/>
      <protection/>
    </xf>
    <xf numFmtId="3" fontId="64" fillId="0" borderId="12" xfId="97" applyNumberFormat="1" applyFont="1" applyFill="1" applyBorder="1" applyAlignment="1">
      <alignment horizontal="right" vertical="center" wrapText="1"/>
      <protection/>
    </xf>
    <xf numFmtId="3" fontId="65" fillId="0" borderId="12" xfId="97" applyNumberFormat="1" applyFont="1" applyFill="1" applyBorder="1" applyAlignment="1">
      <alignment horizontal="right" vertical="center"/>
      <protection/>
    </xf>
    <xf numFmtId="3" fontId="65" fillId="0" borderId="12" xfId="97" applyNumberFormat="1" applyFont="1" applyFill="1" applyBorder="1" applyAlignment="1">
      <alignment horizontal="right" vertical="center" wrapText="1"/>
      <protection/>
    </xf>
    <xf numFmtId="3" fontId="65" fillId="0" borderId="12" xfId="97" applyNumberFormat="1" applyFont="1" applyFill="1" applyBorder="1" applyAlignment="1">
      <alignment vertical="center"/>
      <protection/>
    </xf>
    <xf numFmtId="0" fontId="64" fillId="0" borderId="12" xfId="97" applyFont="1" applyFill="1" applyBorder="1" applyAlignment="1">
      <alignment horizontal="center" vertical="center"/>
      <protection/>
    </xf>
    <xf numFmtId="3" fontId="64" fillId="0" borderId="79" xfId="64" applyNumberFormat="1" applyFont="1" applyBorder="1" applyAlignment="1">
      <alignment vertical="center"/>
      <protection/>
    </xf>
    <xf numFmtId="3" fontId="64" fillId="0" borderId="80" xfId="64" applyNumberFormat="1" applyFont="1" applyBorder="1" applyAlignment="1">
      <alignment vertical="center"/>
      <protection/>
    </xf>
    <xf numFmtId="3" fontId="64" fillId="0" borderId="81" xfId="64" applyNumberFormat="1" applyFont="1" applyBorder="1" applyAlignment="1">
      <alignment vertical="center"/>
      <protection/>
    </xf>
    <xf numFmtId="3" fontId="65" fillId="0" borderId="66" xfId="64" applyNumberFormat="1" applyFont="1" applyBorder="1" applyAlignment="1">
      <alignment vertical="center"/>
      <protection/>
    </xf>
    <xf numFmtId="3" fontId="65" fillId="0" borderId="68" xfId="64" applyNumberFormat="1" applyFont="1" applyBorder="1" applyAlignment="1">
      <alignment vertical="center"/>
      <protection/>
    </xf>
    <xf numFmtId="0" fontId="65" fillId="0" borderId="21" xfId="71" applyFont="1" applyBorder="1" applyAlignment="1">
      <alignment vertical="top" wrapText="1"/>
      <protection/>
    </xf>
    <xf numFmtId="0" fontId="65" fillId="0" borderId="21" xfId="97" applyFont="1" applyFill="1" applyBorder="1" applyAlignment="1">
      <alignment horizontal="center" vertical="center"/>
      <protection/>
    </xf>
    <xf numFmtId="3" fontId="65" fillId="0" borderId="21" xfId="97" applyNumberFormat="1" applyFont="1" applyFill="1" applyBorder="1" applyAlignment="1">
      <alignment horizontal="center" vertical="center"/>
      <protection/>
    </xf>
    <xf numFmtId="3" fontId="65" fillId="0" borderId="21" xfId="97" applyNumberFormat="1" applyFont="1" applyFill="1" applyBorder="1" applyAlignment="1">
      <alignment horizontal="center" vertical="center" wrapText="1"/>
      <protection/>
    </xf>
    <xf numFmtId="0" fontId="0" fillId="0" borderId="11" xfId="75" applyFont="1" applyBorder="1" applyAlignment="1">
      <alignment horizontal="right"/>
      <protection/>
    </xf>
    <xf numFmtId="0" fontId="0" fillId="0" borderId="12" xfId="75" applyFont="1" applyBorder="1" applyAlignment="1">
      <alignment horizontal="right"/>
      <protection/>
    </xf>
    <xf numFmtId="3" fontId="0" fillId="0" borderId="12" xfId="75" applyNumberFormat="1" applyFont="1" applyBorder="1" applyAlignment="1">
      <alignment horizontal="right"/>
      <protection/>
    </xf>
    <xf numFmtId="0" fontId="69" fillId="0" borderId="12" xfId="75" applyFont="1" applyBorder="1">
      <alignment/>
      <protection/>
    </xf>
    <xf numFmtId="3" fontId="69" fillId="0" borderId="12" xfId="75" applyNumberFormat="1" applyFont="1" applyBorder="1" applyAlignment="1">
      <alignment horizontal="right"/>
      <protection/>
    </xf>
    <xf numFmtId="0" fontId="0" fillId="0" borderId="12" xfId="75" applyFont="1" applyFill="1" applyBorder="1">
      <alignment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69" fillId="0" borderId="12" xfId="75" applyNumberFormat="1" applyFont="1" applyBorder="1">
      <alignment/>
      <protection/>
    </xf>
    <xf numFmtId="0" fontId="69" fillId="0" borderId="12" xfId="75" applyFont="1" applyFill="1" applyBorder="1">
      <alignment/>
      <protection/>
    </xf>
    <xf numFmtId="0" fontId="0" fillId="0" borderId="12" xfId="84" applyFont="1" applyBorder="1" applyAlignment="1">
      <alignment/>
      <protection/>
    </xf>
    <xf numFmtId="0" fontId="65" fillId="0" borderId="11" xfId="97" applyFont="1" applyFill="1" applyBorder="1" applyAlignment="1">
      <alignment horizontal="center" vertical="center"/>
      <protection/>
    </xf>
    <xf numFmtId="3" fontId="65" fillId="0" borderId="11" xfId="97" applyNumberFormat="1" applyFont="1" applyFill="1" applyBorder="1" applyAlignment="1">
      <alignment horizontal="center" vertical="center"/>
      <protection/>
    </xf>
    <xf numFmtId="3" fontId="65" fillId="0" borderId="11" xfId="97" applyNumberFormat="1" applyFont="1" applyFill="1" applyBorder="1" applyAlignment="1">
      <alignment horizontal="center" vertical="center" wrapText="1"/>
      <protection/>
    </xf>
    <xf numFmtId="0" fontId="66" fillId="0" borderId="0" xfId="72" applyFont="1" applyFill="1" applyBorder="1" applyAlignment="1">
      <alignment horizontal="center" vertical="center"/>
      <protection/>
    </xf>
    <xf numFmtId="0" fontId="0" fillId="0" borderId="12" xfId="75" applyFont="1" applyFill="1" applyBorder="1">
      <alignment/>
      <protection/>
    </xf>
    <xf numFmtId="3" fontId="0" fillId="0" borderId="12" xfId="75" applyNumberFormat="1" applyFont="1" applyFill="1" applyBorder="1">
      <alignment/>
      <protection/>
    </xf>
    <xf numFmtId="0" fontId="0" fillId="0" borderId="0" xfId="75" applyFont="1" applyFill="1">
      <alignment/>
      <protection/>
    </xf>
    <xf numFmtId="0" fontId="0" fillId="0" borderId="0" xfId="75" applyFill="1">
      <alignment/>
      <protection/>
    </xf>
    <xf numFmtId="3" fontId="65" fillId="0" borderId="0" xfId="97" applyNumberFormat="1" applyFont="1" applyFill="1" applyBorder="1" applyAlignment="1">
      <alignment horizontal="center" vertical="center" wrapText="1"/>
      <protection/>
    </xf>
    <xf numFmtId="3" fontId="64" fillId="0" borderId="0" xfId="64" applyNumberFormat="1" applyFont="1" applyBorder="1" applyAlignment="1">
      <alignment vertical="center"/>
      <protection/>
    </xf>
    <xf numFmtId="3" fontId="65" fillId="0" borderId="0" xfId="97" applyNumberFormat="1" applyFont="1" applyFill="1" applyBorder="1" applyAlignment="1">
      <alignment horizontal="center" vertical="center"/>
      <protection/>
    </xf>
    <xf numFmtId="3" fontId="64" fillId="0" borderId="0" xfId="64" applyNumberFormat="1" applyFont="1" applyFill="1" applyBorder="1" applyAlignment="1">
      <alignment vertical="center"/>
      <protection/>
    </xf>
    <xf numFmtId="3" fontId="65" fillId="0" borderId="0" xfId="64" applyNumberFormat="1" applyFont="1" applyFill="1" applyBorder="1" applyAlignment="1">
      <alignment vertical="center"/>
      <protection/>
    </xf>
    <xf numFmtId="0" fontId="65" fillId="0" borderId="33" xfId="71" applyFont="1" applyBorder="1">
      <alignment/>
      <protection/>
    </xf>
    <xf numFmtId="0" fontId="65" fillId="0" borderId="0" xfId="64" applyFont="1" applyFill="1" applyBorder="1" applyAlignment="1">
      <alignment horizontal="center" vertical="center"/>
      <protection/>
    </xf>
    <xf numFmtId="3" fontId="2" fillId="0" borderId="25" xfId="84" applyNumberFormat="1" applyFont="1" applyFill="1" applyBorder="1" applyAlignment="1">
      <alignment/>
      <protection/>
    </xf>
    <xf numFmtId="3" fontId="2" fillId="0" borderId="35" xfId="84" applyNumberFormat="1" applyFont="1" applyFill="1" applyBorder="1" applyAlignment="1">
      <alignment/>
      <protection/>
    </xf>
    <xf numFmtId="3" fontId="1" fillId="0" borderId="12" xfId="84" applyNumberFormat="1" applyFont="1" applyFill="1" applyBorder="1" applyAlignment="1">
      <alignment/>
      <protection/>
    </xf>
    <xf numFmtId="3" fontId="11" fillId="0" borderId="14" xfId="84" applyNumberFormat="1" applyFont="1" applyFill="1" applyBorder="1" applyAlignment="1">
      <alignment/>
      <protection/>
    </xf>
    <xf numFmtId="3" fontId="1" fillId="0" borderId="23" xfId="84" applyNumberFormat="1" applyFont="1" applyFill="1" applyBorder="1" applyAlignment="1">
      <alignment/>
      <protection/>
    </xf>
    <xf numFmtId="3" fontId="2" fillId="0" borderId="23" xfId="84" applyNumberFormat="1" applyFont="1" applyFill="1" applyBorder="1" applyAlignment="1">
      <alignment/>
      <protection/>
    </xf>
    <xf numFmtId="3" fontId="2" fillId="0" borderId="11" xfId="84" applyNumberFormat="1" applyFont="1" applyFill="1" applyBorder="1" applyAlignment="1">
      <alignment/>
      <protection/>
    </xf>
    <xf numFmtId="3" fontId="1" fillId="0" borderId="14" xfId="84" applyNumberFormat="1" applyFont="1" applyFill="1" applyBorder="1" applyAlignment="1">
      <alignment/>
      <protection/>
    </xf>
    <xf numFmtId="0" fontId="2" fillId="0" borderId="35" xfId="84" applyFont="1" applyFill="1" applyBorder="1" applyAlignment="1">
      <alignment/>
      <protection/>
    </xf>
    <xf numFmtId="0" fontId="1" fillId="0" borderId="30" xfId="84" applyFont="1" applyFill="1" applyBorder="1" applyAlignment="1">
      <alignment/>
      <protection/>
    </xf>
    <xf numFmtId="0" fontId="2" fillId="0" borderId="18" xfId="84" applyFont="1" applyFill="1" applyBorder="1" applyAlignment="1">
      <alignment/>
      <protection/>
    </xf>
    <xf numFmtId="0" fontId="2" fillId="0" borderId="11" xfId="84" applyFont="1" applyFill="1" applyBorder="1" applyAlignment="1">
      <alignment/>
      <protection/>
    </xf>
    <xf numFmtId="0" fontId="2" fillId="0" borderId="17" xfId="84" applyFont="1" applyFill="1" applyBorder="1" applyAlignment="1">
      <alignment/>
      <protection/>
    </xf>
    <xf numFmtId="0" fontId="2" fillId="0" borderId="23" xfId="84" applyFont="1" applyFill="1" applyBorder="1" applyAlignment="1">
      <alignment/>
      <protection/>
    </xf>
    <xf numFmtId="0" fontId="2" fillId="0" borderId="30" xfId="84" applyFont="1" applyFill="1" applyBorder="1" applyAlignment="1">
      <alignment/>
      <protection/>
    </xf>
    <xf numFmtId="0" fontId="2" fillId="0" borderId="34" xfId="84" applyFont="1" applyFill="1" applyBorder="1" applyAlignment="1">
      <alignment/>
      <protection/>
    </xf>
    <xf numFmtId="3" fontId="2" fillId="0" borderId="36" xfId="84" applyNumberFormat="1" applyFont="1" applyFill="1" applyBorder="1" applyAlignment="1">
      <alignment/>
      <protection/>
    </xf>
    <xf numFmtId="3" fontId="2" fillId="0" borderId="20" xfId="84" applyNumberFormat="1" applyFont="1" applyFill="1" applyBorder="1" applyAlignment="1">
      <alignment/>
      <protection/>
    </xf>
    <xf numFmtId="3" fontId="2" fillId="0" borderId="34" xfId="84" applyNumberFormat="1" applyFont="1" applyFill="1" applyBorder="1" applyAlignment="1">
      <alignment/>
      <protection/>
    </xf>
    <xf numFmtId="3" fontId="1" fillId="0" borderId="30" xfId="84" applyNumberFormat="1" applyFont="1" applyFill="1" applyBorder="1" applyAlignment="1">
      <alignment/>
      <protection/>
    </xf>
    <xf numFmtId="3" fontId="2" fillId="0" borderId="30" xfId="84" applyNumberFormat="1" applyFont="1" applyFill="1" applyBorder="1" applyAlignment="1">
      <alignment/>
      <protection/>
    </xf>
    <xf numFmtId="3" fontId="1" fillId="0" borderId="18" xfId="84" applyNumberFormat="1" applyFont="1" applyFill="1" applyBorder="1" applyAlignment="1">
      <alignment/>
      <protection/>
    </xf>
    <xf numFmtId="3" fontId="1" fillId="0" borderId="20" xfId="84" applyNumberFormat="1" applyFont="1" applyFill="1" applyBorder="1" applyAlignment="1">
      <alignment/>
      <protection/>
    </xf>
    <xf numFmtId="3" fontId="1" fillId="0" borderId="36" xfId="84" applyNumberFormat="1" applyFont="1" applyFill="1" applyBorder="1" applyAlignment="1">
      <alignment/>
      <protection/>
    </xf>
    <xf numFmtId="3" fontId="11" fillId="0" borderId="30" xfId="84" applyNumberFormat="1" applyFont="1" applyFill="1" applyBorder="1" applyAlignment="1">
      <alignment vertical="center"/>
      <protection/>
    </xf>
    <xf numFmtId="3" fontId="4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vertical="center"/>
    </xf>
    <xf numFmtId="9" fontId="2" fillId="0" borderId="23" xfId="0" applyNumberFormat="1" applyFont="1" applyFill="1" applyBorder="1" applyAlignment="1">
      <alignment/>
    </xf>
    <xf numFmtId="0" fontId="2" fillId="0" borderId="15" xfId="86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2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67" fillId="0" borderId="12" xfId="75" applyNumberFormat="1" applyFont="1" applyFill="1" applyBorder="1">
      <alignment/>
      <protection/>
    </xf>
    <xf numFmtId="3" fontId="3" fillId="0" borderId="12" xfId="75" applyNumberFormat="1" applyFont="1" applyFill="1" applyBorder="1">
      <alignment/>
      <protection/>
    </xf>
    <xf numFmtId="3" fontId="3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3" fontId="0" fillId="0" borderId="12" xfId="75" applyNumberFormat="1" applyFont="1" applyFill="1" applyBorder="1">
      <alignment/>
      <protection/>
    </xf>
    <xf numFmtId="0" fontId="34" fillId="0" borderId="21" xfId="77" applyFont="1" applyBorder="1" applyAlignment="1">
      <alignment horizontal="right"/>
      <protection/>
    </xf>
    <xf numFmtId="0" fontId="10" fillId="0" borderId="0" xfId="87">
      <alignment/>
      <protection/>
    </xf>
    <xf numFmtId="0" fontId="10" fillId="0" borderId="0" xfId="87" applyAlignment="1">
      <alignment vertical="center"/>
      <protection/>
    </xf>
    <xf numFmtId="0" fontId="13" fillId="0" borderId="0" xfId="87" applyFont="1" applyAlignment="1">
      <alignment horizontal="right"/>
      <protection/>
    </xf>
    <xf numFmtId="0" fontId="10" fillId="0" borderId="0" xfId="87" applyFont="1">
      <alignment/>
      <protection/>
    </xf>
    <xf numFmtId="0" fontId="72" fillId="0" borderId="39" xfId="0" applyFont="1" applyBorder="1" applyAlignment="1">
      <alignment vertical="center"/>
    </xf>
    <xf numFmtId="3" fontId="0" fillId="0" borderId="39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73" fillId="0" borderId="12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3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0" xfId="75" applyNumberFormat="1">
      <alignment/>
      <protection/>
    </xf>
    <xf numFmtId="49" fontId="1" fillId="0" borderId="13" xfId="84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3" fillId="0" borderId="0" xfId="83" applyFont="1" applyBorder="1" applyAlignment="1">
      <alignment horizontal="center" vertical="center"/>
      <protection/>
    </xf>
    <xf numFmtId="0" fontId="13" fillId="0" borderId="13" xfId="83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0" xfId="84" applyFont="1" applyBorder="1" applyAlignment="1">
      <alignment horizontal="center"/>
      <protection/>
    </xf>
    <xf numFmtId="0" fontId="0" fillId="0" borderId="0" xfId="84" applyAlignment="1">
      <alignment/>
      <protection/>
    </xf>
    <xf numFmtId="0" fontId="0" fillId="0" borderId="0" xfId="0" applyAlignment="1">
      <alignment/>
    </xf>
    <xf numFmtId="0" fontId="1" fillId="0" borderId="13" xfId="84" applyFont="1" applyBorder="1" applyAlignment="1">
      <alignment horizontal="center" vertical="center" wrapText="1"/>
      <protection/>
    </xf>
    <xf numFmtId="0" fontId="1" fillId="0" borderId="11" xfId="84" applyFont="1" applyBorder="1" applyAlignment="1">
      <alignment horizontal="center" vertical="center" wrapText="1"/>
      <protection/>
    </xf>
    <xf numFmtId="0" fontId="1" fillId="0" borderId="13" xfId="84" applyFont="1" applyBorder="1" applyAlignment="1">
      <alignment horizontal="center" vertical="center"/>
      <protection/>
    </xf>
    <xf numFmtId="0" fontId="0" fillId="0" borderId="11" xfId="84" applyBorder="1" applyAlignment="1">
      <alignment horizontal="center" vertical="center"/>
      <protection/>
    </xf>
    <xf numFmtId="3" fontId="1" fillId="0" borderId="13" xfId="84" applyNumberFormat="1" applyFont="1" applyBorder="1" applyAlignment="1">
      <alignment horizontal="center" vertical="center"/>
      <protection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84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1" fillId="0" borderId="17" xfId="84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" fillId="0" borderId="13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15" xfId="86" applyFont="1" applyFill="1" applyBorder="1" applyAlignment="1">
      <alignment horizontal="center" vertical="center" wrapText="1"/>
      <protection/>
    </xf>
    <xf numFmtId="2" fontId="1" fillId="0" borderId="0" xfId="86" applyNumberFormat="1" applyFont="1" applyBorder="1" applyAlignment="1">
      <alignment horizontal="center"/>
      <protection/>
    </xf>
    <xf numFmtId="2" fontId="0" fillId="0" borderId="0" xfId="86" applyNumberFormat="1" applyAlignment="1">
      <alignment/>
      <protection/>
    </xf>
    <xf numFmtId="0" fontId="0" fillId="0" borderId="0" xfId="86" applyAlignment="1">
      <alignment/>
      <protection/>
    </xf>
    <xf numFmtId="0" fontId="1" fillId="0" borderId="0" xfId="86" applyFont="1" applyBorder="1" applyAlignment="1">
      <alignment horizontal="center"/>
      <protection/>
    </xf>
    <xf numFmtId="49" fontId="1" fillId="0" borderId="13" xfId="84" applyNumberFormat="1" applyFont="1" applyFill="1" applyBorder="1" applyAlignment="1">
      <alignment horizontal="center" vertical="center" wrapText="1"/>
      <protection/>
    </xf>
    <xf numFmtId="0" fontId="0" fillId="0" borderId="10" xfId="84" applyFill="1" applyBorder="1" applyAlignment="1">
      <alignment horizontal="center" vertical="center" wrapText="1"/>
      <protection/>
    </xf>
    <xf numFmtId="0" fontId="0" fillId="0" borderId="15" xfId="86" applyFill="1" applyBorder="1" applyAlignment="1">
      <alignment horizontal="center"/>
      <protection/>
    </xf>
    <xf numFmtId="0" fontId="1" fillId="0" borderId="13" xfId="86" applyFont="1" applyFill="1" applyBorder="1" applyAlignment="1">
      <alignment horizontal="center" vertical="center"/>
      <protection/>
    </xf>
    <xf numFmtId="0" fontId="10" fillId="0" borderId="10" xfId="73" applyFill="1" applyBorder="1" applyAlignment="1">
      <alignment horizontal="center" vertical="center"/>
      <protection/>
    </xf>
    <xf numFmtId="0" fontId="10" fillId="0" borderId="15" xfId="73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9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93" applyFont="1" applyFill="1" applyAlignment="1">
      <alignment horizontal="center" vertical="center"/>
      <protection/>
    </xf>
    <xf numFmtId="0" fontId="14" fillId="0" borderId="0" xfId="93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8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8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2" fillId="0" borderId="13" xfId="90" applyFont="1" applyBorder="1" applyAlignment="1">
      <alignment horizontal="center" vertical="center" wrapText="1"/>
      <protection/>
    </xf>
    <xf numFmtId="0" fontId="42" fillId="0" borderId="15" xfId="90" applyFont="1" applyBorder="1" applyAlignment="1">
      <alignment horizontal="center" vertical="center" wrapText="1"/>
      <protection/>
    </xf>
    <xf numFmtId="0" fontId="13" fillId="0" borderId="0" xfId="90" applyFont="1" applyAlignment="1">
      <alignment horizontal="center"/>
      <protection/>
    </xf>
    <xf numFmtId="0" fontId="34" fillId="0" borderId="0" xfId="90" applyFont="1" applyAlignment="1">
      <alignment horizontal="center"/>
      <protection/>
    </xf>
    <xf numFmtId="0" fontId="42" fillId="0" borderId="13" xfId="90" applyFont="1" applyBorder="1" applyAlignment="1">
      <alignment horizontal="center" vertical="center"/>
      <protection/>
    </xf>
    <xf numFmtId="0" fontId="42" fillId="0" borderId="11" xfId="90" applyFont="1" applyBorder="1" applyAlignment="1">
      <alignment horizontal="center" vertical="center"/>
      <protection/>
    </xf>
    <xf numFmtId="0" fontId="42" fillId="0" borderId="17" xfId="90" applyFont="1" applyBorder="1" applyAlignment="1">
      <alignment horizontal="center" vertical="center"/>
      <protection/>
    </xf>
    <xf numFmtId="0" fontId="42" fillId="0" borderId="26" xfId="90" applyFont="1" applyBorder="1" applyAlignment="1">
      <alignment horizontal="center" vertical="center"/>
      <protection/>
    </xf>
    <xf numFmtId="0" fontId="42" fillId="0" borderId="20" xfId="90" applyFont="1" applyBorder="1" applyAlignment="1">
      <alignment horizontal="center" vertical="center"/>
      <protection/>
    </xf>
    <xf numFmtId="0" fontId="42" fillId="0" borderId="44" xfId="90" applyFont="1" applyBorder="1" applyAlignment="1">
      <alignment horizontal="center" vertical="center"/>
      <protection/>
    </xf>
    <xf numFmtId="0" fontId="42" fillId="0" borderId="40" xfId="90" applyFont="1" applyBorder="1" applyAlignment="1">
      <alignment horizontal="center" vertical="center"/>
      <protection/>
    </xf>
    <xf numFmtId="0" fontId="42" fillId="0" borderId="21" xfId="90" applyFont="1" applyBorder="1" applyAlignment="1">
      <alignment horizontal="center" vertical="center"/>
      <protection/>
    </xf>
    <xf numFmtId="0" fontId="42" fillId="0" borderId="11" xfId="90" applyFont="1" applyBorder="1" applyAlignment="1">
      <alignment horizontal="center" vertical="center" wrapText="1"/>
      <protection/>
    </xf>
    <xf numFmtId="0" fontId="47" fillId="0" borderId="16" xfId="9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7" fillId="0" borderId="45" xfId="90" applyFont="1" applyBorder="1" applyAlignment="1">
      <alignment horizontal="center" vertical="center" wrapText="1"/>
      <protection/>
    </xf>
    <xf numFmtId="0" fontId="47" fillId="0" borderId="47" xfId="90" applyFont="1" applyBorder="1" applyAlignment="1">
      <alignment horizontal="center" vertical="center" wrapText="1"/>
      <protection/>
    </xf>
    <xf numFmtId="0" fontId="47" fillId="0" borderId="16" xfId="90" applyFont="1" applyBorder="1" applyAlignment="1">
      <alignment horizontal="center" vertical="center" wrapText="1"/>
      <protection/>
    </xf>
    <xf numFmtId="0" fontId="47" fillId="0" borderId="22" xfId="90" applyFont="1" applyBorder="1" applyAlignment="1">
      <alignment horizontal="center" vertical="center" wrapText="1"/>
      <protection/>
    </xf>
    <xf numFmtId="0" fontId="10" fillId="0" borderId="16" xfId="90" applyBorder="1" applyAlignment="1">
      <alignment horizontal="center" vertical="center" wrapText="1"/>
      <protection/>
    </xf>
    <xf numFmtId="0" fontId="10" fillId="0" borderId="22" xfId="90" applyBorder="1" applyAlignment="1">
      <alignment horizontal="center" vertical="center" wrapText="1"/>
      <protection/>
    </xf>
    <xf numFmtId="0" fontId="10" fillId="0" borderId="34" xfId="90" applyBorder="1" applyAlignment="1">
      <alignment horizontal="center" vertical="center" wrapText="1"/>
      <protection/>
    </xf>
    <xf numFmtId="0" fontId="10" fillId="0" borderId="29" xfId="90" applyBorder="1" applyAlignment="1">
      <alignment horizontal="center" vertical="center" wrapText="1"/>
      <protection/>
    </xf>
    <xf numFmtId="0" fontId="47" fillId="0" borderId="19" xfId="90" applyFont="1" applyBorder="1" applyAlignment="1">
      <alignment horizontal="center" vertical="center"/>
      <protection/>
    </xf>
    <xf numFmtId="0" fontId="47" fillId="0" borderId="10" xfId="9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7" fillId="0" borderId="20" xfId="90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47" fillId="0" borderId="45" xfId="90" applyFont="1" applyBorder="1" applyAlignment="1">
      <alignment horizontal="center" vertical="center"/>
      <protection/>
    </xf>
    <xf numFmtId="0" fontId="10" fillId="0" borderId="16" xfId="90" applyBorder="1" applyAlignment="1">
      <alignment horizontal="center" vertical="center"/>
      <protection/>
    </xf>
    <xf numFmtId="0" fontId="10" fillId="0" borderId="34" xfId="90" applyBorder="1" applyAlignment="1">
      <alignment horizontal="center" vertical="center"/>
      <protection/>
    </xf>
    <xf numFmtId="0" fontId="49" fillId="0" borderId="46" xfId="90" applyFont="1" applyBorder="1" applyAlignment="1">
      <alignment horizontal="center" vertical="center" wrapText="1"/>
      <protection/>
    </xf>
    <xf numFmtId="0" fontId="49" fillId="0" borderId="47" xfId="90" applyFont="1" applyBorder="1" applyAlignment="1">
      <alignment horizontal="center" vertical="center" wrapText="1"/>
      <protection/>
    </xf>
    <xf numFmtId="0" fontId="49" fillId="0" borderId="0" xfId="90" applyFont="1" applyBorder="1" applyAlignment="1">
      <alignment horizontal="center" vertical="center" wrapText="1"/>
      <protection/>
    </xf>
    <xf numFmtId="0" fontId="49" fillId="0" borderId="22" xfId="90" applyFont="1" applyBorder="1" applyAlignment="1">
      <alignment horizontal="center" vertical="center" wrapText="1"/>
      <protection/>
    </xf>
    <xf numFmtId="0" fontId="50" fillId="0" borderId="0" xfId="90" applyFont="1" applyBorder="1" applyAlignment="1">
      <alignment horizontal="center" vertical="center" wrapText="1"/>
      <protection/>
    </xf>
    <xf numFmtId="0" fontId="50" fillId="0" borderId="22" xfId="90" applyFont="1" applyBorder="1" applyAlignment="1">
      <alignment horizontal="center" vertical="center" wrapText="1"/>
      <protection/>
    </xf>
    <xf numFmtId="0" fontId="50" fillId="0" borderId="43" xfId="90" applyFont="1" applyBorder="1" applyAlignment="1">
      <alignment horizontal="center" vertical="center" wrapText="1"/>
      <protection/>
    </xf>
    <xf numFmtId="0" fontId="50" fillId="0" borderId="29" xfId="90" applyFont="1" applyBorder="1" applyAlignment="1">
      <alignment horizontal="center" vertical="center" wrapText="1"/>
      <protection/>
    </xf>
    <xf numFmtId="0" fontId="47" fillId="0" borderId="13" xfId="90" applyFont="1" applyBorder="1" applyAlignment="1">
      <alignment horizontal="center" vertical="center"/>
      <protection/>
    </xf>
    <xf numFmtId="0" fontId="47" fillId="0" borderId="15" xfId="90" applyFont="1" applyBorder="1" applyAlignment="1">
      <alignment horizontal="center" vertical="center"/>
      <protection/>
    </xf>
    <xf numFmtId="0" fontId="10" fillId="0" borderId="10" xfId="90" applyBorder="1" applyAlignment="1">
      <alignment horizontal="center" vertical="center"/>
      <protection/>
    </xf>
    <xf numFmtId="0" fontId="10" fillId="0" borderId="15" xfId="90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5" fillId="0" borderId="0" xfId="76" applyFont="1" applyAlignment="1">
      <alignment horizontal="center" vertical="center"/>
      <protection/>
    </xf>
    <xf numFmtId="0" fontId="13" fillId="0" borderId="0" xfId="94" applyFont="1" applyAlignment="1">
      <alignment horizontal="center" vertical="center"/>
      <protection/>
    </xf>
    <xf numFmtId="0" fontId="13" fillId="0" borderId="13" xfId="94" applyFont="1" applyBorder="1" applyAlignment="1">
      <alignment horizontal="center" vertical="center"/>
      <protection/>
    </xf>
    <xf numFmtId="0" fontId="13" fillId="0" borderId="11" xfId="94" applyFont="1" applyBorder="1" applyAlignment="1">
      <alignment horizontal="center" vertical="center"/>
      <protection/>
    </xf>
    <xf numFmtId="0" fontId="14" fillId="0" borderId="40" xfId="94" applyFont="1" applyBorder="1" applyAlignment="1">
      <alignment horizontal="center" vertical="center"/>
      <protection/>
    </xf>
    <xf numFmtId="0" fontId="14" fillId="0" borderId="21" xfId="94" applyFont="1" applyBorder="1" applyAlignment="1">
      <alignment horizontal="center" vertical="center"/>
      <protection/>
    </xf>
    <xf numFmtId="0" fontId="14" fillId="0" borderId="25" xfId="94" applyFont="1" applyBorder="1" applyAlignment="1">
      <alignment horizontal="center" vertical="center"/>
      <protection/>
    </xf>
    <xf numFmtId="0" fontId="14" fillId="0" borderId="42" xfId="94" applyFont="1" applyBorder="1" applyAlignment="1">
      <alignment horizontal="center" vertical="center"/>
      <protection/>
    </xf>
    <xf numFmtId="0" fontId="10" fillId="0" borderId="13" xfId="85" applyBorder="1" applyAlignment="1">
      <alignment horizontal="right" vertical="center"/>
      <protection/>
    </xf>
    <xf numFmtId="0" fontId="10" fillId="0" borderId="11" xfId="85" applyBorder="1" applyAlignment="1">
      <alignment horizontal="right" vertical="center"/>
      <protection/>
    </xf>
    <xf numFmtId="0" fontId="10" fillId="0" borderId="10" xfId="85" applyFont="1" applyBorder="1" applyAlignment="1">
      <alignment/>
      <protection/>
    </xf>
    <xf numFmtId="0" fontId="10" fillId="0" borderId="11" xfId="85" applyBorder="1" applyAlignment="1">
      <alignment/>
      <protection/>
    </xf>
    <xf numFmtId="0" fontId="10" fillId="0" borderId="17" xfId="85" applyFont="1" applyBorder="1" applyAlignment="1">
      <alignment/>
      <protection/>
    </xf>
    <xf numFmtId="0" fontId="10" fillId="0" borderId="40" xfId="85" applyBorder="1" applyAlignment="1">
      <alignment/>
      <protection/>
    </xf>
    <xf numFmtId="0" fontId="10" fillId="0" borderId="26" xfId="85" applyBorder="1" applyAlignment="1">
      <alignment/>
      <protection/>
    </xf>
    <xf numFmtId="0" fontId="10" fillId="0" borderId="20" xfId="85" applyBorder="1" applyAlignment="1">
      <alignment/>
      <protection/>
    </xf>
    <xf numFmtId="0" fontId="10" fillId="0" borderId="21" xfId="85" applyBorder="1" applyAlignment="1">
      <alignment/>
      <protection/>
    </xf>
    <xf numFmtId="0" fontId="10" fillId="0" borderId="44" xfId="85" applyBorder="1" applyAlignment="1">
      <alignment/>
      <protection/>
    </xf>
    <xf numFmtId="0" fontId="10" fillId="0" borderId="13" xfId="85" applyFill="1" applyBorder="1" applyAlignment="1">
      <alignment horizontal="right" vertical="center"/>
      <protection/>
    </xf>
    <xf numFmtId="0" fontId="10" fillId="0" borderId="11" xfId="85" applyFill="1" applyBorder="1" applyAlignment="1">
      <alignment horizontal="right" vertical="center"/>
      <protection/>
    </xf>
    <xf numFmtId="0" fontId="10" fillId="0" borderId="13" xfId="85" applyFont="1" applyBorder="1" applyAlignment="1">
      <alignment/>
      <protection/>
    </xf>
    <xf numFmtId="0" fontId="13" fillId="0" borderId="17" xfId="85" applyFont="1" applyBorder="1" applyAlignment="1">
      <alignment/>
      <protection/>
    </xf>
    <xf numFmtId="0" fontId="13" fillId="0" borderId="40" xfId="85" applyFont="1" applyBorder="1" applyAlignment="1">
      <alignment/>
      <protection/>
    </xf>
    <xf numFmtId="0" fontId="13" fillId="0" borderId="26" xfId="85" applyFont="1" applyBorder="1" applyAlignment="1">
      <alignment/>
      <protection/>
    </xf>
    <xf numFmtId="0" fontId="13" fillId="0" borderId="20" xfId="85" applyFont="1" applyBorder="1" applyAlignment="1">
      <alignment/>
      <protection/>
    </xf>
    <xf numFmtId="0" fontId="13" fillId="0" borderId="21" xfId="85" applyFont="1" applyBorder="1" applyAlignment="1">
      <alignment/>
      <protection/>
    </xf>
    <xf numFmtId="0" fontId="13" fillId="0" borderId="44" xfId="85" applyFont="1" applyBorder="1" applyAlignment="1">
      <alignment/>
      <protection/>
    </xf>
    <xf numFmtId="0" fontId="13" fillId="0" borderId="13" xfId="85" applyFont="1" applyBorder="1" applyAlignment="1">
      <alignment horizontal="right" vertical="center"/>
      <protection/>
    </xf>
    <xf numFmtId="0" fontId="13" fillId="0" borderId="11" xfId="85" applyFont="1" applyBorder="1" applyAlignment="1">
      <alignment horizontal="right" vertical="center"/>
      <protection/>
    </xf>
    <xf numFmtId="0" fontId="13" fillId="0" borderId="13" xfId="85" applyFont="1" applyBorder="1" applyAlignment="1">
      <alignment vertical="center"/>
      <protection/>
    </xf>
    <xf numFmtId="0" fontId="13" fillId="0" borderId="10" xfId="85" applyFont="1" applyBorder="1" applyAlignment="1">
      <alignment vertical="center"/>
      <protection/>
    </xf>
    <xf numFmtId="0" fontId="13" fillId="0" borderId="11" xfId="85" applyFont="1" applyBorder="1" applyAlignment="1">
      <alignment vertical="center"/>
      <protection/>
    </xf>
    <xf numFmtId="0" fontId="13" fillId="0" borderId="17" xfId="85" applyFont="1" applyBorder="1" applyAlignment="1">
      <alignment vertical="center" wrapText="1"/>
      <protection/>
    </xf>
    <xf numFmtId="0" fontId="13" fillId="0" borderId="40" xfId="85" applyFont="1" applyBorder="1" applyAlignment="1">
      <alignment vertical="center" wrapText="1"/>
      <protection/>
    </xf>
    <xf numFmtId="0" fontId="13" fillId="0" borderId="26" xfId="85" applyFont="1" applyBorder="1" applyAlignment="1">
      <alignment vertical="center" wrapText="1"/>
      <protection/>
    </xf>
    <xf numFmtId="0" fontId="13" fillId="0" borderId="16" xfId="85" applyFont="1" applyBorder="1" applyAlignment="1">
      <alignment vertical="center" wrapText="1"/>
      <protection/>
    </xf>
    <xf numFmtId="0" fontId="13" fillId="0" borderId="0" xfId="85" applyFont="1" applyBorder="1" applyAlignment="1">
      <alignment vertical="center" wrapText="1"/>
      <protection/>
    </xf>
    <xf numFmtId="0" fontId="13" fillId="0" borderId="22" xfId="85" applyFont="1" applyBorder="1" applyAlignment="1">
      <alignment vertical="center" wrapText="1"/>
      <protection/>
    </xf>
    <xf numFmtId="0" fontId="10" fillId="0" borderId="20" xfId="85" applyBorder="1" applyAlignment="1">
      <alignment wrapText="1"/>
      <protection/>
    </xf>
    <xf numFmtId="0" fontId="10" fillId="0" borderId="21" xfId="85" applyBorder="1" applyAlignment="1">
      <alignment wrapText="1"/>
      <protection/>
    </xf>
    <xf numFmtId="0" fontId="10" fillId="0" borderId="44" xfId="85" applyBorder="1" applyAlignment="1">
      <alignment wrapText="1"/>
      <protection/>
    </xf>
    <xf numFmtId="0" fontId="13" fillId="0" borderId="13" xfId="85" applyFont="1" applyFill="1" applyBorder="1" applyAlignment="1">
      <alignment horizontal="right" vertical="center"/>
      <protection/>
    </xf>
    <xf numFmtId="0" fontId="13" fillId="0" borderId="11" xfId="85" applyFont="1" applyFill="1" applyBorder="1" applyAlignment="1">
      <alignment horizontal="right" vertical="center"/>
      <protection/>
    </xf>
    <xf numFmtId="0" fontId="10" fillId="0" borderId="13" xfId="85" applyFont="1" applyFill="1" applyBorder="1" applyAlignment="1">
      <alignment horizontal="right" vertical="center"/>
      <protection/>
    </xf>
    <xf numFmtId="0" fontId="10" fillId="0" borderId="11" xfId="85" applyFont="1" applyFill="1" applyBorder="1" applyAlignment="1">
      <alignment horizontal="right" vertical="center"/>
      <protection/>
    </xf>
    <xf numFmtId="0" fontId="3" fillId="0" borderId="0" xfId="79" applyFont="1" applyAlignment="1">
      <alignment horizontal="center"/>
      <protection/>
    </xf>
    <xf numFmtId="0" fontId="10" fillId="0" borderId="0" xfId="85" applyAlignment="1">
      <alignment/>
      <protection/>
    </xf>
    <xf numFmtId="0" fontId="13" fillId="0" borderId="0" xfId="85" applyFont="1" applyAlignment="1">
      <alignment horizontal="center"/>
      <protection/>
    </xf>
    <xf numFmtId="0" fontId="13" fillId="0" borderId="13" xfId="85" applyFont="1" applyBorder="1" applyAlignment="1">
      <alignment vertical="center" wrapText="1"/>
      <protection/>
    </xf>
    <xf numFmtId="0" fontId="10" fillId="0" borderId="10" xfId="85" applyBorder="1" applyAlignment="1">
      <alignment wrapText="1"/>
      <protection/>
    </xf>
    <xf numFmtId="0" fontId="10" fillId="0" borderId="11" xfId="85" applyBorder="1" applyAlignment="1">
      <alignment wrapText="1"/>
      <protection/>
    </xf>
    <xf numFmtId="0" fontId="10" fillId="0" borderId="13" xfId="85" applyFont="1" applyBorder="1" applyAlignment="1">
      <alignment wrapText="1"/>
      <protection/>
    </xf>
    <xf numFmtId="0" fontId="10" fillId="0" borderId="0" xfId="85" applyFont="1" applyBorder="1" applyAlignment="1">
      <alignment wrapText="1"/>
      <protection/>
    </xf>
    <xf numFmtId="0" fontId="13" fillId="0" borderId="25" xfId="85" applyFont="1" applyBorder="1" applyAlignment="1">
      <alignment horizontal="center"/>
      <protection/>
    </xf>
    <xf numFmtId="0" fontId="13" fillId="0" borderId="51" xfId="85" applyFont="1" applyBorder="1" applyAlignment="1">
      <alignment horizontal="center"/>
      <protection/>
    </xf>
    <xf numFmtId="0" fontId="13" fillId="0" borderId="42" xfId="85" applyFont="1" applyBorder="1" applyAlignment="1">
      <alignment horizontal="center"/>
      <protection/>
    </xf>
    <xf numFmtId="0" fontId="10" fillId="0" borderId="51" xfId="85" applyBorder="1" applyAlignment="1">
      <alignment horizontal="center"/>
      <protection/>
    </xf>
    <xf numFmtId="0" fontId="10" fillId="0" borderId="10" xfId="85" applyFont="1" applyBorder="1" applyAlignment="1">
      <alignment wrapText="1"/>
      <protection/>
    </xf>
    <xf numFmtId="0" fontId="3" fillId="0" borderId="0" xfId="88" applyFont="1" applyAlignment="1">
      <alignment horizontal="center"/>
      <protection/>
    </xf>
    <xf numFmtId="0" fontId="34" fillId="0" borderId="0" xfId="77" applyFont="1" applyAlignment="1">
      <alignment horizontal="center"/>
      <protection/>
    </xf>
    <xf numFmtId="0" fontId="35" fillId="0" borderId="13" xfId="77" applyFont="1" applyBorder="1" applyAlignment="1">
      <alignment horizontal="left" vertical="center" wrapText="1"/>
      <protection/>
    </xf>
    <xf numFmtId="0" fontId="35" fillId="0" borderId="11" xfId="77" applyFont="1" applyBorder="1" applyAlignment="1">
      <alignment horizontal="left" vertical="center" wrapText="1"/>
      <protection/>
    </xf>
    <xf numFmtId="3" fontId="35" fillId="0" borderId="13" xfId="77" applyNumberFormat="1" applyFont="1" applyBorder="1" applyAlignment="1">
      <alignment horizontal="right" vertical="center" wrapText="1"/>
      <protection/>
    </xf>
    <xf numFmtId="3" fontId="35" fillId="0" borderId="10" xfId="77" applyNumberFormat="1" applyFont="1" applyBorder="1" applyAlignment="1">
      <alignment horizontal="right" vertical="center" wrapText="1"/>
      <protection/>
    </xf>
    <xf numFmtId="3" fontId="35" fillId="0" borderId="13" xfId="77" applyNumberFormat="1" applyFont="1" applyBorder="1" applyAlignment="1">
      <alignment horizontal="center" vertical="center" wrapText="1"/>
      <protection/>
    </xf>
    <xf numFmtId="3" fontId="35" fillId="0" borderId="11" xfId="77" applyNumberFormat="1" applyFont="1" applyBorder="1" applyAlignment="1">
      <alignment horizontal="center" vertical="center" wrapText="1"/>
      <protection/>
    </xf>
    <xf numFmtId="3" fontId="34" fillId="0" borderId="13" xfId="77" applyNumberFormat="1" applyFont="1" applyBorder="1" applyAlignment="1">
      <alignment horizontal="right" vertical="center" wrapText="1"/>
      <protection/>
    </xf>
    <xf numFmtId="3" fontId="34" fillId="0" borderId="11" xfId="77" applyNumberFormat="1" applyFont="1" applyBorder="1" applyAlignment="1">
      <alignment horizontal="right" vertical="center" wrapText="1"/>
      <protection/>
    </xf>
    <xf numFmtId="3" fontId="34" fillId="0" borderId="13" xfId="77" applyNumberFormat="1" applyFont="1" applyBorder="1" applyAlignment="1">
      <alignment horizontal="center" vertical="center" wrapText="1"/>
      <protection/>
    </xf>
    <xf numFmtId="3" fontId="34" fillId="0" borderId="10" xfId="77" applyNumberFormat="1" applyFont="1" applyBorder="1" applyAlignment="1">
      <alignment horizontal="center" vertical="center" wrapText="1"/>
      <protection/>
    </xf>
    <xf numFmtId="3" fontId="35" fillId="0" borderId="10" xfId="77" applyNumberFormat="1" applyFont="1" applyBorder="1" applyAlignment="1">
      <alignment horizontal="center" vertical="center" wrapText="1"/>
      <protection/>
    </xf>
    <xf numFmtId="3" fontId="34" fillId="0" borderId="10" xfId="77" applyNumberFormat="1" applyFont="1" applyBorder="1" applyAlignment="1">
      <alignment horizontal="right" vertical="center" wrapText="1"/>
      <protection/>
    </xf>
    <xf numFmtId="3" fontId="35" fillId="0" borderId="13" xfId="77" applyNumberFormat="1" applyFont="1" applyBorder="1" applyAlignment="1">
      <alignment horizontal="right" vertical="center"/>
      <protection/>
    </xf>
    <xf numFmtId="3" fontId="35" fillId="0" borderId="11" xfId="77" applyNumberFormat="1" applyFont="1" applyBorder="1" applyAlignment="1">
      <alignment horizontal="right" vertical="center"/>
      <protection/>
    </xf>
    <xf numFmtId="3" fontId="35" fillId="0" borderId="11" xfId="77" applyNumberFormat="1" applyFont="1" applyBorder="1" applyAlignment="1">
      <alignment horizontal="right" vertical="center" wrapText="1"/>
      <protection/>
    </xf>
    <xf numFmtId="0" fontId="35" fillId="0" borderId="10" xfId="77" applyFont="1" applyBorder="1" applyAlignment="1">
      <alignment horizontal="left" vertical="center" wrapText="1"/>
      <protection/>
    </xf>
    <xf numFmtId="3" fontId="35" fillId="0" borderId="10" xfId="77" applyNumberFormat="1" applyFont="1" applyBorder="1" applyAlignment="1">
      <alignment horizontal="right" vertical="center"/>
      <protection/>
    </xf>
    <xf numFmtId="0" fontId="34" fillId="0" borderId="0" xfId="77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0" fontId="0" fillId="0" borderId="0" xfId="78" applyAlignment="1">
      <alignment/>
      <protection/>
    </xf>
    <xf numFmtId="0" fontId="3" fillId="0" borderId="0" xfId="75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75" applyFont="1" applyBorder="1" applyAlignment="1">
      <alignment horizontal="center"/>
      <protection/>
    </xf>
    <xf numFmtId="0" fontId="0" fillId="0" borderId="0" xfId="78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top"/>
    </xf>
    <xf numFmtId="0" fontId="65" fillId="0" borderId="0" xfId="71" applyFont="1" applyBorder="1" applyAlignment="1">
      <alignment horizontal="center"/>
      <protection/>
    </xf>
    <xf numFmtId="0" fontId="65" fillId="0" borderId="0" xfId="71" applyFont="1" applyBorder="1" applyAlignment="1">
      <alignment horizontal="center" vertical="center"/>
      <protection/>
    </xf>
    <xf numFmtId="0" fontId="66" fillId="0" borderId="0" xfId="71" applyFont="1" applyFill="1" applyBorder="1" applyAlignment="1">
      <alignment horizontal="center" vertical="center"/>
      <protection/>
    </xf>
    <xf numFmtId="0" fontId="65" fillId="0" borderId="66" xfId="97" applyFont="1" applyFill="1" applyBorder="1" applyAlignment="1">
      <alignment horizontal="center" vertical="center"/>
      <protection/>
    </xf>
    <xf numFmtId="0" fontId="65" fillId="0" borderId="71" xfId="97" applyFont="1" applyFill="1" applyBorder="1" applyAlignment="1">
      <alignment horizontal="center" vertical="center"/>
      <protection/>
    </xf>
    <xf numFmtId="0" fontId="65" fillId="0" borderId="66" xfId="97" applyFont="1" applyFill="1" applyBorder="1" applyAlignment="1">
      <alignment horizontal="center" vertical="center" wrapText="1"/>
      <protection/>
    </xf>
    <xf numFmtId="3" fontId="65" fillId="0" borderId="66" xfId="97" applyNumberFormat="1" applyFont="1" applyFill="1" applyBorder="1" applyAlignment="1">
      <alignment horizontal="center" vertical="center" wrapText="1"/>
      <protection/>
    </xf>
    <xf numFmtId="3" fontId="65" fillId="0" borderId="71" xfId="97" applyNumberFormat="1" applyFont="1" applyFill="1" applyBorder="1" applyAlignment="1">
      <alignment horizontal="center" vertical="center"/>
      <protection/>
    </xf>
    <xf numFmtId="3" fontId="65" fillId="0" borderId="73" xfId="97" applyNumberFormat="1" applyFont="1" applyFill="1" applyBorder="1" applyAlignment="1">
      <alignment horizontal="center" vertical="center" wrapText="1"/>
      <protection/>
    </xf>
    <xf numFmtId="3" fontId="65" fillId="0" borderId="72" xfId="97" applyNumberFormat="1" applyFont="1" applyFill="1" applyBorder="1" applyAlignment="1">
      <alignment horizontal="center" vertical="center"/>
      <protection/>
    </xf>
    <xf numFmtId="0" fontId="65" fillId="4" borderId="56" xfId="64" applyFont="1" applyFill="1" applyBorder="1" applyAlignment="1">
      <alignment horizontal="center" vertical="center"/>
      <protection/>
    </xf>
    <xf numFmtId="0" fontId="65" fillId="4" borderId="52" xfId="64" applyFont="1" applyFill="1" applyBorder="1" applyAlignment="1">
      <alignment horizontal="center" vertical="center"/>
      <protection/>
    </xf>
    <xf numFmtId="0" fontId="65" fillId="4" borderId="58" xfId="64" applyFont="1" applyFill="1" applyBorder="1" applyAlignment="1">
      <alignment horizontal="center" vertical="center"/>
      <protection/>
    </xf>
    <xf numFmtId="0" fontId="65" fillId="0" borderId="0" xfId="72" applyFont="1" applyBorder="1" applyAlignment="1">
      <alignment horizontal="center" vertical="center"/>
      <protection/>
    </xf>
    <xf numFmtId="0" fontId="65" fillId="0" borderId="65" xfId="97" applyFont="1" applyFill="1" applyBorder="1" applyAlignment="1">
      <alignment horizontal="center" vertical="center"/>
      <protection/>
    </xf>
    <xf numFmtId="0" fontId="65" fillId="0" borderId="70" xfId="97" applyFont="1" applyFill="1" applyBorder="1" applyAlignment="1">
      <alignment horizontal="center" vertical="center"/>
      <protection/>
    </xf>
    <xf numFmtId="3" fontId="65" fillId="0" borderId="18" xfId="97" applyNumberFormat="1" applyFont="1" applyFill="1" applyBorder="1" applyAlignment="1">
      <alignment horizontal="center" vertical="center" wrapText="1"/>
      <protection/>
    </xf>
    <xf numFmtId="3" fontId="65" fillId="0" borderId="39" xfId="97" applyNumberFormat="1" applyFont="1" applyFill="1" applyBorder="1" applyAlignment="1">
      <alignment horizontal="center" vertical="center" wrapText="1"/>
      <protection/>
    </xf>
    <xf numFmtId="3" fontId="65" fillId="0" borderId="66" xfId="97" applyNumberFormat="1" applyFont="1" applyFill="1" applyBorder="1" applyAlignment="1">
      <alignment horizontal="center" vertical="center"/>
      <protection/>
    </xf>
    <xf numFmtId="3" fontId="65" fillId="0" borderId="72" xfId="97" applyNumberFormat="1" applyFont="1" applyFill="1" applyBorder="1" applyAlignment="1">
      <alignment horizontal="center" vertical="center" wrapText="1"/>
      <protection/>
    </xf>
    <xf numFmtId="0" fontId="66" fillId="0" borderId="0" xfId="72" applyFont="1" applyFill="1" applyBorder="1" applyAlignment="1">
      <alignment horizontal="center" vertical="center"/>
      <protection/>
    </xf>
    <xf numFmtId="0" fontId="65" fillId="0" borderId="82" xfId="97" applyFont="1" applyFill="1" applyBorder="1" applyAlignment="1">
      <alignment horizontal="center" vertical="center"/>
      <protection/>
    </xf>
    <xf numFmtId="0" fontId="65" fillId="0" borderId="18" xfId="97" applyFont="1" applyFill="1" applyBorder="1" applyAlignment="1">
      <alignment horizontal="center" vertical="center" wrapText="1"/>
      <protection/>
    </xf>
    <xf numFmtId="0" fontId="65" fillId="0" borderId="39" xfId="97" applyFont="1" applyFill="1" applyBorder="1" applyAlignment="1">
      <alignment horizontal="center" vertical="center"/>
      <protection/>
    </xf>
    <xf numFmtId="3" fontId="65" fillId="0" borderId="19" xfId="97" applyNumberFormat="1" applyFont="1" applyFill="1" applyBorder="1" applyAlignment="1">
      <alignment horizontal="center" vertical="center" wrapText="1"/>
      <protection/>
    </xf>
    <xf numFmtId="3" fontId="65" fillId="0" borderId="28" xfId="97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 wrapText="1"/>
    </xf>
    <xf numFmtId="3" fontId="34" fillId="0" borderId="13" xfId="89" applyNumberFormat="1" applyFont="1" applyBorder="1" applyAlignment="1">
      <alignment vertical="center"/>
      <protection/>
    </xf>
    <xf numFmtId="3" fontId="34" fillId="0" borderId="11" xfId="89" applyNumberFormat="1" applyFont="1" applyBorder="1" applyAlignment="1">
      <alignment vertical="center"/>
      <protection/>
    </xf>
    <xf numFmtId="3" fontId="35" fillId="0" borderId="13" xfId="89" applyNumberFormat="1" applyFont="1" applyFill="1" applyBorder="1" applyAlignment="1">
      <alignment vertical="center"/>
      <protection/>
    </xf>
    <xf numFmtId="3" fontId="35" fillId="0" borderId="11" xfId="89" applyNumberFormat="1" applyFont="1" applyFill="1" applyBorder="1" applyAlignment="1">
      <alignment vertical="center"/>
      <protection/>
    </xf>
    <xf numFmtId="3" fontId="35" fillId="0" borderId="13" xfId="89" applyNumberFormat="1" applyFont="1" applyBorder="1" applyAlignment="1">
      <alignment vertical="center"/>
      <protection/>
    </xf>
    <xf numFmtId="3" fontId="35" fillId="0" borderId="11" xfId="89" applyNumberFormat="1" applyFont="1" applyBorder="1" applyAlignment="1">
      <alignment vertical="center"/>
      <protection/>
    </xf>
    <xf numFmtId="0" fontId="34" fillId="0" borderId="25" xfId="89" applyFont="1" applyBorder="1" applyAlignment="1">
      <alignment vertical="center" wrapText="1"/>
      <protection/>
    </xf>
    <xf numFmtId="0" fontId="34" fillId="0" borderId="51" xfId="89" applyFont="1" applyBorder="1" applyAlignment="1">
      <alignment vertical="center" wrapText="1"/>
      <protection/>
    </xf>
    <xf numFmtId="0" fontId="34" fillId="0" borderId="42" xfId="89" applyFont="1" applyBorder="1" applyAlignment="1">
      <alignment vertical="center" wrapText="1"/>
      <protection/>
    </xf>
    <xf numFmtId="0" fontId="35" fillId="0" borderId="25" xfId="89" applyFont="1" applyFill="1" applyBorder="1" applyAlignment="1">
      <alignment vertical="center" wrapText="1"/>
      <protection/>
    </xf>
    <xf numFmtId="0" fontId="35" fillId="0" borderId="51" xfId="89" applyFont="1" applyFill="1" applyBorder="1" applyAlignment="1">
      <alignment vertical="center" wrapText="1"/>
      <protection/>
    </xf>
    <xf numFmtId="0" fontId="35" fillId="0" borderId="42" xfId="89" applyFont="1" applyFill="1" applyBorder="1" applyAlignment="1">
      <alignment vertical="center" wrapText="1"/>
      <protection/>
    </xf>
    <xf numFmtId="0" fontId="35" fillId="0" borderId="25" xfId="89" applyFont="1" applyBorder="1" applyAlignment="1">
      <alignment vertical="center" wrapText="1"/>
      <protection/>
    </xf>
    <xf numFmtId="0" fontId="35" fillId="0" borderId="51" xfId="89" applyFont="1" applyBorder="1" applyAlignment="1">
      <alignment vertical="center" wrapText="1"/>
      <protection/>
    </xf>
    <xf numFmtId="0" fontId="35" fillId="0" borderId="42" xfId="89" applyFont="1" applyBorder="1" applyAlignment="1">
      <alignment vertical="center" wrapText="1"/>
      <protection/>
    </xf>
    <xf numFmtId="0" fontId="42" fillId="0" borderId="0" xfId="89" applyFont="1" applyAlignment="1">
      <alignment horizontal="center" vertical="center"/>
      <protection/>
    </xf>
    <xf numFmtId="0" fontId="42" fillId="0" borderId="0" xfId="89" applyFont="1" applyAlignment="1">
      <alignment horizontal="center"/>
      <protection/>
    </xf>
    <xf numFmtId="0" fontId="34" fillId="0" borderId="12" xfId="89" applyFont="1" applyBorder="1" applyAlignment="1">
      <alignment vertical="center" wrapText="1"/>
      <protection/>
    </xf>
    <xf numFmtId="0" fontId="13" fillId="0" borderId="51" xfId="89" applyFont="1" applyBorder="1" applyAlignment="1">
      <alignment horizontal="center" vertical="center"/>
      <protection/>
    </xf>
    <xf numFmtId="0" fontId="13" fillId="0" borderId="42" xfId="89" applyFont="1" applyBorder="1" applyAlignment="1">
      <alignment horizontal="center" vertical="center"/>
      <protection/>
    </xf>
    <xf numFmtId="0" fontId="55" fillId="0" borderId="13" xfId="92" applyFont="1" applyBorder="1" applyAlignment="1">
      <alignment horizontal="center" vertical="center" wrapText="1"/>
      <protection/>
    </xf>
    <xf numFmtId="0" fontId="55" fillId="0" borderId="11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3" fillId="0" borderId="13" xfId="9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55" fillId="0" borderId="17" xfId="92" applyFont="1" applyBorder="1" applyAlignment="1">
      <alignment horizontal="center" vertical="center" wrapText="1"/>
      <protection/>
    </xf>
    <xf numFmtId="0" fontId="55" fillId="0" borderId="20" xfId="92" applyFont="1" applyBorder="1" applyAlignment="1">
      <alignment horizontal="center" vertical="center" wrapText="1"/>
      <protection/>
    </xf>
    <xf numFmtId="0" fontId="55" fillId="0" borderId="13" xfId="92" applyFont="1" applyFill="1" applyBorder="1" applyAlignment="1">
      <alignment horizontal="center" vertical="center" wrapText="1"/>
      <protection/>
    </xf>
    <xf numFmtId="0" fontId="46" fillId="0" borderId="0" xfId="92" applyFont="1" applyAlignment="1">
      <alignment horizontal="center" vertical="center"/>
      <protection/>
    </xf>
    <xf numFmtId="0" fontId="53" fillId="0" borderId="0" xfId="92" applyFont="1" applyAlignment="1">
      <alignment horizontal="center" vertical="center"/>
      <protection/>
    </xf>
    <xf numFmtId="0" fontId="55" fillId="0" borderId="26" xfId="92" applyFont="1" applyBorder="1" applyAlignment="1">
      <alignment horizontal="center" vertical="center" wrapText="1"/>
      <protection/>
    </xf>
    <xf numFmtId="0" fontId="55" fillId="0" borderId="44" xfId="92" applyFont="1" applyBorder="1" applyAlignment="1">
      <alignment horizontal="center" vertical="center" wrapText="1"/>
      <protection/>
    </xf>
    <xf numFmtId="0" fontId="55" fillId="0" borderId="25" xfId="92" applyFont="1" applyBorder="1" applyAlignment="1">
      <alignment horizontal="center" vertical="center" wrapText="1"/>
      <protection/>
    </xf>
    <xf numFmtId="0" fontId="55" fillId="0" borderId="42" xfId="92" applyFont="1" applyBorder="1" applyAlignment="1">
      <alignment horizontal="center" vertical="center" wrapText="1"/>
      <protection/>
    </xf>
    <xf numFmtId="0" fontId="55" fillId="0" borderId="51" xfId="92" applyFont="1" applyBorder="1" applyAlignment="1">
      <alignment horizontal="center" vertical="center" wrapText="1"/>
      <protection/>
    </xf>
    <xf numFmtId="0" fontId="55" fillId="0" borderId="12" xfId="92" applyFont="1" applyFill="1" applyBorder="1" applyAlignment="1">
      <alignment horizontal="center" vertical="center" wrapText="1"/>
      <protection/>
    </xf>
    <xf numFmtId="0" fontId="55" fillId="0" borderId="11" xfId="92" applyFont="1" applyFill="1" applyBorder="1" applyAlignment="1">
      <alignment horizontal="center" vertical="center" wrapText="1"/>
      <protection/>
    </xf>
    <xf numFmtId="0" fontId="10" fillId="0" borderId="11" xfId="92" applyBorder="1" applyAlignment="1">
      <alignment horizontal="center" vertical="center" wrapText="1"/>
      <protection/>
    </xf>
    <xf numFmtId="0" fontId="13" fillId="0" borderId="0" xfId="92" applyFont="1" applyAlignment="1">
      <alignment horizontal="center" vertical="center" wrapText="1"/>
      <protection/>
    </xf>
    <xf numFmtId="0" fontId="54" fillId="0" borderId="0" xfId="92" applyFont="1" applyAlignment="1">
      <alignment horizontal="center" vertical="center"/>
      <protection/>
    </xf>
    <xf numFmtId="0" fontId="54" fillId="0" borderId="0" xfId="92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87" applyFont="1" applyAlignment="1">
      <alignment horizontal="center" vertical="center"/>
      <protection/>
    </xf>
    <xf numFmtId="0" fontId="13" fillId="0" borderId="0" xfId="8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87" applyFont="1" applyBorder="1" applyAlignment="1">
      <alignment horizontal="center" vertical="center"/>
      <protection/>
    </xf>
    <xf numFmtId="0" fontId="34" fillId="0" borderId="12" xfId="87" applyFont="1" applyBorder="1" applyAlignment="1">
      <alignment horizontal="center" vertical="center" wrapText="1"/>
      <protection/>
    </xf>
    <xf numFmtId="0" fontId="35" fillId="0" borderId="12" xfId="87" applyFont="1" applyBorder="1" applyAlignment="1">
      <alignment vertical="center" wrapText="1"/>
      <protection/>
    </xf>
    <xf numFmtId="3" fontId="35" fillId="0" borderId="12" xfId="87" applyNumberFormat="1" applyFont="1" applyBorder="1" applyAlignment="1">
      <alignment vertical="center"/>
      <protection/>
    </xf>
    <xf numFmtId="49" fontId="35" fillId="0" borderId="13" xfId="87" applyNumberFormat="1" applyFont="1" applyBorder="1" applyAlignment="1">
      <alignment horizontal="center" vertical="center"/>
      <protection/>
    </xf>
    <xf numFmtId="49" fontId="35" fillId="0" borderId="10" xfId="87" applyNumberFormat="1" applyFont="1" applyBorder="1" applyAlignment="1">
      <alignment horizontal="center" vertical="center"/>
      <protection/>
    </xf>
    <xf numFmtId="49" fontId="35" fillId="0" borderId="11" xfId="87" applyNumberFormat="1" applyFont="1" applyBorder="1" applyAlignment="1">
      <alignment horizontal="center" vertical="center"/>
      <protection/>
    </xf>
    <xf numFmtId="0" fontId="34" fillId="0" borderId="12" xfId="87" applyFont="1" applyBorder="1" applyAlignment="1">
      <alignment vertical="center" wrapText="1"/>
      <protection/>
    </xf>
    <xf numFmtId="0" fontId="34" fillId="0" borderId="39" xfId="87" applyFont="1" applyBorder="1" applyAlignment="1">
      <alignment vertical="center" wrapText="1"/>
      <protection/>
    </xf>
    <xf numFmtId="3" fontId="34" fillId="0" borderId="12" xfId="87" applyNumberFormat="1" applyFont="1" applyBorder="1" applyAlignment="1">
      <alignment vertical="center"/>
      <protection/>
    </xf>
    <xf numFmtId="3" fontId="34" fillId="0" borderId="39" xfId="87" applyNumberFormat="1" applyFont="1" applyBorder="1" applyAlignment="1">
      <alignment vertical="center"/>
      <protection/>
    </xf>
    <xf numFmtId="0" fontId="34" fillId="0" borderId="33" xfId="87" applyFont="1" applyBorder="1" applyAlignment="1">
      <alignment vertical="center" wrapText="1"/>
      <protection/>
    </xf>
    <xf numFmtId="3" fontId="34" fillId="0" borderId="33" xfId="87" applyNumberFormat="1" applyFont="1" applyBorder="1" applyAlignment="1">
      <alignment vertical="center"/>
      <protection/>
    </xf>
    <xf numFmtId="3" fontId="35" fillId="0" borderId="13" xfId="87" applyNumberFormat="1" applyFont="1" applyBorder="1" applyAlignment="1">
      <alignment horizontal="right" vertical="center"/>
      <protection/>
    </xf>
    <xf numFmtId="3" fontId="35" fillId="0" borderId="10" xfId="87" applyNumberFormat="1" applyFont="1" applyBorder="1" applyAlignment="1">
      <alignment horizontal="right" vertical="center"/>
      <protection/>
    </xf>
    <xf numFmtId="3" fontId="35" fillId="0" borderId="11" xfId="87" applyNumberFormat="1" applyFont="1" applyBorder="1" applyAlignment="1">
      <alignment horizontal="right" vertical="center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08_A_rszámadás 6.4. sz. mellékletek vagyonkimutatás" xfId="71"/>
    <cellStyle name="Normál_08_A_rszámadás 6.4. sz. mellékletek vagyonkimutatás 2" xfId="72"/>
    <cellStyle name="Normál_2.sz. melléklet javított" xfId="73"/>
    <cellStyle name="Normál_2006évimozgástáblák" xfId="74"/>
    <cellStyle name="Normál_2006évvégeteljesítés" xfId="75"/>
    <cellStyle name="Normál_2007eredetiköltségvetés" xfId="76"/>
    <cellStyle name="Normál_2007zárszámadásjan18" xfId="77"/>
    <cellStyle name="Normál_2008éviI-XII.hóteljfebr11" xfId="78"/>
    <cellStyle name="Normál_2008évivéglegesköltségvetésfebr13" xfId="79"/>
    <cellStyle name="Normál_20097-11-igmellékelt" xfId="80"/>
    <cellStyle name="Normál_2010koltsegvetesjan13" xfId="81"/>
    <cellStyle name="Normál_2011évivéglegesteljesítésápr21" xfId="82"/>
    <cellStyle name="Normál_2011müködésifelhalmérlegfebr17" xfId="83"/>
    <cellStyle name="Normál_2012éviköltségvetésjan19este" xfId="84"/>
    <cellStyle name="Normál_2012létszám tábla" xfId="85"/>
    <cellStyle name="Normál_2014.évi költségvetés tervezés jan11" xfId="86"/>
    <cellStyle name="Normál_3évsaját bevétel-2013" xfId="87"/>
    <cellStyle name="Normál_7-2009-2008évizárszámadásjavított" xfId="88"/>
    <cellStyle name="Normál_Adósságállomány 2" xfId="89"/>
    <cellStyle name="Normál_eus tábla" xfId="90"/>
    <cellStyle name="Normal_KARSZJ3" xfId="91"/>
    <cellStyle name="Normál_Kötelző feladatok" xfId="92"/>
    <cellStyle name="Normál_közterület" xfId="93"/>
    <cellStyle name="Normál_közvetett támogatás" xfId="94"/>
    <cellStyle name="Normal_KTRSZJ" xfId="95"/>
    <cellStyle name="Normál_minta 2" xfId="96"/>
    <cellStyle name="Normál_vagyonkimutatás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Százalék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AppData\Local\Microsoft\Windows\Temporary%20Internet%20Files\Content.Outlook\DZC902RY\Vagyonm&#233;rleg_2014%20(5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3&#233;vi%20z&#225;r&#225;ssal%20kapcsolatos\13-2014%20(V.20.)%20-%202013%20&#233;vi%20z&#225;rsz&#225;mad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 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"/>
      <sheetName val="9mell."/>
      <sheetName val="10mell"/>
      <sheetName val="11mell"/>
      <sheetName val="12mell "/>
      <sheetName val="13mell"/>
      <sheetName val="14mell"/>
      <sheetName val="15mell"/>
      <sheetName val="16.mell"/>
      <sheetName val="17.mell "/>
      <sheetName val="18.mell"/>
      <sheetName val="19.mell"/>
      <sheetName val="20.mell"/>
      <sheetName val="21.mell"/>
      <sheetName val="22.mell"/>
      <sheetName val="23.mell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8">
      <selection activeCell="J4" sqref="J4:J5"/>
    </sheetView>
  </sheetViews>
  <sheetFormatPr defaultColWidth="9.125" defaultRowHeight="12.75"/>
  <cols>
    <col min="1" max="1" width="58.875" style="110" customWidth="1"/>
    <col min="2" max="2" width="10.875" style="110" customWidth="1"/>
    <col min="3" max="5" width="11.50390625" style="110" customWidth="1"/>
    <col min="6" max="6" width="51.875" style="110" customWidth="1"/>
    <col min="7" max="7" width="12.125" style="110" customWidth="1"/>
    <col min="8" max="8" width="12.25390625" style="110" customWidth="1"/>
    <col min="9" max="9" width="12.50390625" style="110" customWidth="1"/>
    <col min="10" max="10" width="10.625" style="110" customWidth="1"/>
    <col min="11" max="16384" width="9.125" style="110" customWidth="1"/>
  </cols>
  <sheetData>
    <row r="1" spans="1:9" ht="12.75">
      <c r="A1" s="1377" t="s">
        <v>150</v>
      </c>
      <c r="B1" s="1377"/>
      <c r="C1" s="1377"/>
      <c r="D1" s="1377"/>
      <c r="E1" s="1377"/>
      <c r="F1" s="1377"/>
      <c r="G1" s="1377"/>
      <c r="H1" s="1377"/>
      <c r="I1" s="1377"/>
    </row>
    <row r="2" spans="1:9" ht="12.75">
      <c r="A2" s="1377" t="s">
        <v>151</v>
      </c>
      <c r="B2" s="1377"/>
      <c r="C2" s="1377"/>
      <c r="D2" s="1377"/>
      <c r="E2" s="1377"/>
      <c r="F2" s="1377"/>
      <c r="G2" s="1377"/>
      <c r="H2" s="1377"/>
      <c r="I2" s="1377"/>
    </row>
    <row r="3" spans="1:10" ht="12.75" customHeight="1">
      <c r="A3" s="233"/>
      <c r="B3" s="233"/>
      <c r="C3" s="233"/>
      <c r="D3" s="233"/>
      <c r="E3" s="233"/>
      <c r="F3" s="233"/>
      <c r="G3" s="1002"/>
      <c r="H3" s="491"/>
      <c r="I3" s="509"/>
      <c r="J3" s="509" t="s">
        <v>570</v>
      </c>
    </row>
    <row r="4" spans="1:10" ht="12.75" customHeight="1">
      <c r="A4" s="1378" t="s">
        <v>460</v>
      </c>
      <c r="B4" s="1375" t="s">
        <v>1066</v>
      </c>
      <c r="C4" s="1375" t="s">
        <v>76</v>
      </c>
      <c r="D4" s="1375" t="s">
        <v>912</v>
      </c>
      <c r="E4" s="1375" t="s">
        <v>1313</v>
      </c>
      <c r="F4" s="1378" t="s">
        <v>461</v>
      </c>
      <c r="G4" s="1375" t="s">
        <v>1066</v>
      </c>
      <c r="H4" s="1375" t="s">
        <v>76</v>
      </c>
      <c r="I4" s="1375" t="s">
        <v>912</v>
      </c>
      <c r="J4" s="1375" t="s">
        <v>1313</v>
      </c>
    </row>
    <row r="5" spans="1:10" ht="24.75" customHeight="1" thickBot="1">
      <c r="A5" s="1379"/>
      <c r="B5" s="1376"/>
      <c r="C5" s="1376"/>
      <c r="D5" s="1376"/>
      <c r="E5" s="1376"/>
      <c r="F5" s="1379"/>
      <c r="G5" s="1376"/>
      <c r="H5" s="1376"/>
      <c r="I5" s="1376"/>
      <c r="J5" s="1376"/>
    </row>
    <row r="6" spans="1:10" s="171" customFormat="1" ht="12" thickTop="1">
      <c r="A6" s="190"/>
      <c r="B6" s="193"/>
      <c r="C6" s="245"/>
      <c r="D6" s="245"/>
      <c r="E6" s="245"/>
      <c r="F6" s="193" t="s">
        <v>462</v>
      </c>
      <c r="G6" s="1030">
        <v>2702556</v>
      </c>
      <c r="H6" s="191">
        <f>SUM('1c.mell '!C153)</f>
        <v>2978279</v>
      </c>
      <c r="I6" s="191">
        <f>SUM('1c.mell '!D153)</f>
        <v>3181950</v>
      </c>
      <c r="J6" s="191">
        <f>SUM('1c.mell '!E153)</f>
        <v>3075021</v>
      </c>
    </row>
    <row r="7" spans="1:10" s="171" customFormat="1" ht="11.25">
      <c r="A7" s="321" t="s">
        <v>316</v>
      </c>
      <c r="B7" s="1036">
        <v>1777260</v>
      </c>
      <c r="C7" s="180">
        <f>SUM('1b.mell '!C235)</f>
        <v>1475835</v>
      </c>
      <c r="D7" s="180">
        <f>SUM('1b.mell '!D235)</f>
        <v>1780329</v>
      </c>
      <c r="E7" s="180">
        <f>SUM('1b.mell '!E235)</f>
        <v>1780328</v>
      </c>
      <c r="F7" s="194" t="s">
        <v>529</v>
      </c>
      <c r="G7" s="1029">
        <v>693158</v>
      </c>
      <c r="H7" s="191">
        <f>SUM('1c.mell '!C154)</f>
        <v>836444</v>
      </c>
      <c r="I7" s="191">
        <f>SUM('1c.mell '!D154)</f>
        <v>916286</v>
      </c>
      <c r="J7" s="191">
        <f>SUM('1c.mell '!E154)</f>
        <v>868793</v>
      </c>
    </row>
    <row r="8" spans="1:10" s="171" customFormat="1" ht="11.25">
      <c r="A8" s="321" t="s">
        <v>322</v>
      </c>
      <c r="B8" s="1036">
        <v>85813</v>
      </c>
      <c r="C8" s="180"/>
      <c r="D8" s="180">
        <f>SUM('1b.mell '!D17)</f>
        <v>466</v>
      </c>
      <c r="E8" s="180">
        <f>SUM('1b.mell '!E17)</f>
        <v>466</v>
      </c>
      <c r="F8" s="179" t="s">
        <v>463</v>
      </c>
      <c r="G8" s="1030">
        <v>5458386</v>
      </c>
      <c r="H8" s="191">
        <f>SUM('1c.mell '!C155)</f>
        <v>5156184</v>
      </c>
      <c r="I8" s="191">
        <f>SUM('1c.mell '!D155)</f>
        <v>5780237</v>
      </c>
      <c r="J8" s="191">
        <f>SUM('1c.mell '!E155)</f>
        <v>5192308</v>
      </c>
    </row>
    <row r="9" spans="1:10" s="171" customFormat="1" ht="12" thickBot="1">
      <c r="A9" s="322" t="s">
        <v>401</v>
      </c>
      <c r="B9" s="1032">
        <v>58450</v>
      </c>
      <c r="C9" s="330"/>
      <c r="D9" s="330">
        <f>SUM('1b.mell '!D237)</f>
        <v>101569</v>
      </c>
      <c r="E9" s="330">
        <f>SUM('1b.mell '!E237)</f>
        <v>101720</v>
      </c>
      <c r="F9" s="179" t="s">
        <v>155</v>
      </c>
      <c r="G9" s="1030">
        <v>381878</v>
      </c>
      <c r="H9" s="191">
        <f>SUM('1c.mell '!C156)</f>
        <v>185205</v>
      </c>
      <c r="I9" s="191">
        <f>SUM('1c.mell '!D156)</f>
        <v>390779</v>
      </c>
      <c r="J9" s="191">
        <f>SUM('1c.mell '!E156)</f>
        <v>341214</v>
      </c>
    </row>
    <row r="10" spans="1:10" s="171" customFormat="1" ht="12" thickBot="1">
      <c r="A10" s="323" t="s">
        <v>324</v>
      </c>
      <c r="B10" s="331">
        <f>SUM(B7:B9)</f>
        <v>1921523</v>
      </c>
      <c r="C10" s="331">
        <f>SUM(C7:C9)</f>
        <v>1475835</v>
      </c>
      <c r="D10" s="331">
        <f>SUM(D7:D9)</f>
        <v>1882364</v>
      </c>
      <c r="E10" s="331">
        <f>SUM(E7:E9)</f>
        <v>1882514</v>
      </c>
      <c r="F10" s="179" t="s">
        <v>154</v>
      </c>
      <c r="G10" s="1030">
        <v>712328</v>
      </c>
      <c r="H10" s="191">
        <f>SUM('1c.mell '!C157)</f>
        <v>1199925</v>
      </c>
      <c r="I10" s="191">
        <f>SUM('1c.mell '!D157)</f>
        <v>1129366</v>
      </c>
      <c r="J10" s="191">
        <f>SUM('1c.mell '!E157)</f>
        <v>984068</v>
      </c>
    </row>
    <row r="11" spans="1:10" s="171" customFormat="1" ht="11.25">
      <c r="A11" s="240" t="s">
        <v>325</v>
      </c>
      <c r="B11" s="1033">
        <v>3246288</v>
      </c>
      <c r="C11" s="191">
        <f>SUM('1b.mell '!C239)</f>
        <v>3100000</v>
      </c>
      <c r="D11" s="191">
        <f>SUM('1b.mell '!D239)</f>
        <v>3260126</v>
      </c>
      <c r="E11" s="191">
        <f>SUM('1b.mell '!E239)</f>
        <v>3260126</v>
      </c>
      <c r="F11" s="179" t="s">
        <v>1068</v>
      </c>
      <c r="G11" s="1031">
        <v>1300</v>
      </c>
      <c r="H11" s="180"/>
      <c r="I11" s="180"/>
      <c r="J11" s="180"/>
    </row>
    <row r="12" spans="1:10" s="171" customFormat="1" ht="11.25">
      <c r="A12" s="240" t="s">
        <v>326</v>
      </c>
      <c r="B12" s="1033">
        <v>3711091</v>
      </c>
      <c r="C12" s="191">
        <f>SUM('1b.mell '!C240)</f>
        <v>3597165</v>
      </c>
      <c r="D12" s="191">
        <f>SUM('1b.mell '!D240)</f>
        <v>3844571</v>
      </c>
      <c r="E12" s="191">
        <f>SUM('1b.mell '!E240)</f>
        <v>3844571</v>
      </c>
      <c r="F12" s="179"/>
      <c r="G12" s="1031"/>
      <c r="H12" s="180"/>
      <c r="I12" s="180"/>
      <c r="J12" s="180"/>
    </row>
    <row r="13" spans="1:10" s="171" customFormat="1" ht="12" thickBot="1">
      <c r="A13" s="322" t="s">
        <v>282</v>
      </c>
      <c r="B13" s="1034">
        <v>457504</v>
      </c>
      <c r="C13" s="191">
        <f>SUM('1b.mell '!C241)</f>
        <v>494368</v>
      </c>
      <c r="D13" s="191">
        <f>SUM('1b.mell '!D241)</f>
        <v>463938</v>
      </c>
      <c r="E13" s="191">
        <f>SUM('1b.mell '!E241)</f>
        <v>463643</v>
      </c>
      <c r="F13" s="179"/>
      <c r="G13" s="179"/>
      <c r="H13" s="180"/>
      <c r="I13" s="180"/>
      <c r="J13" s="180"/>
    </row>
    <row r="14" spans="1:10" s="171" customFormat="1" ht="13.5" thickBot="1">
      <c r="A14" s="324" t="s">
        <v>334</v>
      </c>
      <c r="B14" s="331">
        <f>SUM(B11:B13)</f>
        <v>7414883</v>
      </c>
      <c r="C14" s="331">
        <f>SUM(C11:C13)</f>
        <v>7191533</v>
      </c>
      <c r="D14" s="331">
        <f>SUM(D11:D13)</f>
        <v>7568635</v>
      </c>
      <c r="E14" s="331">
        <f>SUM(E11:E13)</f>
        <v>7568340</v>
      </c>
      <c r="F14" s="183"/>
      <c r="G14" s="183"/>
      <c r="H14" s="888"/>
      <c r="I14" s="184"/>
      <c r="J14" s="184"/>
    </row>
    <row r="15" spans="1:10" s="171" customFormat="1" ht="11.25">
      <c r="A15" s="240" t="s">
        <v>335</v>
      </c>
      <c r="B15" s="1033">
        <v>1475417</v>
      </c>
      <c r="C15" s="191">
        <f>SUM('1b.mell '!C243)</f>
        <v>1394459</v>
      </c>
      <c r="D15" s="191">
        <f>SUM('1b.mell '!D243)</f>
        <v>1317766</v>
      </c>
      <c r="E15" s="191">
        <f>SUM('1b.mell '!E243)</f>
        <v>1319702</v>
      </c>
      <c r="F15" s="183"/>
      <c r="G15" s="183"/>
      <c r="H15" s="888"/>
      <c r="I15" s="184"/>
      <c r="J15" s="184"/>
    </row>
    <row r="16" spans="1:10" s="171" customFormat="1" ht="11.25">
      <c r="A16" s="321" t="s">
        <v>336</v>
      </c>
      <c r="B16" s="1033">
        <v>253098</v>
      </c>
      <c r="C16" s="191">
        <f>SUM('1b.mell '!C244)</f>
        <v>242925</v>
      </c>
      <c r="D16" s="191">
        <f>SUM('1b.mell '!D244)</f>
        <v>280861</v>
      </c>
      <c r="E16" s="191">
        <f>SUM('1b.mell '!E244)</f>
        <v>279774</v>
      </c>
      <c r="F16" s="183"/>
      <c r="G16" s="183"/>
      <c r="H16" s="888"/>
      <c r="I16" s="184"/>
      <c r="J16" s="184"/>
    </row>
    <row r="17" spans="1:10" s="171" customFormat="1" ht="11.25">
      <c r="A17" s="321" t="s">
        <v>133</v>
      </c>
      <c r="B17" s="1033"/>
      <c r="C17" s="191"/>
      <c r="D17" s="191">
        <f>SUM('1b.mell '!D245)</f>
        <v>40000</v>
      </c>
      <c r="E17" s="191">
        <f>SUM('1b.mell '!E245)</f>
        <v>40000</v>
      </c>
      <c r="F17" s="183"/>
      <c r="G17" s="183"/>
      <c r="H17" s="888"/>
      <c r="I17" s="184"/>
      <c r="J17" s="184"/>
    </row>
    <row r="18" spans="1:10" s="171" customFormat="1" ht="11.25">
      <c r="A18" s="321" t="s">
        <v>340</v>
      </c>
      <c r="B18" s="1033">
        <v>215170</v>
      </c>
      <c r="C18" s="191">
        <f>SUM('1b.mell '!C246)</f>
        <v>216797</v>
      </c>
      <c r="D18" s="191">
        <f>SUM('1b.mell '!D246)</f>
        <v>225417</v>
      </c>
      <c r="E18" s="191">
        <f>SUM('1b.mell '!E246)</f>
        <v>218989</v>
      </c>
      <c r="F18" s="183"/>
      <c r="G18" s="183"/>
      <c r="H18" s="180"/>
      <c r="I18" s="184"/>
      <c r="J18" s="184"/>
    </row>
    <row r="19" spans="1:10" s="171" customFormat="1" ht="11.25">
      <c r="A19" s="321" t="s">
        <v>341</v>
      </c>
      <c r="B19" s="1033">
        <v>849534</v>
      </c>
      <c r="C19" s="191">
        <f>SUM('1b.mell '!C247)</f>
        <v>1328238</v>
      </c>
      <c r="D19" s="191">
        <f>SUM('1b.mell '!D247)</f>
        <v>483352</v>
      </c>
      <c r="E19" s="191">
        <f>SUM('1b.mell '!E247)</f>
        <v>475288</v>
      </c>
      <c r="F19" s="175"/>
      <c r="G19" s="1027"/>
      <c r="H19" s="176"/>
      <c r="I19" s="176"/>
      <c r="J19" s="176"/>
    </row>
    <row r="20" spans="1:10" s="171" customFormat="1" ht="11.25">
      <c r="A20" s="240" t="s">
        <v>342</v>
      </c>
      <c r="B20" s="1033"/>
      <c r="C20" s="191">
        <f>SUM('1b.mell '!C248)</f>
        <v>0</v>
      </c>
      <c r="D20" s="191">
        <f>SUM('1b.mell '!D248)</f>
        <v>10884</v>
      </c>
      <c r="E20" s="191">
        <f>SUM('1b.mell '!E248)</f>
        <v>14329</v>
      </c>
      <c r="F20" s="172"/>
      <c r="G20" s="884"/>
      <c r="H20" s="177"/>
      <c r="I20" s="177"/>
      <c r="J20" s="177"/>
    </row>
    <row r="21" spans="1:10" s="171" customFormat="1" ht="11.25">
      <c r="A21" s="240" t="s">
        <v>343</v>
      </c>
      <c r="B21" s="1033">
        <v>60139</v>
      </c>
      <c r="C21" s="191">
        <f>SUM('1b.mell '!C249)</f>
        <v>40400</v>
      </c>
      <c r="D21" s="191">
        <f>SUM('1b.mell '!D249)</f>
        <v>57629</v>
      </c>
      <c r="E21" s="191">
        <f>SUM('1b.mell '!E249)</f>
        <v>57629</v>
      </c>
      <c r="F21" s="172"/>
      <c r="G21" s="884"/>
      <c r="H21" s="177"/>
      <c r="I21" s="177"/>
      <c r="J21" s="177"/>
    </row>
    <row r="22" spans="1:10" s="171" customFormat="1" ht="12" thickBot="1">
      <c r="A22" s="322" t="s">
        <v>344</v>
      </c>
      <c r="B22" s="1034">
        <v>80533</v>
      </c>
      <c r="C22" s="191">
        <f>SUM('1b.mell '!C250)</f>
        <v>15021</v>
      </c>
      <c r="D22" s="191">
        <f>SUM('1b.mell '!D250)</f>
        <v>187553</v>
      </c>
      <c r="E22" s="191">
        <f>SUM('1b.mell '!E250)</f>
        <v>187336</v>
      </c>
      <c r="F22" s="172"/>
      <c r="G22" s="884"/>
      <c r="H22" s="177"/>
      <c r="I22" s="177"/>
      <c r="J22" s="177"/>
    </row>
    <row r="23" spans="1:10" s="171" customFormat="1" ht="13.5" thickBot="1">
      <c r="A23" s="324" t="s">
        <v>528</v>
      </c>
      <c r="B23" s="331">
        <f>SUM(B15:B22)</f>
        <v>2933891</v>
      </c>
      <c r="C23" s="331">
        <f>SUM(C15:C22)</f>
        <v>3237840</v>
      </c>
      <c r="D23" s="331">
        <f>SUM(D15:D22)</f>
        <v>2603462</v>
      </c>
      <c r="E23" s="331">
        <f>SUM(E15:E22)</f>
        <v>2593047</v>
      </c>
      <c r="F23" s="172"/>
      <c r="G23" s="884"/>
      <c r="H23" s="177"/>
      <c r="I23" s="177"/>
      <c r="J23" s="177"/>
    </row>
    <row r="24" spans="1:10" s="171" customFormat="1" ht="12" thickBot="1">
      <c r="A24" s="325" t="s">
        <v>1067</v>
      </c>
      <c r="B24" s="1035">
        <v>39700</v>
      </c>
      <c r="C24" s="332">
        <f>SUM('1b.mell '!C252)</f>
        <v>0</v>
      </c>
      <c r="D24" s="332">
        <f>SUM('1b.mell '!D252)</f>
        <v>1500</v>
      </c>
      <c r="E24" s="332">
        <f>SUM('1b.mell '!E252)</f>
        <v>1500</v>
      </c>
      <c r="F24" s="172"/>
      <c r="G24" s="884"/>
      <c r="H24" s="177"/>
      <c r="I24" s="177"/>
      <c r="J24" s="177"/>
    </row>
    <row r="25" spans="1:10" s="171" customFormat="1" ht="13.5" thickBot="1">
      <c r="A25" s="326" t="s">
        <v>346</v>
      </c>
      <c r="B25" s="340">
        <f>SUM(B24)</f>
        <v>39700</v>
      </c>
      <c r="C25" s="340">
        <f>SUM(C24)</f>
        <v>0</v>
      </c>
      <c r="D25" s="340">
        <f>SUM(D24)</f>
        <v>1500</v>
      </c>
      <c r="E25" s="340">
        <f>SUM(E24)</f>
        <v>1500</v>
      </c>
      <c r="F25" s="173"/>
      <c r="G25" s="1028"/>
      <c r="H25" s="178"/>
      <c r="I25" s="178"/>
      <c r="J25" s="178"/>
    </row>
    <row r="26" spans="1:10" s="171" customFormat="1" ht="15.75" thickBot="1" thickTop="1">
      <c r="A26" s="327" t="s">
        <v>92</v>
      </c>
      <c r="B26" s="266">
        <f>SUM(B25,B23,B14,B10)</f>
        <v>12309997</v>
      </c>
      <c r="C26" s="266">
        <f>SUM(C25,C23,C14,C10)</f>
        <v>11905208</v>
      </c>
      <c r="D26" s="266">
        <f>SUM(D25,D23,D14,D10)</f>
        <v>12055961</v>
      </c>
      <c r="E26" s="266">
        <f>SUM(E25,E23,E14,E10)</f>
        <v>12045401</v>
      </c>
      <c r="F26" s="199" t="s">
        <v>84</v>
      </c>
      <c r="G26" s="266">
        <f>SUM(G6:G11)</f>
        <v>9949606</v>
      </c>
      <c r="H26" s="266">
        <f>SUM(H6:H10)</f>
        <v>10356037</v>
      </c>
      <c r="I26" s="266">
        <f>SUM(I6:I10)</f>
        <v>11398618</v>
      </c>
      <c r="J26" s="266">
        <f>SUM(J6:J10)</f>
        <v>10461404</v>
      </c>
    </row>
    <row r="27" spans="1:10" s="171" customFormat="1" ht="12" thickTop="1">
      <c r="A27" s="1043" t="s">
        <v>347</v>
      </c>
      <c r="B27" s="1047">
        <v>48907</v>
      </c>
      <c r="C27" s="185"/>
      <c r="D27" s="191">
        <f>SUM('1b.mell '!D255)</f>
        <v>312395</v>
      </c>
      <c r="E27" s="191">
        <f>SUM('1b.mell '!E255)</f>
        <v>312395</v>
      </c>
      <c r="F27" s="172"/>
      <c r="G27" s="172"/>
      <c r="H27" s="348"/>
      <c r="I27" s="347"/>
      <c r="J27" s="347"/>
    </row>
    <row r="28" spans="1:10" s="171" customFormat="1" ht="11.25">
      <c r="A28" s="1044" t="s">
        <v>348</v>
      </c>
      <c r="B28" s="1036">
        <v>935093</v>
      </c>
      <c r="C28" s="180">
        <f>SUM('1b.mell '!C256)</f>
        <v>2395920</v>
      </c>
      <c r="D28" s="180">
        <f>SUM('1b.mell '!D256)</f>
        <v>2216481</v>
      </c>
      <c r="E28" s="180">
        <f>SUM('1b.mell '!E256)</f>
        <v>1348992</v>
      </c>
      <c r="F28" s="174" t="s">
        <v>374</v>
      </c>
      <c r="G28" s="1031">
        <v>794714</v>
      </c>
      <c r="H28" s="180">
        <f>SUM('1c.mell '!C160)</f>
        <v>938266</v>
      </c>
      <c r="I28" s="350">
        <f>SUM('1c.mell '!D160)</f>
        <v>538434</v>
      </c>
      <c r="J28" s="350">
        <f>SUM('1c.mell '!E160)</f>
        <v>297572</v>
      </c>
    </row>
    <row r="29" spans="1:10" s="171" customFormat="1" ht="11.25">
      <c r="A29" s="1044" t="s">
        <v>349</v>
      </c>
      <c r="B29" s="1036">
        <v>509195</v>
      </c>
      <c r="C29" s="180">
        <f>SUM('1b.mell '!C257)</f>
        <v>1701355</v>
      </c>
      <c r="D29" s="180">
        <f>SUM('1b.mell '!D257)</f>
        <v>614856</v>
      </c>
      <c r="E29" s="180">
        <f>SUM('1b.mell '!E257)</f>
        <v>603036</v>
      </c>
      <c r="F29" s="333" t="s">
        <v>375</v>
      </c>
      <c r="G29" s="1030">
        <v>1990756</v>
      </c>
      <c r="H29" s="180">
        <f>SUM('1c.mell '!C161)</f>
        <v>5406701</v>
      </c>
      <c r="I29" s="350">
        <f>SUM('1c.mell '!D161)</f>
        <v>4726310</v>
      </c>
      <c r="J29" s="350">
        <f>SUM('1c.mell '!E161)</f>
        <v>2682902</v>
      </c>
    </row>
    <row r="30" spans="1:10" s="171" customFormat="1" ht="11.25">
      <c r="A30" s="960" t="s">
        <v>881</v>
      </c>
      <c r="B30" s="1048"/>
      <c r="C30" s="180"/>
      <c r="D30" s="180">
        <f>SUM('1b.mell '!D258)</f>
        <v>78149</v>
      </c>
      <c r="E30" s="180">
        <f>SUM('1b.mell '!E258)</f>
        <v>78149</v>
      </c>
      <c r="F30" s="174" t="s">
        <v>464</v>
      </c>
      <c r="G30" s="1031">
        <v>1018074</v>
      </c>
      <c r="H30" s="180">
        <f>SUM('1c.mell '!C162)</f>
        <v>739000</v>
      </c>
      <c r="I30" s="180">
        <f>SUM('1c.mell '!D162)</f>
        <v>1212883</v>
      </c>
      <c r="J30" s="180">
        <f>SUM('1c.mell '!E162)</f>
        <v>750656</v>
      </c>
    </row>
    <row r="31" spans="1:10" s="171" customFormat="1" ht="12" thickBot="1">
      <c r="A31" s="1045" t="s">
        <v>400</v>
      </c>
      <c r="B31" s="1037"/>
      <c r="C31" s="341"/>
      <c r="D31" s="965">
        <f>SUM('1b.mell '!D259)</f>
        <v>20684</v>
      </c>
      <c r="E31" s="965">
        <f>SUM('1b.mell '!E259)</f>
        <v>20684</v>
      </c>
      <c r="F31" s="172"/>
      <c r="G31" s="886"/>
      <c r="H31" s="886"/>
      <c r="I31" s="972"/>
      <c r="J31" s="972"/>
    </row>
    <row r="32" spans="1:10" s="171" customFormat="1" ht="13.5" thickBot="1">
      <c r="A32" s="1046" t="s">
        <v>351</v>
      </c>
      <c r="B32" s="331">
        <f>SUM(B27:B31)</f>
        <v>1493195</v>
      </c>
      <c r="C32" s="331">
        <f>SUM(C28:C29)</f>
        <v>4097275</v>
      </c>
      <c r="D32" s="331">
        <f>SUM(D27:D31)</f>
        <v>3242565</v>
      </c>
      <c r="E32" s="331">
        <f>SUM(E27:E31)</f>
        <v>2363256</v>
      </c>
      <c r="F32" s="172"/>
      <c r="G32" s="886"/>
      <c r="H32" s="884"/>
      <c r="I32" s="177"/>
      <c r="J32" s="177"/>
    </row>
    <row r="33" spans="1:10" s="171" customFormat="1" ht="11.25">
      <c r="A33" s="1043" t="s">
        <v>352</v>
      </c>
      <c r="B33" s="1033">
        <v>944825</v>
      </c>
      <c r="C33" s="338">
        <f>SUM('1b.mell '!C261)</f>
        <v>880000</v>
      </c>
      <c r="D33" s="338">
        <f>SUM('1b.mell '!D261)</f>
        <v>616575</v>
      </c>
      <c r="E33" s="338">
        <f>SUM('1b.mell '!E261)</f>
        <v>616575</v>
      </c>
      <c r="F33" s="172"/>
      <c r="G33" s="886"/>
      <c r="H33" s="884"/>
      <c r="I33" s="177"/>
      <c r="J33" s="177"/>
    </row>
    <row r="34" spans="1:10" s="171" customFormat="1" ht="12" thickBot="1">
      <c r="A34" s="322" t="s">
        <v>367</v>
      </c>
      <c r="B34" s="1032">
        <v>20</v>
      </c>
      <c r="C34" s="330"/>
      <c r="D34" s="330">
        <f>SUM('1b.mell '!D262)</f>
        <v>1786</v>
      </c>
      <c r="E34" s="330">
        <f>SUM('1b.mell '!E262)</f>
        <v>1809</v>
      </c>
      <c r="F34" s="172"/>
      <c r="G34" s="886"/>
      <c r="H34" s="884"/>
      <c r="I34" s="177"/>
      <c r="J34" s="177"/>
    </row>
    <row r="35" spans="1:10" s="171" customFormat="1" ht="13.5" thickBot="1">
      <c r="A35" s="324" t="s">
        <v>356</v>
      </c>
      <c r="B35" s="331">
        <f>SUM(B33:B34)</f>
        <v>944845</v>
      </c>
      <c r="C35" s="331">
        <f>SUM(C33:C34)</f>
        <v>880000</v>
      </c>
      <c r="D35" s="331">
        <f>SUM(D33:D34)</f>
        <v>618361</v>
      </c>
      <c r="E35" s="331">
        <f>SUM(E33:E34)</f>
        <v>618384</v>
      </c>
      <c r="F35" s="351"/>
      <c r="G35" s="885"/>
      <c r="H35" s="885"/>
      <c r="I35" s="973"/>
      <c r="J35" s="973"/>
    </row>
    <row r="36" spans="1:10" s="171" customFormat="1" ht="12.75" customHeight="1">
      <c r="A36" s="328" t="s">
        <v>357</v>
      </c>
      <c r="B36" s="1038">
        <v>46143</v>
      </c>
      <c r="C36" s="338">
        <f>SUM('1b.mell '!C264)</f>
        <v>65000</v>
      </c>
      <c r="D36" s="338">
        <f>SUM('1b.mell '!D264)</f>
        <v>37927</v>
      </c>
      <c r="E36" s="338">
        <f>SUM('1b.mell '!E264)</f>
        <v>37927</v>
      </c>
      <c r="F36" s="352"/>
      <c r="G36" s="1049"/>
      <c r="H36" s="884"/>
      <c r="I36" s="177"/>
      <c r="J36" s="177"/>
    </row>
    <row r="37" spans="1:10" s="171" customFormat="1" ht="12.75" customHeight="1" thickBot="1">
      <c r="A37" s="329" t="s">
        <v>358</v>
      </c>
      <c r="B37" s="1037">
        <v>1158</v>
      </c>
      <c r="C37" s="330">
        <f>SUM('1b.mell '!C265)</f>
        <v>2955</v>
      </c>
      <c r="D37" s="330">
        <f>SUM('1b.mell '!D265+'1b.mell '!D266)</f>
        <v>4058</v>
      </c>
      <c r="E37" s="330">
        <f>SUM('1b.mell '!E265+'1b.mell '!E266)</f>
        <v>4057</v>
      </c>
      <c r="F37" s="352"/>
      <c r="G37" s="1049"/>
      <c r="H37" s="886"/>
      <c r="I37" s="972"/>
      <c r="J37" s="972"/>
    </row>
    <row r="38" spans="1:10" s="171" customFormat="1" ht="13.5" thickBot="1">
      <c r="A38" s="326" t="s">
        <v>359</v>
      </c>
      <c r="B38" s="340">
        <f>SUM(B36:B37)</f>
        <v>47301</v>
      </c>
      <c r="C38" s="340">
        <f>SUM(C36:C37)</f>
        <v>67955</v>
      </c>
      <c r="D38" s="340">
        <f>SUM(D36:D37)</f>
        <v>41985</v>
      </c>
      <c r="E38" s="340">
        <f>SUM(E36:E37)</f>
        <v>41984</v>
      </c>
      <c r="F38" s="353"/>
      <c r="G38" s="1050"/>
      <c r="H38" s="887"/>
      <c r="I38" s="974"/>
      <c r="J38" s="974"/>
    </row>
    <row r="39" spans="1:10" s="171" customFormat="1" ht="20.25" customHeight="1" thickBot="1" thickTop="1">
      <c r="A39" s="339" t="s">
        <v>93</v>
      </c>
      <c r="B39" s="198">
        <f>SUM(B38,B35,B32)</f>
        <v>2485341</v>
      </c>
      <c r="C39" s="198">
        <f>SUM(C38,C35,C32)</f>
        <v>5045230</v>
      </c>
      <c r="D39" s="198">
        <f>SUM(D38,D35,D32)</f>
        <v>3902911</v>
      </c>
      <c r="E39" s="198">
        <f>SUM(E38,E35,E32)</f>
        <v>3023624</v>
      </c>
      <c r="F39" s="201" t="s">
        <v>91</v>
      </c>
      <c r="G39" s="198">
        <f>SUM(G28:G38)</f>
        <v>3803544</v>
      </c>
      <c r="H39" s="198">
        <f>SUM(H28:H38)</f>
        <v>7083967</v>
      </c>
      <c r="I39" s="198">
        <f>SUM(I28:I38)</f>
        <v>6477627</v>
      </c>
      <c r="J39" s="198">
        <f>SUM(J28:J38)</f>
        <v>3731130</v>
      </c>
    </row>
    <row r="40" spans="1:10" s="171" customFormat="1" ht="12.75" customHeight="1" thickTop="1">
      <c r="A40" s="240" t="s">
        <v>360</v>
      </c>
      <c r="B40" s="1033">
        <v>506602</v>
      </c>
      <c r="C40" s="202"/>
      <c r="D40" s="508">
        <f>SUM('1b.mell '!D269)</f>
        <v>1336363</v>
      </c>
      <c r="E40" s="508">
        <f>SUM('1b.mell '!E269)</f>
        <v>1336363</v>
      </c>
      <c r="F40" s="359"/>
      <c r="G40" s="202"/>
      <c r="H40" s="202"/>
      <c r="I40" s="202"/>
      <c r="J40" s="202"/>
    </row>
    <row r="41" spans="1:10" s="171" customFormat="1" ht="12.75" customHeight="1">
      <c r="A41" s="321" t="s">
        <v>882</v>
      </c>
      <c r="B41" s="1036"/>
      <c r="C41" s="957"/>
      <c r="D41" s="958">
        <f>SUM('1b.mell '!D271)</f>
        <v>38195</v>
      </c>
      <c r="E41" s="958">
        <f>SUM('1b.mell '!E271)</f>
        <v>38195</v>
      </c>
      <c r="F41" s="321" t="s">
        <v>883</v>
      </c>
      <c r="G41" s="1036"/>
      <c r="H41" s="961"/>
      <c r="I41" s="962">
        <f>SUM('1c.mell '!D109)</f>
        <v>38195</v>
      </c>
      <c r="J41" s="962">
        <f>SUM('1c.mell '!E109)</f>
        <v>0</v>
      </c>
    </row>
    <row r="42" spans="1:10" s="171" customFormat="1" ht="12.75" customHeight="1" thickBot="1">
      <c r="A42" s="959" t="s">
        <v>311</v>
      </c>
      <c r="B42" s="1039">
        <v>4674275</v>
      </c>
      <c r="C42" s="355">
        <f>SUM('1b.mell '!C270)</f>
        <v>5454190</v>
      </c>
      <c r="D42" s="355">
        <f>SUM('1b.mell '!D270)</f>
        <v>5583054</v>
      </c>
      <c r="E42" s="355">
        <f>SUM('1b.mell '!E270)</f>
        <v>5398006</v>
      </c>
      <c r="F42" s="349" t="s">
        <v>371</v>
      </c>
      <c r="G42" s="355">
        <v>4674275</v>
      </c>
      <c r="H42" s="360">
        <f>SUM('1c.mell '!C167)</f>
        <v>5454190</v>
      </c>
      <c r="I42" s="360">
        <f>SUM('1c.mell '!D167)</f>
        <v>5583054</v>
      </c>
      <c r="J42" s="360">
        <f>SUM('1c.mell '!E167)</f>
        <v>5398006</v>
      </c>
    </row>
    <row r="43" spans="1:10" s="171" customFormat="1" ht="15" thickBot="1" thickTop="1">
      <c r="A43" s="197" t="s">
        <v>85</v>
      </c>
      <c r="B43" s="182">
        <f>SUM(B40:B42)</f>
        <v>5180877</v>
      </c>
      <c r="C43" s="182">
        <f>SUM(C42)</f>
        <v>5454190</v>
      </c>
      <c r="D43" s="182">
        <f>SUM(D40:D42)</f>
        <v>6957612</v>
      </c>
      <c r="E43" s="182">
        <f>SUM(E40:E42)</f>
        <v>6772564</v>
      </c>
      <c r="F43" s="197" t="s">
        <v>86</v>
      </c>
      <c r="G43" s="266">
        <f>SUM(G41:G42)</f>
        <v>4674275</v>
      </c>
      <c r="H43" s="266">
        <f>SUM(H42)</f>
        <v>5454190</v>
      </c>
      <c r="I43" s="266">
        <f>SUM(I41:I42)</f>
        <v>5621249</v>
      </c>
      <c r="J43" s="266">
        <f>SUM(J41:J42)</f>
        <v>5398006</v>
      </c>
    </row>
    <row r="44" spans="1:10" s="171" customFormat="1" ht="12" thickTop="1">
      <c r="A44" s="240" t="s">
        <v>361</v>
      </c>
      <c r="B44" s="1033"/>
      <c r="C44" s="191">
        <f>SUM('1b.mell '!C273)</f>
        <v>420000</v>
      </c>
      <c r="D44" s="191">
        <f>SUM('1b.mell '!D273)</f>
        <v>420000</v>
      </c>
      <c r="E44" s="191">
        <f>SUM('1b.mell '!E273)</f>
        <v>420000</v>
      </c>
      <c r="F44" s="333" t="s">
        <v>370</v>
      </c>
      <c r="G44" s="1053">
        <v>758725</v>
      </c>
      <c r="H44" s="191">
        <f>SUM('1c.mell '!C170)</f>
        <v>14063</v>
      </c>
      <c r="I44" s="191">
        <f>SUM('1c.mell '!D170)</f>
        <v>319247</v>
      </c>
      <c r="J44" s="191">
        <f>SUM('1c.mell '!E170)</f>
        <v>319247</v>
      </c>
    </row>
    <row r="45" spans="1:10" s="171" customFormat="1" ht="11.25">
      <c r="A45" s="321" t="s">
        <v>362</v>
      </c>
      <c r="B45" s="1036">
        <v>1251536</v>
      </c>
      <c r="C45" s="180">
        <f>SUM('1b.mell '!C274)</f>
        <v>140000</v>
      </c>
      <c r="D45" s="180">
        <f>SUM('1b.mell '!D274)</f>
        <v>560882</v>
      </c>
      <c r="E45" s="180">
        <f>SUM('1b.mell '!E274)</f>
        <v>560882</v>
      </c>
      <c r="F45" s="174" t="s">
        <v>87</v>
      </c>
      <c r="G45" s="180">
        <v>44244</v>
      </c>
      <c r="H45" s="180">
        <f>SUM('1c.mell '!C171)</f>
        <v>56371</v>
      </c>
      <c r="I45" s="180">
        <f>SUM('1c.mell '!D171)</f>
        <v>80625</v>
      </c>
      <c r="J45" s="180">
        <f>SUM('1c.mell '!E171)</f>
        <v>78864</v>
      </c>
    </row>
    <row r="46" spans="1:10" s="171" customFormat="1" ht="12" thickBot="1">
      <c r="A46" s="354" t="s">
        <v>311</v>
      </c>
      <c r="B46" s="1040">
        <v>134317</v>
      </c>
      <c r="C46" s="355">
        <f>SUM('1b.mell '!C275)</f>
        <v>176600</v>
      </c>
      <c r="D46" s="355">
        <f>SUM('1b.mell '!D275)</f>
        <v>233130</v>
      </c>
      <c r="E46" s="355">
        <f>SUM('1b.mell '!E275)</f>
        <v>106205</v>
      </c>
      <c r="F46" s="1051" t="s">
        <v>371</v>
      </c>
      <c r="G46" s="358">
        <v>134317</v>
      </c>
      <c r="H46" s="355">
        <f>SUM('1c.mell '!C173)</f>
        <v>176600</v>
      </c>
      <c r="I46" s="355">
        <f>SUM('1c.mell '!D173)</f>
        <v>233130</v>
      </c>
      <c r="J46" s="355">
        <f>SUM('1c.mell '!E173)</f>
        <v>106205</v>
      </c>
    </row>
    <row r="47" spans="1:10" s="171" customFormat="1" ht="16.5" customHeight="1" thickBot="1" thickTop="1">
      <c r="A47" s="357" t="s">
        <v>363</v>
      </c>
      <c r="B47" s="182">
        <f>SUM(B44:B46)</f>
        <v>1385853</v>
      </c>
      <c r="C47" s="182">
        <f>SUM(C44:C46)</f>
        <v>736600</v>
      </c>
      <c r="D47" s="182">
        <f>SUM(D44:D46)</f>
        <v>1214012</v>
      </c>
      <c r="E47" s="182">
        <f>SUM(E44:E46)</f>
        <v>1087087</v>
      </c>
      <c r="F47" s="199" t="s">
        <v>55</v>
      </c>
      <c r="G47" s="182">
        <f>SUM(G44:G46)</f>
        <v>937286</v>
      </c>
      <c r="H47" s="361">
        <f>SUM(H44:H46)</f>
        <v>247034</v>
      </c>
      <c r="I47" s="361">
        <f>SUM(I44:I46)</f>
        <v>633002</v>
      </c>
      <c r="J47" s="361">
        <f>SUM(J44:J46)</f>
        <v>504316</v>
      </c>
    </row>
    <row r="48" spans="1:10" s="171" customFormat="1" ht="12.75" customHeight="1" thickTop="1">
      <c r="A48" s="356"/>
      <c r="B48" s="1041"/>
      <c r="C48" s="185"/>
      <c r="D48" s="185"/>
      <c r="E48" s="185"/>
      <c r="F48" s="1052"/>
      <c r="G48" s="202"/>
      <c r="H48" s="348"/>
      <c r="I48" s="348"/>
      <c r="J48" s="348"/>
    </row>
    <row r="49" spans="1:10" s="171" customFormat="1" ht="13.5" thickBot="1">
      <c r="A49" s="342"/>
      <c r="B49" s="1042"/>
      <c r="C49" s="343"/>
      <c r="D49" s="343"/>
      <c r="E49" s="343"/>
      <c r="F49" s="362"/>
      <c r="G49" s="1054"/>
      <c r="H49" s="355"/>
      <c r="I49" s="355"/>
      <c r="J49" s="355"/>
    </row>
    <row r="50" spans="1:10" s="171" customFormat="1" ht="20.25" customHeight="1" thickBot="1" thickTop="1">
      <c r="A50" s="238" t="s">
        <v>563</v>
      </c>
      <c r="B50" s="200">
        <f>SUM(B26+B39+B44+B45+B40+B41)</f>
        <v>16553476</v>
      </c>
      <c r="C50" s="200">
        <f>SUM(C26+C39+C44+C45)</f>
        <v>17510438</v>
      </c>
      <c r="D50" s="200">
        <f>SUM(D26+D39+D44+D45+D40+D41)</f>
        <v>18314312</v>
      </c>
      <c r="E50" s="200">
        <f>SUM(E26+E39+E44+E45+E40+E41)</f>
        <v>17424465</v>
      </c>
      <c r="F50" s="238" t="s">
        <v>140</v>
      </c>
      <c r="G50" s="200">
        <f>SUM(G26+G39+G44+G45+G41)</f>
        <v>14556119</v>
      </c>
      <c r="H50" s="200">
        <f>SUM(H26+H39+H44+H45)</f>
        <v>17510438</v>
      </c>
      <c r="I50" s="200">
        <f>SUM(I26+I39+I44+I45+I41)</f>
        <v>18314312</v>
      </c>
      <c r="J50" s="200">
        <f>SUM(J26+J39+J44+J45+J41)</f>
        <v>14590645</v>
      </c>
    </row>
    <row r="51" spans="1:2" ht="14.25" thickTop="1">
      <c r="A51" s="170"/>
      <c r="B51" s="170"/>
    </row>
    <row r="52" spans="1:2" ht="13.5">
      <c r="A52" s="170"/>
      <c r="B52" s="170"/>
    </row>
    <row r="53" spans="1:2" ht="13.5">
      <c r="A53" s="170"/>
      <c r="B53" s="170"/>
    </row>
  </sheetData>
  <sheetProtection/>
  <mergeCells count="12">
    <mergeCell ref="A1:I1"/>
    <mergeCell ref="H4:H5"/>
    <mergeCell ref="I4:I5"/>
    <mergeCell ref="A4:A5"/>
    <mergeCell ref="F4:F5"/>
    <mergeCell ref="C4:C5"/>
    <mergeCell ref="D4:D5"/>
    <mergeCell ref="B4:B5"/>
    <mergeCell ref="G4:G5"/>
    <mergeCell ref="E4:E5"/>
    <mergeCell ref="J4:J5"/>
    <mergeCell ref="A2:I2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showZeros="0" zoomScaleSheetLayoutView="100" zoomScalePageLayoutView="0" workbookViewId="0" topLeftCell="A40">
      <selection activeCell="B14" sqref="B14"/>
    </sheetView>
  </sheetViews>
  <sheetFormatPr defaultColWidth="9.125" defaultRowHeight="12.75"/>
  <cols>
    <col min="1" max="1" width="6.125" style="43" customWidth="1"/>
    <col min="2" max="2" width="52.00390625" style="43" customWidth="1"/>
    <col min="3" max="5" width="13.125" style="21" customWidth="1"/>
    <col min="6" max="6" width="9.75390625" style="271" customWidth="1"/>
    <col min="7" max="7" width="36.25390625" style="43" customWidth="1"/>
    <col min="8" max="16384" width="9.125" style="43" customWidth="1"/>
  </cols>
  <sheetData>
    <row r="1" spans="1:8" s="41" customFormat="1" ht="12">
      <c r="A1" s="1439" t="s">
        <v>236</v>
      </c>
      <c r="B1" s="1383"/>
      <c r="C1" s="1383"/>
      <c r="D1" s="1383"/>
      <c r="E1" s="1383"/>
      <c r="F1" s="1383"/>
      <c r="G1" s="1383"/>
      <c r="H1" s="93"/>
    </row>
    <row r="2" spans="1:8" s="41" customFormat="1" ht="12">
      <c r="A2" s="1431" t="s">
        <v>118</v>
      </c>
      <c r="B2" s="1432"/>
      <c r="C2" s="1432"/>
      <c r="D2" s="1432"/>
      <c r="E2" s="1432"/>
      <c r="F2" s="1432"/>
      <c r="G2" s="1432"/>
      <c r="H2" s="66"/>
    </row>
    <row r="3" spans="1:6" s="41" customFormat="1" ht="9.75" customHeight="1">
      <c r="A3" s="34"/>
      <c r="B3" s="34"/>
      <c r="C3" s="68"/>
      <c r="D3" s="68"/>
      <c r="E3" s="68"/>
      <c r="F3" s="270"/>
    </row>
    <row r="4" spans="1:7" s="41" customFormat="1" ht="11.25">
      <c r="A4" s="837"/>
      <c r="B4" s="837"/>
      <c r="C4" s="838"/>
      <c r="D4" s="838"/>
      <c r="E4" s="838"/>
      <c r="F4" s="839"/>
      <c r="G4" s="669" t="s">
        <v>279</v>
      </c>
    </row>
    <row r="5" spans="1:7" ht="12" customHeight="1">
      <c r="A5" s="763"/>
      <c r="B5" s="781"/>
      <c r="C5" s="1405" t="s">
        <v>76</v>
      </c>
      <c r="D5" s="1405" t="s">
        <v>912</v>
      </c>
      <c r="E5" s="1405" t="s">
        <v>1069</v>
      </c>
      <c r="F5" s="1440" t="s">
        <v>533</v>
      </c>
      <c r="G5" s="671" t="s">
        <v>231</v>
      </c>
    </row>
    <row r="6" spans="1:7" ht="12" customHeight="1">
      <c r="A6" s="84" t="s">
        <v>435</v>
      </c>
      <c r="B6" s="783" t="s">
        <v>230</v>
      </c>
      <c r="C6" s="1406"/>
      <c r="D6" s="1411"/>
      <c r="E6" s="1411"/>
      <c r="F6" s="1441"/>
      <c r="G6" s="84" t="s">
        <v>232</v>
      </c>
    </row>
    <row r="7" spans="1:7" s="41" customFormat="1" ht="12.75" customHeight="1" thickBot="1">
      <c r="A7" s="84"/>
      <c r="B7" s="627"/>
      <c r="C7" s="1412"/>
      <c r="D7" s="1412"/>
      <c r="E7" s="1412"/>
      <c r="F7" s="1442"/>
      <c r="G7" s="627"/>
    </row>
    <row r="8" spans="1:7" s="41" customFormat="1" ht="11.25">
      <c r="A8" s="628" t="s">
        <v>253</v>
      </c>
      <c r="B8" s="628" t="s">
        <v>254</v>
      </c>
      <c r="C8" s="671" t="s">
        <v>255</v>
      </c>
      <c r="D8" s="671" t="s">
        <v>256</v>
      </c>
      <c r="E8" s="671" t="s">
        <v>257</v>
      </c>
      <c r="F8" s="671" t="s">
        <v>53</v>
      </c>
      <c r="G8" s="671">
        <v>7</v>
      </c>
    </row>
    <row r="9" spans="1:7" s="41" customFormat="1" ht="12.75">
      <c r="A9" s="728"/>
      <c r="B9" s="840" t="s">
        <v>422</v>
      </c>
      <c r="C9" s="676"/>
      <c r="D9" s="676"/>
      <c r="E9" s="676"/>
      <c r="F9" s="771"/>
      <c r="G9" s="721"/>
    </row>
    <row r="10" spans="1:7" ht="11.25">
      <c r="A10" s="84"/>
      <c r="B10" s="790" t="s">
        <v>405</v>
      </c>
      <c r="C10" s="841"/>
      <c r="D10" s="841"/>
      <c r="E10" s="841"/>
      <c r="F10" s="842"/>
      <c r="G10" s="619"/>
    </row>
    <row r="11" spans="1:7" ht="11.25">
      <c r="A11" s="701">
        <v>5011</v>
      </c>
      <c r="B11" s="843" t="s">
        <v>272</v>
      </c>
      <c r="C11" s="82"/>
      <c r="D11" s="82">
        <v>14505</v>
      </c>
      <c r="E11" s="82">
        <v>10137</v>
      </c>
      <c r="F11" s="847">
        <f>SUM(E11/D11)</f>
        <v>0.6988624612202688</v>
      </c>
      <c r="G11" s="619"/>
    </row>
    <row r="12" spans="1:7" ht="12">
      <c r="A12" s="701"/>
      <c r="B12" s="844" t="s">
        <v>499</v>
      </c>
      <c r="C12" s="82"/>
      <c r="D12" s="497"/>
      <c r="E12" s="497"/>
      <c r="F12" s="847"/>
      <c r="G12" s="619"/>
    </row>
    <row r="13" spans="1:7" ht="12">
      <c r="A13" s="701"/>
      <c r="B13" s="844" t="s">
        <v>678</v>
      </c>
      <c r="C13" s="82"/>
      <c r="D13" s="497">
        <v>14505</v>
      </c>
      <c r="E13" s="497">
        <v>10137</v>
      </c>
      <c r="F13" s="1065">
        <f aca="true" t="shared" si="0" ref="F13:F57">SUM(E13/D13)</f>
        <v>0.6988624612202688</v>
      </c>
      <c r="G13" s="619"/>
    </row>
    <row r="14" spans="1:7" ht="11.25">
      <c r="A14" s="728">
        <v>5010</v>
      </c>
      <c r="B14" s="845" t="s">
        <v>273</v>
      </c>
      <c r="C14" s="527"/>
      <c r="D14" s="527">
        <f>SUM(D11)</f>
        <v>14505</v>
      </c>
      <c r="E14" s="527">
        <f>SUM(E11)</f>
        <v>10137</v>
      </c>
      <c r="F14" s="1062">
        <f t="shared" si="0"/>
        <v>0.6988624612202688</v>
      </c>
      <c r="G14" s="83"/>
    </row>
    <row r="15" spans="1:7" s="41" customFormat="1" ht="11.25">
      <c r="A15" s="84"/>
      <c r="B15" s="804" t="s">
        <v>412</v>
      </c>
      <c r="C15" s="846"/>
      <c r="D15" s="846"/>
      <c r="E15" s="846"/>
      <c r="F15" s="847"/>
      <c r="G15" s="806"/>
    </row>
    <row r="16" spans="1:7" ht="11.25">
      <c r="A16" s="701">
        <v>5021</v>
      </c>
      <c r="B16" s="843" t="s">
        <v>484</v>
      </c>
      <c r="C16" s="82">
        <v>15000</v>
      </c>
      <c r="D16" s="82">
        <v>15000</v>
      </c>
      <c r="E16" s="82"/>
      <c r="F16" s="847">
        <f t="shared" si="0"/>
        <v>0</v>
      </c>
      <c r="G16" s="619"/>
    </row>
    <row r="17" spans="1:7" s="41" customFormat="1" ht="11.25">
      <c r="A17" s="728">
        <v>5020</v>
      </c>
      <c r="B17" s="845" t="s">
        <v>273</v>
      </c>
      <c r="C17" s="527">
        <f>SUM(C16:C16)</f>
        <v>15000</v>
      </c>
      <c r="D17" s="527">
        <f>SUM(D16:D16)</f>
        <v>15000</v>
      </c>
      <c r="E17" s="527"/>
      <c r="F17" s="1062">
        <f t="shared" si="0"/>
        <v>0</v>
      </c>
      <c r="G17" s="803"/>
    </row>
    <row r="18" spans="1:7" s="41" customFormat="1" ht="12" customHeight="1">
      <c r="A18" s="84"/>
      <c r="B18" s="848" t="s">
        <v>74</v>
      </c>
      <c r="C18" s="846"/>
      <c r="D18" s="846"/>
      <c r="E18" s="846"/>
      <c r="F18" s="847"/>
      <c r="G18" s="806"/>
    </row>
    <row r="19" spans="1:7" s="41" customFormat="1" ht="12" customHeight="1">
      <c r="A19" s="614">
        <v>5031</v>
      </c>
      <c r="B19" s="802" t="s">
        <v>540</v>
      </c>
      <c r="C19" s="846"/>
      <c r="D19" s="846"/>
      <c r="E19" s="846"/>
      <c r="F19" s="847"/>
      <c r="G19" s="806"/>
    </row>
    <row r="20" spans="1:7" s="41" customFormat="1" ht="12" customHeight="1">
      <c r="A20" s="792">
        <v>5032</v>
      </c>
      <c r="B20" s="872" t="s">
        <v>692</v>
      </c>
      <c r="C20" s="846"/>
      <c r="D20" s="846">
        <v>2000</v>
      </c>
      <c r="E20" s="846">
        <v>1903</v>
      </c>
      <c r="F20" s="847">
        <f t="shared" si="0"/>
        <v>0.9515</v>
      </c>
      <c r="G20" s="806"/>
    </row>
    <row r="21" spans="1:7" ht="11.25">
      <c r="A21" s="701">
        <v>5033</v>
      </c>
      <c r="B21" s="843" t="s">
        <v>24</v>
      </c>
      <c r="C21" s="82">
        <v>20000</v>
      </c>
      <c r="D21" s="82">
        <v>24479</v>
      </c>
      <c r="E21" s="82">
        <f>SUM(E22:E23)</f>
        <v>24454</v>
      </c>
      <c r="F21" s="847">
        <f t="shared" si="0"/>
        <v>0.9989787164508354</v>
      </c>
      <c r="G21" s="849"/>
    </row>
    <row r="22" spans="1:7" ht="12">
      <c r="A22" s="701"/>
      <c r="B22" s="844" t="s">
        <v>499</v>
      </c>
      <c r="C22" s="82"/>
      <c r="D22" s="497">
        <v>4544</v>
      </c>
      <c r="E22" s="497">
        <v>4544</v>
      </c>
      <c r="F22" s="1065">
        <f t="shared" si="0"/>
        <v>1</v>
      </c>
      <c r="G22" s="849"/>
    </row>
    <row r="23" spans="1:7" ht="12">
      <c r="A23" s="701"/>
      <c r="B23" s="844" t="s">
        <v>678</v>
      </c>
      <c r="C23" s="82"/>
      <c r="D23" s="497">
        <v>19935</v>
      </c>
      <c r="E23" s="497">
        <v>19910</v>
      </c>
      <c r="F23" s="1065">
        <f t="shared" si="0"/>
        <v>0.9987459242538249</v>
      </c>
      <c r="G23" s="849"/>
    </row>
    <row r="24" spans="1:7" ht="11.25">
      <c r="A24" s="701">
        <v>5034</v>
      </c>
      <c r="B24" s="843" t="s">
        <v>507</v>
      </c>
      <c r="C24" s="82">
        <v>55000</v>
      </c>
      <c r="D24" s="82">
        <f>SUM(D25:D26)</f>
        <v>76980</v>
      </c>
      <c r="E24" s="82">
        <v>28443</v>
      </c>
      <c r="F24" s="847">
        <f t="shared" si="0"/>
        <v>0.36948558067030396</v>
      </c>
      <c r="G24" s="849"/>
    </row>
    <row r="25" spans="1:7" ht="12">
      <c r="A25" s="701"/>
      <c r="B25" s="844" t="s">
        <v>821</v>
      </c>
      <c r="C25" s="82"/>
      <c r="D25" s="497"/>
      <c r="E25" s="497">
        <v>1143</v>
      </c>
      <c r="F25" s="1065"/>
      <c r="G25" s="849"/>
    </row>
    <row r="26" spans="1:7" ht="12">
      <c r="A26" s="701"/>
      <c r="B26" s="844" t="s">
        <v>678</v>
      </c>
      <c r="C26" s="82"/>
      <c r="D26" s="497">
        <v>76980</v>
      </c>
      <c r="E26" s="497">
        <v>27300</v>
      </c>
      <c r="F26" s="1065">
        <f t="shared" si="0"/>
        <v>0.35463756819953235</v>
      </c>
      <c r="G26" s="849"/>
    </row>
    <row r="27" spans="1:7" ht="12">
      <c r="A27" s="701">
        <v>5035</v>
      </c>
      <c r="B27" s="843" t="s">
        <v>508</v>
      </c>
      <c r="C27" s="82">
        <v>10000</v>
      </c>
      <c r="D27" s="82">
        <v>10000</v>
      </c>
      <c r="E27" s="82">
        <v>7019</v>
      </c>
      <c r="F27" s="1065">
        <f t="shared" si="0"/>
        <v>0.7019</v>
      </c>
      <c r="G27" s="849"/>
    </row>
    <row r="28" spans="1:7" ht="11.25">
      <c r="A28" s="701">
        <v>5036</v>
      </c>
      <c r="B28" s="843" t="s">
        <v>306</v>
      </c>
      <c r="C28" s="82"/>
      <c r="D28" s="82">
        <v>830</v>
      </c>
      <c r="E28" s="82"/>
      <c r="F28" s="847">
        <f t="shared" si="0"/>
        <v>0</v>
      </c>
      <c r="G28" s="849"/>
    </row>
    <row r="29" spans="1:7" ht="11.25">
      <c r="A29" s="701">
        <v>5037</v>
      </c>
      <c r="B29" s="850" t="s">
        <v>267</v>
      </c>
      <c r="C29" s="82">
        <v>14775</v>
      </c>
      <c r="D29" s="82">
        <v>14775</v>
      </c>
      <c r="E29" s="82"/>
      <c r="F29" s="847">
        <f t="shared" si="0"/>
        <v>0</v>
      </c>
      <c r="G29" s="849"/>
    </row>
    <row r="30" spans="1:7" ht="11.25">
      <c r="A30" s="701">
        <v>5038</v>
      </c>
      <c r="B30" s="843" t="s">
        <v>170</v>
      </c>
      <c r="C30" s="82">
        <v>590535</v>
      </c>
      <c r="D30" s="82">
        <v>2997</v>
      </c>
      <c r="E30" s="82">
        <v>2997</v>
      </c>
      <c r="F30" s="847">
        <f t="shared" si="0"/>
        <v>1</v>
      </c>
      <c r="G30" s="851"/>
    </row>
    <row r="31" spans="1:7" ht="11.25">
      <c r="A31" s="701">
        <v>5039</v>
      </c>
      <c r="B31" s="843" t="s">
        <v>677</v>
      </c>
      <c r="C31" s="82"/>
      <c r="D31" s="82">
        <v>22000</v>
      </c>
      <c r="E31" s="82">
        <f>SUM(E32:E33)</f>
        <v>2821</v>
      </c>
      <c r="F31" s="847">
        <f t="shared" si="0"/>
        <v>0.12822727272727272</v>
      </c>
      <c r="G31" s="851"/>
    </row>
    <row r="32" spans="1:7" ht="12">
      <c r="A32" s="701"/>
      <c r="B32" s="844" t="s">
        <v>499</v>
      </c>
      <c r="C32" s="82"/>
      <c r="D32" s="497">
        <v>1773</v>
      </c>
      <c r="E32" s="497">
        <v>1773</v>
      </c>
      <c r="F32" s="1065">
        <f t="shared" si="0"/>
        <v>1</v>
      </c>
      <c r="G32" s="851"/>
    </row>
    <row r="33" spans="1:7" ht="12">
      <c r="A33" s="701"/>
      <c r="B33" s="844" t="s">
        <v>678</v>
      </c>
      <c r="C33" s="82"/>
      <c r="D33" s="497">
        <v>20227</v>
      </c>
      <c r="E33" s="497">
        <v>1048</v>
      </c>
      <c r="F33" s="1065">
        <f t="shared" si="0"/>
        <v>0.05181193454293766</v>
      </c>
      <c r="G33" s="851"/>
    </row>
    <row r="34" spans="1:7" ht="12" customHeight="1">
      <c r="A34" s="728">
        <v>5030</v>
      </c>
      <c r="B34" s="845" t="s">
        <v>273</v>
      </c>
      <c r="C34" s="527">
        <f>SUM(C21:C30)</f>
        <v>690310</v>
      </c>
      <c r="D34" s="527">
        <f>SUM(D20+D21+D24+D27+D28+D29+D30+D31)</f>
        <v>154061</v>
      </c>
      <c r="E34" s="527">
        <f>SUM(E20+E21+E24+E27+E28+E29+E30+E31)</f>
        <v>67637</v>
      </c>
      <c r="F34" s="1064">
        <f t="shared" si="0"/>
        <v>0.4390273982383601</v>
      </c>
      <c r="G34" s="803"/>
    </row>
    <row r="35" spans="1:7" ht="12" customHeight="1">
      <c r="A35" s="763"/>
      <c r="B35" s="818" t="s">
        <v>415</v>
      </c>
      <c r="C35" s="846"/>
      <c r="D35" s="846"/>
      <c r="E35" s="846"/>
      <c r="F35" s="847"/>
      <c r="G35" s="619"/>
    </row>
    <row r="36" spans="1:7" ht="11.25">
      <c r="A36" s="701">
        <v>5042</v>
      </c>
      <c r="B36" s="843" t="s">
        <v>395</v>
      </c>
      <c r="C36" s="82"/>
      <c r="D36" s="82">
        <v>4500</v>
      </c>
      <c r="E36" s="82">
        <v>4498</v>
      </c>
      <c r="F36" s="847">
        <f t="shared" si="0"/>
        <v>0.9995555555555555</v>
      </c>
      <c r="G36" s="851"/>
    </row>
    <row r="37" spans="1:7" ht="11.25">
      <c r="A37" s="701">
        <v>5044</v>
      </c>
      <c r="B37" s="843" t="s">
        <v>558</v>
      </c>
      <c r="C37" s="82">
        <f>SUM(C38:C40)</f>
        <v>5000</v>
      </c>
      <c r="D37" s="82">
        <f>SUM(D38:D40)</f>
        <v>5406</v>
      </c>
      <c r="E37" s="82">
        <f>SUM(E38:E40)</f>
        <v>4798</v>
      </c>
      <c r="F37" s="847">
        <f t="shared" si="0"/>
        <v>0.8875323714391417</v>
      </c>
      <c r="G37" s="741" t="s">
        <v>19</v>
      </c>
    </row>
    <row r="38" spans="1:7" ht="12">
      <c r="A38" s="701"/>
      <c r="B38" s="844" t="s">
        <v>499</v>
      </c>
      <c r="C38" s="82"/>
      <c r="D38" s="497">
        <v>3862</v>
      </c>
      <c r="E38" s="497">
        <v>3862</v>
      </c>
      <c r="F38" s="1065">
        <f t="shared" si="0"/>
        <v>1</v>
      </c>
      <c r="G38" s="614"/>
    </row>
    <row r="39" spans="1:7" ht="12">
      <c r="A39" s="701"/>
      <c r="B39" s="844" t="s">
        <v>678</v>
      </c>
      <c r="C39" s="497">
        <v>5000</v>
      </c>
      <c r="D39" s="497">
        <v>608</v>
      </c>
      <c r="E39" s="497"/>
      <c r="F39" s="1065">
        <f t="shared" si="0"/>
        <v>0</v>
      </c>
      <c r="G39" s="614"/>
    </row>
    <row r="40" spans="1:7" ht="12">
      <c r="A40" s="701"/>
      <c r="B40" s="844" t="s">
        <v>509</v>
      </c>
      <c r="C40" s="82"/>
      <c r="D40" s="497">
        <v>936</v>
      </c>
      <c r="E40" s="497">
        <v>936</v>
      </c>
      <c r="F40" s="1065">
        <f t="shared" si="0"/>
        <v>1</v>
      </c>
      <c r="G40" s="614"/>
    </row>
    <row r="41" spans="1:7" ht="11.25">
      <c r="A41" s="701">
        <v>5046</v>
      </c>
      <c r="B41" s="843" t="s">
        <v>505</v>
      </c>
      <c r="C41" s="82">
        <v>19050</v>
      </c>
      <c r="D41" s="82">
        <v>19050</v>
      </c>
      <c r="E41" s="82"/>
      <c r="F41" s="847">
        <f t="shared" si="0"/>
        <v>0</v>
      </c>
      <c r="G41" s="619"/>
    </row>
    <row r="42" spans="1:7" ht="11.25">
      <c r="A42" s="728">
        <v>5040</v>
      </c>
      <c r="B42" s="845" t="s">
        <v>273</v>
      </c>
      <c r="C42" s="527">
        <f>SUM(C37+C41)</f>
        <v>24050</v>
      </c>
      <c r="D42" s="527">
        <f>SUM(D37+D41+D36)</f>
        <v>28956</v>
      </c>
      <c r="E42" s="527">
        <f>SUM(E37+E41+E36)</f>
        <v>9296</v>
      </c>
      <c r="F42" s="1064">
        <f t="shared" si="0"/>
        <v>0.32103881751623153</v>
      </c>
      <c r="G42" s="803"/>
    </row>
    <row r="43" spans="1:7" ht="15.75" customHeight="1">
      <c r="A43" s="728"/>
      <c r="B43" s="840" t="s">
        <v>423</v>
      </c>
      <c r="C43" s="527">
        <f>SUM(C42+C34+C17+C14)</f>
        <v>729360</v>
      </c>
      <c r="D43" s="527">
        <f>SUM(D42+D34+D17+D14)</f>
        <v>212522</v>
      </c>
      <c r="E43" s="527">
        <f>SUM(E42+E34+E17+E14)</f>
        <v>87070</v>
      </c>
      <c r="F43" s="1064">
        <f t="shared" si="0"/>
        <v>0.4096987605989027</v>
      </c>
      <c r="G43" s="803"/>
    </row>
    <row r="44" spans="1:7" ht="12.75">
      <c r="A44" s="728"/>
      <c r="B44" s="840" t="s">
        <v>424</v>
      </c>
      <c r="C44" s="676"/>
      <c r="D44" s="676"/>
      <c r="E44" s="708"/>
      <c r="F44" s="847"/>
      <c r="G44" s="721"/>
    </row>
    <row r="45" spans="1:7" ht="11.25">
      <c r="A45" s="728">
        <v>5050</v>
      </c>
      <c r="B45" s="845" t="s">
        <v>418</v>
      </c>
      <c r="C45" s="527"/>
      <c r="D45" s="527"/>
      <c r="E45" s="529"/>
      <c r="F45" s="1062"/>
      <c r="G45" s="803"/>
    </row>
    <row r="46" spans="1:7" ht="11.25">
      <c r="A46" s="84"/>
      <c r="B46" s="832" t="s">
        <v>96</v>
      </c>
      <c r="C46" s="852"/>
      <c r="D46" s="852"/>
      <c r="E46" s="852"/>
      <c r="F46" s="847"/>
      <c r="G46" s="619"/>
    </row>
    <row r="47" spans="1:7" ht="11.25">
      <c r="A47" s="84"/>
      <c r="B47" s="619" t="s">
        <v>176</v>
      </c>
      <c r="C47" s="515"/>
      <c r="D47" s="515"/>
      <c r="E47" s="515"/>
      <c r="F47" s="847"/>
      <c r="G47" s="619"/>
    </row>
    <row r="48" spans="1:7" ht="11.25">
      <c r="A48" s="84"/>
      <c r="B48" s="833" t="s">
        <v>164</v>
      </c>
      <c r="C48" s="515"/>
      <c r="D48" s="515"/>
      <c r="E48" s="515"/>
      <c r="F48" s="847"/>
      <c r="G48" s="619"/>
    </row>
    <row r="49" spans="1:7" ht="12" customHeight="1">
      <c r="A49" s="614"/>
      <c r="B49" s="833" t="s">
        <v>165</v>
      </c>
      <c r="C49" s="833"/>
      <c r="D49" s="833">
        <f>SUM(D12+D22+D38+D32)</f>
        <v>10179</v>
      </c>
      <c r="E49" s="833">
        <f>SUM(E12+E22+E38+E32)</f>
        <v>10179</v>
      </c>
      <c r="F49" s="847">
        <f t="shared" si="0"/>
        <v>1</v>
      </c>
      <c r="G49" s="619"/>
    </row>
    <row r="50" spans="1:7" ht="12" customHeight="1">
      <c r="A50" s="614"/>
      <c r="B50" s="833" t="s">
        <v>450</v>
      </c>
      <c r="C50" s="620"/>
      <c r="D50" s="620"/>
      <c r="E50" s="620"/>
      <c r="F50" s="847"/>
      <c r="G50" s="619"/>
    </row>
    <row r="51" spans="1:7" ht="12" customHeight="1">
      <c r="A51" s="614"/>
      <c r="B51" s="834" t="s">
        <v>84</v>
      </c>
      <c r="C51" s="853">
        <f>SUM(C47:C50)</f>
        <v>0</v>
      </c>
      <c r="D51" s="853">
        <f>SUM(D47:D50)</f>
        <v>10179</v>
      </c>
      <c r="E51" s="853">
        <f>SUM(E47:E50)</f>
        <v>10179</v>
      </c>
      <c r="F51" s="1063">
        <f t="shared" si="0"/>
        <v>1</v>
      </c>
      <c r="G51" s="619"/>
    </row>
    <row r="52" spans="1:7" ht="12" customHeight="1">
      <c r="A52" s="614"/>
      <c r="B52" s="835" t="s">
        <v>97</v>
      </c>
      <c r="C52" s="620"/>
      <c r="D52" s="620"/>
      <c r="E52" s="620"/>
      <c r="F52" s="847"/>
      <c r="G52" s="619"/>
    </row>
    <row r="53" spans="1:7" ht="12" customHeight="1">
      <c r="A53" s="614"/>
      <c r="B53" s="833" t="s">
        <v>377</v>
      </c>
      <c r="C53" s="620"/>
      <c r="D53" s="620"/>
      <c r="E53" s="620">
        <f>SUM(E25)</f>
        <v>1143</v>
      </c>
      <c r="F53" s="847"/>
      <c r="G53" s="619"/>
    </row>
    <row r="54" spans="1:7" ht="12" customHeight="1">
      <c r="A54" s="614"/>
      <c r="B54" s="833" t="s">
        <v>385</v>
      </c>
      <c r="C54" s="620">
        <f>SUM(C42+C34+C17+C45+C14)-C49-C47-C48</f>
        <v>729360</v>
      </c>
      <c r="D54" s="620">
        <f>SUM(D42+D34+D17+D45+D14)-D49-D47-D48-D55</f>
        <v>200577</v>
      </c>
      <c r="E54" s="620">
        <f>SUM(E42+E34+E17+E45+E14)-E49-E47-E48-E55-E53</f>
        <v>74812</v>
      </c>
      <c r="F54" s="847">
        <f t="shared" si="0"/>
        <v>0.37298394132926505</v>
      </c>
      <c r="G54" s="619"/>
    </row>
    <row r="55" spans="1:7" ht="12" customHeight="1">
      <c r="A55" s="614"/>
      <c r="B55" s="833" t="s">
        <v>166</v>
      </c>
      <c r="C55" s="620"/>
      <c r="D55" s="620">
        <f>SUM(D40+D28)</f>
        <v>1766</v>
      </c>
      <c r="E55" s="620">
        <f>SUM(E40+E28)</f>
        <v>936</v>
      </c>
      <c r="F55" s="847">
        <f t="shared" si="0"/>
        <v>0.5300113250283126</v>
      </c>
      <c r="G55" s="619"/>
    </row>
    <row r="56" spans="1:7" ht="12" customHeight="1">
      <c r="A56" s="816"/>
      <c r="B56" s="528" t="s">
        <v>91</v>
      </c>
      <c r="C56" s="636">
        <f>SUM(C53:C55)</f>
        <v>729360</v>
      </c>
      <c r="D56" s="636">
        <f>SUM(D53:D55)</f>
        <v>202343</v>
      </c>
      <c r="E56" s="636">
        <f>SUM(E53:E55)</f>
        <v>76891</v>
      </c>
      <c r="F56" s="1063">
        <f t="shared" si="0"/>
        <v>0.3800032617881518</v>
      </c>
      <c r="G56" s="615"/>
    </row>
    <row r="57" spans="1:7" ht="12" customHeight="1">
      <c r="A57" s="854"/>
      <c r="B57" s="803" t="s">
        <v>173</v>
      </c>
      <c r="C57" s="855">
        <f>SUM(C34+C42+C17+C45+C14)</f>
        <v>729360</v>
      </c>
      <c r="D57" s="855">
        <f>SUM(D34+D42+D17+D45+D14)</f>
        <v>212522</v>
      </c>
      <c r="E57" s="855">
        <f>SUM(E34+E42+E17+E45+E14)</f>
        <v>87070</v>
      </c>
      <c r="F57" s="1064">
        <f t="shared" si="0"/>
        <v>0.4096987605989027</v>
      </c>
      <c r="G57" s="83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4" useFirstPageNumber="1" horizontalDpi="300" verticalDpi="300" orientation="landscape" paperSize="9" scale="75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C24" sqref="C24"/>
    </sheetView>
  </sheetViews>
  <sheetFormatPr defaultColWidth="9.125" defaultRowHeight="12.75"/>
  <cols>
    <col min="1" max="1" width="10.25390625" style="63" customWidth="1"/>
    <col min="2" max="2" width="52.50390625" style="62" customWidth="1"/>
    <col min="3" max="3" width="11.50390625" style="62" customWidth="1"/>
    <col min="4" max="4" width="12.375" style="62" customWidth="1"/>
    <col min="5" max="16384" width="9.125" style="62" customWidth="1"/>
  </cols>
  <sheetData>
    <row r="1" spans="1:4" ht="12.75" customHeight="1">
      <c r="A1" s="1443" t="s">
        <v>172</v>
      </c>
      <c r="B1" s="1443"/>
      <c r="C1" s="1443"/>
      <c r="D1" s="1443"/>
    </row>
    <row r="2" ht="12">
      <c r="B2" s="63"/>
    </row>
    <row r="3" spans="1:4" s="59" customFormat="1" ht="12.75">
      <c r="A3" s="1449" t="s">
        <v>119</v>
      </c>
      <c r="B3" s="1449"/>
      <c r="C3" s="1449"/>
      <c r="D3" s="1449"/>
    </row>
    <row r="4" s="59" customFormat="1" ht="12.75"/>
    <row r="5" s="59" customFormat="1" ht="12.75"/>
    <row r="6" spans="3:4" s="59" customFormat="1" ht="12.75">
      <c r="C6" s="490"/>
      <c r="D6" s="490" t="s">
        <v>16</v>
      </c>
    </row>
    <row r="7" spans="1:4" s="59" customFormat="1" ht="12.75" customHeight="1">
      <c r="A7" s="1444" t="s">
        <v>435</v>
      </c>
      <c r="B7" s="1444" t="s">
        <v>252</v>
      </c>
      <c r="C7" s="1375" t="s">
        <v>76</v>
      </c>
      <c r="D7" s="1375" t="s">
        <v>912</v>
      </c>
    </row>
    <row r="8" spans="1:4" s="59" customFormat="1" ht="12.75">
      <c r="A8" s="1447"/>
      <c r="B8" s="1445"/>
      <c r="C8" s="1393"/>
      <c r="D8" s="1429"/>
    </row>
    <row r="9" spans="1:4" s="59" customFormat="1" ht="13.5" thickBot="1">
      <c r="A9" s="1448"/>
      <c r="B9" s="1446"/>
      <c r="C9" s="1394"/>
      <c r="D9" s="1394"/>
    </row>
    <row r="10" spans="1:4" s="59" customFormat="1" ht="12.75">
      <c r="A10" s="77" t="s">
        <v>253</v>
      </c>
      <c r="B10" s="77" t="s">
        <v>254</v>
      </c>
      <c r="C10" s="77" t="s">
        <v>255</v>
      </c>
      <c r="D10" s="77" t="s">
        <v>257</v>
      </c>
    </row>
    <row r="11" spans="1:4" s="59" customFormat="1" ht="12.75">
      <c r="A11" s="13"/>
      <c r="B11" s="13"/>
      <c r="C11" s="72"/>
      <c r="D11" s="72"/>
    </row>
    <row r="12" spans="1:4" s="31" customFormat="1" ht="12.75">
      <c r="A12" s="18">
        <v>6110</v>
      </c>
      <c r="B12" s="16" t="s">
        <v>75</v>
      </c>
      <c r="C12" s="16">
        <v>262093</v>
      </c>
      <c r="D12" s="16">
        <v>92925</v>
      </c>
    </row>
    <row r="13" spans="1:4" ht="12">
      <c r="A13" s="60"/>
      <c r="B13" s="61"/>
      <c r="C13" s="61"/>
      <c r="D13" s="61"/>
    </row>
    <row r="14" spans="1:4" s="31" customFormat="1" ht="12.75">
      <c r="A14" s="18">
        <v>6120</v>
      </c>
      <c r="B14" s="16" t="s">
        <v>82</v>
      </c>
      <c r="C14" s="16">
        <f>SUM(C15:C18)</f>
        <v>89312</v>
      </c>
      <c r="D14" s="16">
        <f>SUM(D15:D18)</f>
        <v>0</v>
      </c>
    </row>
    <row r="15" spans="1:4" s="31" customFormat="1" ht="12.75">
      <c r="A15" s="60">
        <v>6121</v>
      </c>
      <c r="B15" s="61" t="s">
        <v>502</v>
      </c>
      <c r="C15" s="61">
        <v>13000</v>
      </c>
      <c r="D15" s="61"/>
    </row>
    <row r="16" spans="1:4" s="31" customFormat="1" ht="12.75">
      <c r="A16" s="60">
        <v>6122</v>
      </c>
      <c r="B16" s="61" t="s">
        <v>503</v>
      </c>
      <c r="C16" s="61">
        <v>15000</v>
      </c>
      <c r="D16" s="61"/>
    </row>
    <row r="17" spans="1:4" s="31" customFormat="1" ht="12.75">
      <c r="A17" s="60">
        <v>6123</v>
      </c>
      <c r="B17" s="61" t="s">
        <v>504</v>
      </c>
      <c r="C17" s="61">
        <v>57150</v>
      </c>
      <c r="D17" s="61"/>
    </row>
    <row r="18" spans="1:4" ht="12">
      <c r="A18" s="167">
        <v>6125</v>
      </c>
      <c r="B18" s="168" t="s">
        <v>506</v>
      </c>
      <c r="C18" s="168">
        <v>4162</v>
      </c>
      <c r="D18" s="168"/>
    </row>
    <row r="19" spans="1:4" ht="12">
      <c r="A19" s="257"/>
      <c r="B19" s="256"/>
      <c r="C19" s="256"/>
      <c r="D19" s="256"/>
    </row>
    <row r="20" spans="1:4" ht="12.75">
      <c r="A20" s="259">
        <v>6130</v>
      </c>
      <c r="B20" s="260" t="s">
        <v>27</v>
      </c>
      <c r="C20" s="260"/>
      <c r="D20" s="260">
        <v>7726</v>
      </c>
    </row>
    <row r="21" spans="1:4" ht="12">
      <c r="A21" s="60"/>
      <c r="B21" s="61"/>
      <c r="C21" s="61"/>
      <c r="D21" s="61"/>
    </row>
    <row r="22" spans="1:4" s="31" customFormat="1" ht="12.75">
      <c r="A22" s="18">
        <v>6100</v>
      </c>
      <c r="B22" s="16" t="s">
        <v>238</v>
      </c>
      <c r="C22" s="16">
        <f>SUM(C12+C14+C20)</f>
        <v>351405</v>
      </c>
      <c r="D22" s="16">
        <f>SUM(D12+D14+D20)</f>
        <v>100651</v>
      </c>
    </row>
  </sheetData>
  <sheetProtection/>
  <mergeCells count="6">
    <mergeCell ref="A1:D1"/>
    <mergeCell ref="D7:D9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2">
      <selection activeCell="J7" sqref="J7:J40"/>
    </sheetView>
  </sheetViews>
  <sheetFormatPr defaultColWidth="9.125" defaultRowHeight="12.75"/>
  <cols>
    <col min="1" max="1" width="6.75390625" style="363" customWidth="1"/>
    <col min="2" max="2" width="10.125" style="363" customWidth="1"/>
    <col min="3" max="3" width="35.00390625" style="363" customWidth="1"/>
    <col min="4" max="4" width="10.50390625" style="363" customWidth="1"/>
    <col min="5" max="7" width="9.125" style="363" customWidth="1"/>
    <col min="8" max="8" width="17.50390625" style="363" customWidth="1"/>
    <col min="9" max="9" width="12.375" style="363" customWidth="1"/>
    <col min="10" max="10" width="13.125" style="363" customWidth="1"/>
    <col min="11" max="11" width="14.125" style="363" customWidth="1"/>
    <col min="12" max="16384" width="9.125" style="363" customWidth="1"/>
  </cols>
  <sheetData>
    <row r="1" spans="1:8" ht="12.75">
      <c r="A1" s="1452" t="s">
        <v>1250</v>
      </c>
      <c r="B1" s="1452"/>
      <c r="C1" s="1452"/>
      <c r="D1" s="1452"/>
      <c r="E1" s="1452"/>
      <c r="F1" s="1452"/>
      <c r="G1" s="1452"/>
      <c r="H1" s="1452"/>
    </row>
    <row r="2" ht="16.5" customHeight="1"/>
    <row r="3" spans="1:8" ht="13.5">
      <c r="A3" s="1453" t="s">
        <v>9</v>
      </c>
      <c r="B3" s="1453"/>
      <c r="C3" s="1453"/>
      <c r="D3" s="1453"/>
      <c r="E3" s="1453"/>
      <c r="F3" s="1453"/>
      <c r="G3" s="1453"/>
      <c r="H3" s="1453"/>
    </row>
    <row r="4" spans="1:8" ht="13.5">
      <c r="A4" s="364"/>
      <c r="B4" s="364"/>
      <c r="C4" s="364"/>
      <c r="D4" s="364"/>
      <c r="E4" s="364"/>
      <c r="F4" s="364"/>
      <c r="G4" s="364"/>
      <c r="H4" s="364"/>
    </row>
    <row r="5" spans="1:8" ht="9.75" customHeight="1">
      <c r="A5" s="364"/>
      <c r="B5" s="364"/>
      <c r="C5" s="364"/>
      <c r="D5" s="364"/>
      <c r="E5" s="364"/>
      <c r="F5" s="364"/>
      <c r="G5" s="364"/>
      <c r="H5" s="364"/>
    </row>
    <row r="6" spans="4:11" ht="12">
      <c r="D6" s="365"/>
      <c r="E6" s="365"/>
      <c r="F6" s="365"/>
      <c r="G6" s="365"/>
      <c r="H6" s="365"/>
      <c r="I6" s="366"/>
      <c r="J6" s="366"/>
      <c r="K6" s="366" t="s">
        <v>279</v>
      </c>
    </row>
    <row r="7" spans="1:11" ht="30" customHeight="1">
      <c r="A7" s="1454" t="s">
        <v>435</v>
      </c>
      <c r="B7" s="1456" t="s">
        <v>252</v>
      </c>
      <c r="C7" s="1457"/>
      <c r="D7" s="1456" t="s">
        <v>583</v>
      </c>
      <c r="E7" s="1460"/>
      <c r="F7" s="1460"/>
      <c r="G7" s="1460"/>
      <c r="H7" s="1457"/>
      <c r="I7" s="1450" t="s">
        <v>76</v>
      </c>
      <c r="J7" s="1450" t="s">
        <v>912</v>
      </c>
      <c r="K7" s="1450" t="s">
        <v>1070</v>
      </c>
    </row>
    <row r="8" spans="1:11" ht="30" customHeight="1" thickBot="1">
      <c r="A8" s="1455"/>
      <c r="B8" s="1458"/>
      <c r="C8" s="1459"/>
      <c r="D8" s="1458"/>
      <c r="E8" s="1461"/>
      <c r="F8" s="1461"/>
      <c r="G8" s="1461"/>
      <c r="H8" s="1459"/>
      <c r="I8" s="1462"/>
      <c r="J8" s="1451"/>
      <c r="K8" s="1451"/>
    </row>
    <row r="9" spans="1:11" ht="13.5" customHeight="1">
      <c r="A9" s="1474" t="s">
        <v>256</v>
      </c>
      <c r="B9" s="1466" t="s">
        <v>588</v>
      </c>
      <c r="C9" s="1467"/>
      <c r="D9" s="1474" t="s">
        <v>460</v>
      </c>
      <c r="E9" s="486" t="s">
        <v>584</v>
      </c>
      <c r="F9" s="487"/>
      <c r="G9" s="487"/>
      <c r="H9" s="488"/>
      <c r="I9" s="378"/>
      <c r="J9" s="378"/>
      <c r="K9" s="378"/>
    </row>
    <row r="10" spans="1:11" ht="13.5" customHeight="1">
      <c r="A10" s="1493"/>
      <c r="B10" s="1468"/>
      <c r="C10" s="1469"/>
      <c r="D10" s="1475"/>
      <c r="E10" s="371" t="s">
        <v>585</v>
      </c>
      <c r="F10" s="372"/>
      <c r="G10" s="372"/>
      <c r="H10" s="373"/>
      <c r="I10" s="374">
        <v>62940</v>
      </c>
      <c r="J10" s="374">
        <v>56004</v>
      </c>
      <c r="K10" s="374">
        <v>56004</v>
      </c>
    </row>
    <row r="11" spans="1:11" ht="13.5" customHeight="1">
      <c r="A11" s="1493"/>
      <c r="B11" s="1468"/>
      <c r="C11" s="1469"/>
      <c r="D11" s="1476"/>
      <c r="E11" s="371" t="s">
        <v>8</v>
      </c>
      <c r="F11" s="372"/>
      <c r="G11" s="372"/>
      <c r="H11" s="373"/>
      <c r="I11" s="374">
        <v>4720</v>
      </c>
      <c r="J11" s="374">
        <v>5011</v>
      </c>
      <c r="K11" s="374">
        <v>5011</v>
      </c>
    </row>
    <row r="12" spans="1:11" ht="13.5" customHeight="1">
      <c r="A12" s="1493"/>
      <c r="B12" s="1470"/>
      <c r="C12" s="1471"/>
      <c r="D12" s="1491" t="s">
        <v>461</v>
      </c>
      <c r="E12" s="367" t="s">
        <v>462</v>
      </c>
      <c r="F12" s="368"/>
      <c r="G12" s="368"/>
      <c r="H12" s="369"/>
      <c r="I12" s="370"/>
      <c r="J12" s="370">
        <v>3966</v>
      </c>
      <c r="K12" s="370">
        <v>2545</v>
      </c>
    </row>
    <row r="13" spans="1:11" ht="13.5" customHeight="1">
      <c r="A13" s="1493"/>
      <c r="B13" s="1470"/>
      <c r="C13" s="1471"/>
      <c r="D13" s="1475"/>
      <c r="E13" s="371" t="s">
        <v>586</v>
      </c>
      <c r="F13" s="372"/>
      <c r="G13" s="372"/>
      <c r="H13" s="373"/>
      <c r="I13" s="374"/>
      <c r="J13" s="374">
        <v>1071</v>
      </c>
      <c r="K13" s="374">
        <v>687</v>
      </c>
    </row>
    <row r="14" spans="1:11" ht="13.5" customHeight="1">
      <c r="A14" s="1493"/>
      <c r="B14" s="1470"/>
      <c r="C14" s="1471"/>
      <c r="D14" s="1475"/>
      <c r="E14" s="371" t="s">
        <v>463</v>
      </c>
      <c r="F14" s="372"/>
      <c r="G14" s="372"/>
      <c r="H14" s="373"/>
      <c r="I14" s="374"/>
      <c r="J14" s="374">
        <v>6410</v>
      </c>
      <c r="K14" s="374">
        <v>6410</v>
      </c>
    </row>
    <row r="15" spans="1:11" ht="13.5" customHeight="1">
      <c r="A15" s="1493"/>
      <c r="B15" s="1470"/>
      <c r="C15" s="1471"/>
      <c r="D15" s="1475"/>
      <c r="E15" s="371" t="s">
        <v>534</v>
      </c>
      <c r="F15" s="372"/>
      <c r="G15" s="372"/>
      <c r="H15" s="373"/>
      <c r="I15" s="374"/>
      <c r="J15" s="374">
        <v>11333</v>
      </c>
      <c r="K15" s="374">
        <v>11333</v>
      </c>
    </row>
    <row r="16" spans="1:11" ht="13.5" customHeight="1">
      <c r="A16" s="1493"/>
      <c r="B16" s="1470"/>
      <c r="C16" s="1471"/>
      <c r="D16" s="1475"/>
      <c r="E16" s="371" t="s">
        <v>155</v>
      </c>
      <c r="F16" s="372"/>
      <c r="G16" s="372"/>
      <c r="H16" s="373"/>
      <c r="I16" s="374"/>
      <c r="J16" s="374"/>
      <c r="K16" s="374"/>
    </row>
    <row r="17" spans="1:11" ht="13.5" customHeight="1">
      <c r="A17" s="1493"/>
      <c r="B17" s="1470"/>
      <c r="C17" s="1471"/>
      <c r="D17" s="1475"/>
      <c r="E17" s="371" t="s">
        <v>530</v>
      </c>
      <c r="F17" s="372"/>
      <c r="G17" s="372"/>
      <c r="H17" s="373"/>
      <c r="I17" s="374">
        <v>70024</v>
      </c>
      <c r="J17" s="374">
        <v>47762</v>
      </c>
      <c r="K17" s="374">
        <v>47763</v>
      </c>
    </row>
    <row r="18" spans="1:11" ht="13.5" customHeight="1" thickBot="1">
      <c r="A18" s="1494"/>
      <c r="B18" s="1472"/>
      <c r="C18" s="1473"/>
      <c r="D18" s="1492"/>
      <c r="E18" s="381" t="s">
        <v>587</v>
      </c>
      <c r="F18" s="383"/>
      <c r="G18" s="383"/>
      <c r="H18" s="384"/>
      <c r="I18" s="382">
        <v>7084</v>
      </c>
      <c r="J18" s="382">
        <v>7084</v>
      </c>
      <c r="K18" s="382">
        <v>7084</v>
      </c>
    </row>
    <row r="19" spans="1:11" ht="15.75" customHeight="1">
      <c r="A19" s="1480" t="s">
        <v>53</v>
      </c>
      <c r="B19" s="1466" t="s">
        <v>590</v>
      </c>
      <c r="C19" s="1467"/>
      <c r="D19" s="1474" t="s">
        <v>460</v>
      </c>
      <c r="E19" s="367" t="s">
        <v>584</v>
      </c>
      <c r="F19" s="368"/>
      <c r="G19" s="368"/>
      <c r="H19" s="369"/>
      <c r="I19" s="378"/>
      <c r="J19" s="378"/>
      <c r="K19" s="378"/>
    </row>
    <row r="20" spans="1:11" ht="15.75" customHeight="1">
      <c r="A20" s="1481"/>
      <c r="B20" s="1468"/>
      <c r="C20" s="1469"/>
      <c r="D20" s="1475"/>
      <c r="E20" s="371" t="s">
        <v>585</v>
      </c>
      <c r="F20" s="372"/>
      <c r="G20" s="372"/>
      <c r="H20" s="373"/>
      <c r="I20" s="374">
        <v>2328260</v>
      </c>
      <c r="J20" s="374">
        <v>2155466</v>
      </c>
      <c r="K20" s="374">
        <v>1287977</v>
      </c>
    </row>
    <row r="21" spans="1:11" ht="15.75" customHeight="1">
      <c r="A21" s="1481"/>
      <c r="B21" s="1468"/>
      <c r="C21" s="1469"/>
      <c r="D21" s="1476"/>
      <c r="E21" s="1477" t="s">
        <v>591</v>
      </c>
      <c r="F21" s="1478"/>
      <c r="G21" s="1478"/>
      <c r="H21" s="1479"/>
      <c r="I21" s="374">
        <v>474987</v>
      </c>
      <c r="J21" s="374"/>
      <c r="K21" s="374"/>
    </row>
    <row r="22" spans="1:11" ht="15.75" customHeight="1">
      <c r="A22" s="1481"/>
      <c r="B22" s="1470"/>
      <c r="C22" s="1471"/>
      <c r="D22" s="1491" t="s">
        <v>461</v>
      </c>
      <c r="E22" s="367" t="s">
        <v>462</v>
      </c>
      <c r="F22" s="368"/>
      <c r="G22" s="368"/>
      <c r="H22" s="369"/>
      <c r="I22" s="370"/>
      <c r="J22" s="370">
        <v>35000</v>
      </c>
      <c r="K22" s="370">
        <v>29750</v>
      </c>
    </row>
    <row r="23" spans="1:11" ht="15.75" customHeight="1">
      <c r="A23" s="1481"/>
      <c r="B23" s="1470"/>
      <c r="C23" s="1471"/>
      <c r="D23" s="1475"/>
      <c r="E23" s="371" t="s">
        <v>586</v>
      </c>
      <c r="F23" s="372"/>
      <c r="G23" s="372"/>
      <c r="H23" s="373"/>
      <c r="I23" s="374"/>
      <c r="J23" s="374">
        <v>7235</v>
      </c>
      <c r="K23" s="374">
        <v>7235</v>
      </c>
    </row>
    <row r="24" spans="1:11" ht="15.75" customHeight="1">
      <c r="A24" s="1481"/>
      <c r="B24" s="1470"/>
      <c r="C24" s="1471"/>
      <c r="D24" s="1475"/>
      <c r="E24" s="371" t="s">
        <v>463</v>
      </c>
      <c r="F24" s="372"/>
      <c r="G24" s="372"/>
      <c r="H24" s="373"/>
      <c r="I24" s="374"/>
      <c r="J24" s="374">
        <v>80000</v>
      </c>
      <c r="K24" s="374">
        <v>76522</v>
      </c>
    </row>
    <row r="25" spans="1:11" ht="15.75" customHeight="1">
      <c r="A25" s="1481"/>
      <c r="B25" s="1470"/>
      <c r="C25" s="1471"/>
      <c r="D25" s="1475"/>
      <c r="E25" s="371" t="s">
        <v>154</v>
      </c>
      <c r="F25" s="372"/>
      <c r="G25" s="372"/>
      <c r="H25" s="373"/>
      <c r="I25" s="374"/>
      <c r="J25" s="374"/>
      <c r="K25" s="374"/>
    </row>
    <row r="26" spans="1:11" ht="15.75" customHeight="1">
      <c r="A26" s="1481"/>
      <c r="B26" s="1470"/>
      <c r="C26" s="1471"/>
      <c r="D26" s="1475"/>
      <c r="E26" s="371" t="s">
        <v>534</v>
      </c>
      <c r="F26" s="372"/>
      <c r="G26" s="372"/>
      <c r="H26" s="373"/>
      <c r="I26" s="374"/>
      <c r="J26" s="374">
        <v>15037</v>
      </c>
      <c r="K26" s="374">
        <v>15037</v>
      </c>
    </row>
    <row r="27" spans="1:11" ht="15.75" customHeight="1">
      <c r="A27" s="1481"/>
      <c r="B27" s="1470"/>
      <c r="C27" s="1471"/>
      <c r="D27" s="1475"/>
      <c r="E27" s="371" t="s">
        <v>530</v>
      </c>
      <c r="F27" s="372"/>
      <c r="G27" s="372"/>
      <c r="H27" s="373"/>
      <c r="I27" s="374">
        <v>2865477</v>
      </c>
      <c r="J27" s="374">
        <v>2253627</v>
      </c>
      <c r="K27" s="374">
        <v>1236055</v>
      </c>
    </row>
    <row r="28" spans="1:11" ht="15.75" customHeight="1" thickBot="1">
      <c r="A28" s="1495"/>
      <c r="B28" s="1496"/>
      <c r="C28" s="1497"/>
      <c r="D28" s="1446"/>
      <c r="E28" s="381" t="s">
        <v>589</v>
      </c>
      <c r="F28" s="376"/>
      <c r="G28" s="376"/>
      <c r="H28" s="377"/>
      <c r="I28" s="380">
        <v>62230</v>
      </c>
      <c r="J28" s="380">
        <v>97230</v>
      </c>
      <c r="K28" s="380"/>
    </row>
    <row r="29" spans="1:11" ht="13.5" customHeight="1">
      <c r="A29" s="1480"/>
      <c r="B29" s="1483" t="s">
        <v>275</v>
      </c>
      <c r="C29" s="1484"/>
      <c r="D29" s="1474" t="s">
        <v>460</v>
      </c>
      <c r="E29" s="371" t="s">
        <v>584</v>
      </c>
      <c r="F29" s="372"/>
      <c r="G29" s="372"/>
      <c r="H29" s="373"/>
      <c r="I29" s="385"/>
      <c r="J29" s="385"/>
      <c r="K29" s="385"/>
    </row>
    <row r="30" spans="1:11" ht="13.5" customHeight="1">
      <c r="A30" s="1481"/>
      <c r="B30" s="1485"/>
      <c r="C30" s="1486"/>
      <c r="D30" s="1475"/>
      <c r="E30" s="371" t="s">
        <v>585</v>
      </c>
      <c r="F30" s="372"/>
      <c r="G30" s="372"/>
      <c r="H30" s="373"/>
      <c r="I30" s="386">
        <f>SUM(I10)</f>
        <v>62940</v>
      </c>
      <c r="J30" s="386">
        <f>SUM(J10+J20)</f>
        <v>2211470</v>
      </c>
      <c r="K30" s="386">
        <f>SUM(K10+K20)</f>
        <v>1343981</v>
      </c>
    </row>
    <row r="31" spans="1:11" ht="13.5" customHeight="1">
      <c r="A31" s="1481"/>
      <c r="B31" s="1485"/>
      <c r="C31" s="1486"/>
      <c r="D31" s="1445"/>
      <c r="E31" s="1463" t="s">
        <v>591</v>
      </c>
      <c r="F31" s="1464"/>
      <c r="G31" s="1464"/>
      <c r="H31" s="1465"/>
      <c r="I31" s="386">
        <f>SUM(I21)</f>
        <v>474987</v>
      </c>
      <c r="J31" s="386">
        <f>SUM(J21)</f>
        <v>0</v>
      </c>
      <c r="K31" s="386">
        <f>SUM(K21)</f>
        <v>0</v>
      </c>
    </row>
    <row r="32" spans="1:11" ht="13.5" customHeight="1">
      <c r="A32" s="1481"/>
      <c r="B32" s="1485"/>
      <c r="C32" s="1486"/>
      <c r="D32" s="1476"/>
      <c r="E32" s="371" t="s">
        <v>8</v>
      </c>
      <c r="F32" s="372"/>
      <c r="G32" s="372"/>
      <c r="H32" s="373"/>
      <c r="I32" s="386">
        <v>4720</v>
      </c>
      <c r="J32" s="386">
        <v>5011</v>
      </c>
      <c r="K32" s="386">
        <v>5011</v>
      </c>
    </row>
    <row r="33" spans="1:11" ht="13.5" customHeight="1">
      <c r="A33" s="1481"/>
      <c r="B33" s="1487"/>
      <c r="C33" s="1488"/>
      <c r="D33" s="1491" t="s">
        <v>461</v>
      </c>
      <c r="E33" s="367" t="s">
        <v>462</v>
      </c>
      <c r="F33" s="368"/>
      <c r="G33" s="368"/>
      <c r="H33" s="369"/>
      <c r="I33" s="387">
        <f>SUM(I22)</f>
        <v>0</v>
      </c>
      <c r="J33" s="387">
        <f aca="true" t="shared" si="0" ref="J33:K35">SUM(J22+J12)</f>
        <v>38966</v>
      </c>
      <c r="K33" s="387">
        <f t="shared" si="0"/>
        <v>32295</v>
      </c>
    </row>
    <row r="34" spans="1:11" ht="13.5" customHeight="1">
      <c r="A34" s="1481"/>
      <c r="B34" s="1487"/>
      <c r="C34" s="1488"/>
      <c r="D34" s="1475"/>
      <c r="E34" s="371" t="s">
        <v>586</v>
      </c>
      <c r="F34" s="372"/>
      <c r="G34" s="372"/>
      <c r="H34" s="373"/>
      <c r="I34" s="388">
        <f>SUM(I23)</f>
        <v>0</v>
      </c>
      <c r="J34" s="388">
        <f t="shared" si="0"/>
        <v>8306</v>
      </c>
      <c r="K34" s="388">
        <f t="shared" si="0"/>
        <v>7922</v>
      </c>
    </row>
    <row r="35" spans="1:11" ht="13.5" customHeight="1">
      <c r="A35" s="1481"/>
      <c r="B35" s="1487"/>
      <c r="C35" s="1488"/>
      <c r="D35" s="1475"/>
      <c r="E35" s="371" t="s">
        <v>463</v>
      </c>
      <c r="F35" s="372"/>
      <c r="G35" s="372"/>
      <c r="H35" s="373"/>
      <c r="I35" s="388"/>
      <c r="J35" s="388">
        <f t="shared" si="0"/>
        <v>86410</v>
      </c>
      <c r="K35" s="388">
        <f t="shared" si="0"/>
        <v>82932</v>
      </c>
    </row>
    <row r="36" spans="1:11" ht="13.5" customHeight="1">
      <c r="A36" s="1481"/>
      <c r="B36" s="1487"/>
      <c r="C36" s="1488"/>
      <c r="D36" s="1475"/>
      <c r="E36" s="371" t="s">
        <v>154</v>
      </c>
      <c r="F36" s="372"/>
      <c r="G36" s="372"/>
      <c r="H36" s="373"/>
      <c r="I36" s="374"/>
      <c r="J36" s="374"/>
      <c r="K36" s="374"/>
    </row>
    <row r="37" spans="1:11" ht="13.5" customHeight="1">
      <c r="A37" s="1481"/>
      <c r="B37" s="1487"/>
      <c r="C37" s="1488"/>
      <c r="D37" s="1475"/>
      <c r="E37" s="371" t="s">
        <v>155</v>
      </c>
      <c r="F37" s="372"/>
      <c r="G37" s="372"/>
      <c r="H37" s="373"/>
      <c r="I37" s="374"/>
      <c r="J37" s="374"/>
      <c r="K37" s="374"/>
    </row>
    <row r="38" spans="1:11" ht="13.5" customHeight="1">
      <c r="A38" s="1481"/>
      <c r="B38" s="1487"/>
      <c r="C38" s="1488"/>
      <c r="D38" s="1475"/>
      <c r="E38" s="371" t="s">
        <v>530</v>
      </c>
      <c r="F38" s="372"/>
      <c r="G38" s="372"/>
      <c r="H38" s="373"/>
      <c r="I38" s="386">
        <f>SUM(I27+I17)</f>
        <v>2935501</v>
      </c>
      <c r="J38" s="386">
        <f>SUM(J27+J17)</f>
        <v>2301389</v>
      </c>
      <c r="K38" s="386">
        <f>SUM(K27+K17)</f>
        <v>1283818</v>
      </c>
    </row>
    <row r="39" spans="1:11" ht="13.5" customHeight="1">
      <c r="A39" s="1481"/>
      <c r="B39" s="1487"/>
      <c r="C39" s="1488"/>
      <c r="D39" s="1475"/>
      <c r="E39" s="379" t="s">
        <v>589</v>
      </c>
      <c r="F39" s="372"/>
      <c r="G39" s="372"/>
      <c r="H39" s="373"/>
      <c r="I39" s="489">
        <v>62230</v>
      </c>
      <c r="J39" s="489">
        <f>SUM(J28+J18)</f>
        <v>104314</v>
      </c>
      <c r="K39" s="489">
        <f>SUM(K28+K18)</f>
        <v>7084</v>
      </c>
    </row>
    <row r="40" spans="1:11" ht="13.5" customHeight="1" thickBot="1">
      <c r="A40" s="1482"/>
      <c r="B40" s="1489"/>
      <c r="C40" s="1490"/>
      <c r="D40" s="1492"/>
      <c r="E40" s="375" t="s">
        <v>534</v>
      </c>
      <c r="F40" s="376"/>
      <c r="G40" s="376"/>
      <c r="H40" s="377"/>
      <c r="I40" s="389">
        <f>SUM(I26)</f>
        <v>0</v>
      </c>
      <c r="J40" s="389">
        <f>SUM(J26+J15)</f>
        <v>26370</v>
      </c>
      <c r="K40" s="389">
        <f>SUM(K26+K15)</f>
        <v>26370</v>
      </c>
    </row>
  </sheetData>
  <sheetProtection/>
  <mergeCells count="22">
    <mergeCell ref="A29:A40"/>
    <mergeCell ref="B29:C40"/>
    <mergeCell ref="D33:D40"/>
    <mergeCell ref="A9:A18"/>
    <mergeCell ref="A19:A28"/>
    <mergeCell ref="B19:C28"/>
    <mergeCell ref="D22:D28"/>
    <mergeCell ref="D12:D18"/>
    <mergeCell ref="D19:D21"/>
    <mergeCell ref="E31:H31"/>
    <mergeCell ref="B9:C18"/>
    <mergeCell ref="J7:J8"/>
    <mergeCell ref="D9:D11"/>
    <mergeCell ref="E21:H21"/>
    <mergeCell ref="D29:D32"/>
    <mergeCell ref="K7:K8"/>
    <mergeCell ref="A1:H1"/>
    <mergeCell ref="A3:H3"/>
    <mergeCell ref="A7:A8"/>
    <mergeCell ref="B7:C8"/>
    <mergeCell ref="D7:H8"/>
    <mergeCell ref="I7:I8"/>
  </mergeCells>
  <printOptions/>
  <pageMargins left="1.3779527559055118" right="1.3779527559055118" top="0.7086614173228347" bottom="0" header="0.5118110236220472" footer="0.11811023622047245"/>
  <pageSetup firstPageNumber="46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1" sqref="I11"/>
    </sheetView>
  </sheetViews>
  <sheetFormatPr defaultColWidth="9.125" defaultRowHeight="12.75"/>
  <cols>
    <col min="1" max="1" width="6.75390625" style="400" customWidth="1"/>
    <col min="2" max="4" width="9.125" style="400" customWidth="1"/>
    <col min="5" max="5" width="23.50390625" style="400" customWidth="1"/>
    <col min="6" max="6" width="20.875" style="400" customWidth="1"/>
    <col min="7" max="7" width="18.50390625" style="400" customWidth="1"/>
    <col min="8" max="8" width="21.125" style="400" customWidth="1"/>
    <col min="9" max="9" width="18.50390625" style="400" customWidth="1"/>
    <col min="10" max="16384" width="9.125" style="400" customWidth="1"/>
  </cols>
  <sheetData>
    <row r="2" spans="1:9" ht="15">
      <c r="A2" s="1498" t="s">
        <v>582</v>
      </c>
      <c r="B2" s="1498"/>
      <c r="C2" s="1498"/>
      <c r="D2" s="1498"/>
      <c r="E2" s="1498"/>
      <c r="F2" s="1499"/>
      <c r="G2" s="1499"/>
      <c r="H2" s="1499"/>
      <c r="I2" s="1499"/>
    </row>
    <row r="3" spans="1:9" ht="18" customHeight="1">
      <c r="A3" s="1498" t="s">
        <v>665</v>
      </c>
      <c r="B3" s="1498"/>
      <c r="C3" s="1498"/>
      <c r="D3" s="1498"/>
      <c r="E3" s="1498"/>
      <c r="F3" s="1499"/>
      <c r="G3" s="1499"/>
      <c r="H3" s="1499"/>
      <c r="I3" s="1499"/>
    </row>
    <row r="7" spans="1:9" ht="16.5" customHeight="1">
      <c r="A7" s="401"/>
      <c r="B7" s="401"/>
      <c r="C7" s="401"/>
      <c r="D7" s="401"/>
      <c r="E7" s="401"/>
      <c r="F7" s="401"/>
      <c r="G7" s="401"/>
      <c r="H7" s="401"/>
      <c r="I7" s="402" t="s">
        <v>279</v>
      </c>
    </row>
    <row r="8" spans="1:9" ht="21.75" customHeight="1">
      <c r="A8" s="1500" t="s">
        <v>435</v>
      </c>
      <c r="B8" s="1502" t="s">
        <v>650</v>
      </c>
      <c r="C8" s="1502"/>
      <c r="D8" s="1502"/>
      <c r="E8" s="1502"/>
      <c r="F8" s="1504" t="s">
        <v>651</v>
      </c>
      <c r="G8" s="1505"/>
      <c r="H8" s="1504" t="s">
        <v>652</v>
      </c>
      <c r="I8" s="1505"/>
    </row>
    <row r="9" spans="1:9" ht="27" customHeight="1">
      <c r="A9" s="1501"/>
      <c r="B9" s="1503"/>
      <c r="C9" s="1503"/>
      <c r="D9" s="1503"/>
      <c r="E9" s="1503"/>
      <c r="F9" s="403" t="s">
        <v>653</v>
      </c>
      <c r="G9" s="403" t="s">
        <v>654</v>
      </c>
      <c r="H9" s="403" t="s">
        <v>653</v>
      </c>
      <c r="I9" s="403" t="s">
        <v>654</v>
      </c>
    </row>
    <row r="10" spans="1:9" ht="21.75" customHeight="1">
      <c r="A10" s="404" t="s">
        <v>253</v>
      </c>
      <c r="B10" s="405" t="s">
        <v>655</v>
      </c>
      <c r="C10" s="406"/>
      <c r="D10" s="406"/>
      <c r="E10" s="406"/>
      <c r="F10" s="407" t="s">
        <v>656</v>
      </c>
      <c r="G10" s="408">
        <v>1188</v>
      </c>
      <c r="H10" s="409" t="s">
        <v>657</v>
      </c>
      <c r="I10" s="408">
        <v>400363</v>
      </c>
    </row>
    <row r="11" spans="1:9" ht="21.75" customHeight="1">
      <c r="A11" s="404" t="s">
        <v>254</v>
      </c>
      <c r="B11" s="405" t="s">
        <v>658</v>
      </c>
      <c r="C11" s="406"/>
      <c r="D11" s="406"/>
      <c r="E11" s="406"/>
      <c r="F11" s="407" t="s">
        <v>656</v>
      </c>
      <c r="G11" s="408">
        <v>654</v>
      </c>
      <c r="H11" s="409" t="s">
        <v>657</v>
      </c>
      <c r="I11" s="408">
        <v>137905</v>
      </c>
    </row>
    <row r="12" spans="1:9" ht="21.75" customHeight="1">
      <c r="A12" s="404" t="s">
        <v>255</v>
      </c>
      <c r="B12" s="405" t="s">
        <v>659</v>
      </c>
      <c r="C12" s="406"/>
      <c r="D12" s="406"/>
      <c r="E12" s="406"/>
      <c r="F12" s="409" t="s">
        <v>656</v>
      </c>
      <c r="G12" s="408">
        <v>116</v>
      </c>
      <c r="H12" s="409" t="s">
        <v>657</v>
      </c>
      <c r="I12" s="408">
        <v>4334</v>
      </c>
    </row>
    <row r="13" spans="1:9" ht="21.75" customHeight="1">
      <c r="A13" s="404" t="s">
        <v>256</v>
      </c>
      <c r="B13" s="406" t="s">
        <v>660</v>
      </c>
      <c r="C13" s="406"/>
      <c r="D13" s="406"/>
      <c r="E13" s="406"/>
      <c r="F13" s="407"/>
      <c r="G13" s="408"/>
      <c r="H13" s="409" t="s">
        <v>661</v>
      </c>
      <c r="I13" s="408">
        <v>5715</v>
      </c>
    </row>
    <row r="14" spans="1:9" ht="21.75" customHeight="1">
      <c r="A14" s="404" t="s">
        <v>257</v>
      </c>
      <c r="B14" s="406" t="s">
        <v>662</v>
      </c>
      <c r="C14" s="406"/>
      <c r="D14" s="406"/>
      <c r="E14" s="406"/>
      <c r="F14" s="407"/>
      <c r="G14" s="408"/>
      <c r="H14" s="409" t="s">
        <v>661</v>
      </c>
      <c r="I14" s="408">
        <v>1486</v>
      </c>
    </row>
    <row r="15" spans="1:9" ht="21.75" customHeight="1">
      <c r="A15" s="410" t="s">
        <v>53</v>
      </c>
      <c r="B15" s="411" t="s">
        <v>663</v>
      </c>
      <c r="C15" s="411"/>
      <c r="D15" s="411"/>
      <c r="E15" s="411"/>
      <c r="F15" s="412"/>
      <c r="G15" s="413"/>
      <c r="H15" s="414" t="s">
        <v>664</v>
      </c>
      <c r="I15" s="413">
        <v>83373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25">
      <selection activeCell="D42" sqref="D42"/>
    </sheetView>
  </sheetViews>
  <sheetFormatPr defaultColWidth="9.125" defaultRowHeight="12.75"/>
  <cols>
    <col min="1" max="1" width="4.75390625" style="390" customWidth="1"/>
    <col min="2" max="2" width="14.125" style="390" customWidth="1"/>
    <col min="3" max="3" width="13.875" style="390" customWidth="1"/>
    <col min="4" max="4" width="14.125" style="390" customWidth="1"/>
    <col min="5" max="5" width="13.125" style="390" customWidth="1"/>
    <col min="6" max="10" width="12.25390625" style="390" customWidth="1"/>
    <col min="11" max="16384" width="9.125" style="390" customWidth="1"/>
  </cols>
  <sheetData>
    <row r="1" spans="2:10" ht="12.75">
      <c r="B1" s="1545" t="s">
        <v>592</v>
      </c>
      <c r="C1" s="1545"/>
      <c r="D1" s="1545"/>
      <c r="E1" s="1545"/>
      <c r="F1" s="1545"/>
      <c r="G1" s="1545"/>
      <c r="H1" s="1545"/>
      <c r="I1" s="1545"/>
      <c r="J1" s="1545"/>
    </row>
    <row r="3" spans="2:14" ht="12.75">
      <c r="B3" s="1543" t="s">
        <v>10</v>
      </c>
      <c r="C3" s="1544"/>
      <c r="D3" s="1544"/>
      <c r="E3" s="1544"/>
      <c r="F3" s="1544"/>
      <c r="G3" s="1544"/>
      <c r="H3" s="1544"/>
      <c r="I3" s="1544"/>
      <c r="J3" s="1544"/>
      <c r="K3" s="391"/>
      <c r="L3" s="391"/>
      <c r="M3" s="391"/>
      <c r="N3" s="391"/>
    </row>
    <row r="4" ht="12">
      <c r="A4" s="392"/>
    </row>
    <row r="5" spans="1:10" ht="12.75" customHeight="1">
      <c r="A5" s="1527" t="s">
        <v>593</v>
      </c>
      <c r="B5" s="1530" t="s">
        <v>594</v>
      </c>
      <c r="C5" s="1531"/>
      <c r="D5" s="1532"/>
      <c r="E5" s="1546" t="s">
        <v>1312</v>
      </c>
      <c r="F5" s="1551" t="s">
        <v>595</v>
      </c>
      <c r="G5" s="1552"/>
      <c r="H5" s="1554"/>
      <c r="I5" s="1554"/>
      <c r="J5" s="393"/>
    </row>
    <row r="6" spans="1:10" ht="12.75">
      <c r="A6" s="1528"/>
      <c r="B6" s="1533"/>
      <c r="C6" s="1534"/>
      <c r="D6" s="1535"/>
      <c r="E6" s="1547"/>
      <c r="F6" s="1551" t="s">
        <v>596</v>
      </c>
      <c r="G6" s="1552"/>
      <c r="H6" s="1551" t="s">
        <v>597</v>
      </c>
      <c r="I6" s="1553"/>
      <c r="J6" s="1555" t="s">
        <v>598</v>
      </c>
    </row>
    <row r="7" spans="1:10" ht="12.75" customHeight="1">
      <c r="A7" s="1528"/>
      <c r="B7" s="1533"/>
      <c r="C7" s="1534"/>
      <c r="D7" s="1535"/>
      <c r="E7" s="1547"/>
      <c r="F7" s="1549" t="s">
        <v>599</v>
      </c>
      <c r="G7" s="1550" t="s">
        <v>600</v>
      </c>
      <c r="H7" s="1549" t="s">
        <v>601</v>
      </c>
      <c r="I7" s="1549" t="s">
        <v>602</v>
      </c>
      <c r="J7" s="1547"/>
    </row>
    <row r="8" spans="1:10" ht="28.5" customHeight="1">
      <c r="A8" s="1529"/>
      <c r="B8" s="1536"/>
      <c r="C8" s="1537"/>
      <c r="D8" s="1538"/>
      <c r="E8" s="1548"/>
      <c r="F8" s="1548"/>
      <c r="G8" s="1537"/>
      <c r="H8" s="1548"/>
      <c r="I8" s="1548"/>
      <c r="J8" s="1548"/>
    </row>
    <row r="9" spans="1:10" ht="12">
      <c r="A9" s="1518"/>
      <c r="B9" s="1519" t="s">
        <v>603</v>
      </c>
      <c r="C9" s="1520"/>
      <c r="D9" s="1521"/>
      <c r="E9" s="1506"/>
      <c r="F9" s="1506"/>
      <c r="G9" s="1506"/>
      <c r="H9" s="1506"/>
      <c r="I9" s="1506"/>
      <c r="J9" s="1506"/>
    </row>
    <row r="10" spans="1:10" ht="12">
      <c r="A10" s="1509"/>
      <c r="B10" s="1522"/>
      <c r="C10" s="1523"/>
      <c r="D10" s="1524"/>
      <c r="E10" s="1507"/>
      <c r="F10" s="1507"/>
      <c r="G10" s="1507"/>
      <c r="H10" s="1507"/>
      <c r="I10" s="1507"/>
      <c r="J10" s="1507"/>
    </row>
    <row r="11" spans="1:10" ht="12">
      <c r="A11" s="1508" t="s">
        <v>253</v>
      </c>
      <c r="B11" s="1510" t="s">
        <v>604</v>
      </c>
      <c r="C11" s="1511"/>
      <c r="D11" s="1512"/>
      <c r="E11" s="1506">
        <f>SUM(F11+G11+H11+I11)</f>
        <v>15</v>
      </c>
      <c r="F11" s="1506">
        <v>13</v>
      </c>
      <c r="G11" s="1506"/>
      <c r="H11" s="1506">
        <v>2</v>
      </c>
      <c r="I11" s="1506"/>
      <c r="J11" s="1506"/>
    </row>
    <row r="12" spans="1:10" ht="12">
      <c r="A12" s="1509"/>
      <c r="B12" s="1513"/>
      <c r="C12" s="1514"/>
      <c r="D12" s="1515"/>
      <c r="E12" s="1507"/>
      <c r="F12" s="1507"/>
      <c r="G12" s="1507"/>
      <c r="H12" s="1507"/>
      <c r="I12" s="1507"/>
      <c r="J12" s="1507"/>
    </row>
    <row r="13" spans="1:10" ht="12">
      <c r="A13" s="1518" t="s">
        <v>254</v>
      </c>
      <c r="B13" s="1510" t="s">
        <v>605</v>
      </c>
      <c r="C13" s="1511"/>
      <c r="D13" s="1512"/>
      <c r="E13" s="1506">
        <f>SUM(F13+G13+H13+I13)</f>
        <v>2</v>
      </c>
      <c r="F13" s="1506">
        <v>2</v>
      </c>
      <c r="G13" s="1506"/>
      <c r="H13" s="1506"/>
      <c r="I13" s="1506"/>
      <c r="J13" s="1506"/>
    </row>
    <row r="14" spans="1:10" ht="12">
      <c r="A14" s="1509"/>
      <c r="B14" s="1513"/>
      <c r="C14" s="1514"/>
      <c r="D14" s="1515"/>
      <c r="E14" s="1507"/>
      <c r="F14" s="1507"/>
      <c r="G14" s="1507"/>
      <c r="H14" s="1507"/>
      <c r="I14" s="1507"/>
      <c r="J14" s="1507"/>
    </row>
    <row r="15" spans="1:10" ht="12">
      <c r="A15" s="1518" t="s">
        <v>255</v>
      </c>
      <c r="B15" s="1510" t="s">
        <v>606</v>
      </c>
      <c r="C15" s="1511"/>
      <c r="D15" s="1512"/>
      <c r="E15" s="1506">
        <f>SUM(F15+G15+H15+I15)</f>
        <v>19</v>
      </c>
      <c r="F15" s="1506">
        <v>17</v>
      </c>
      <c r="G15" s="1506"/>
      <c r="H15" s="1506">
        <v>2</v>
      </c>
      <c r="I15" s="1506"/>
      <c r="J15" s="1506"/>
    </row>
    <row r="16" spans="1:10" ht="12">
      <c r="A16" s="1509"/>
      <c r="B16" s="1513"/>
      <c r="C16" s="1514"/>
      <c r="D16" s="1515"/>
      <c r="E16" s="1507"/>
      <c r="F16" s="1507"/>
      <c r="G16" s="1507"/>
      <c r="H16" s="1507"/>
      <c r="I16" s="1507"/>
      <c r="J16" s="1507"/>
    </row>
    <row r="17" spans="1:10" ht="12">
      <c r="A17" s="1508" t="s">
        <v>256</v>
      </c>
      <c r="B17" s="1510" t="s">
        <v>607</v>
      </c>
      <c r="C17" s="1511"/>
      <c r="D17" s="1512"/>
      <c r="E17" s="1506">
        <f>SUM(F17+G17+H17+I17)</f>
        <v>32</v>
      </c>
      <c r="F17" s="1506">
        <v>31</v>
      </c>
      <c r="G17" s="1506"/>
      <c r="H17" s="1506">
        <v>1</v>
      </c>
      <c r="I17" s="1506"/>
      <c r="J17" s="1506"/>
    </row>
    <row r="18" spans="1:10" ht="12">
      <c r="A18" s="1509"/>
      <c r="B18" s="1513"/>
      <c r="C18" s="1514"/>
      <c r="D18" s="1515"/>
      <c r="E18" s="1507"/>
      <c r="F18" s="1507"/>
      <c r="G18" s="1507"/>
      <c r="H18" s="1507"/>
      <c r="I18" s="1507"/>
      <c r="J18" s="1507"/>
    </row>
    <row r="19" spans="1:10" ht="12">
      <c r="A19" s="1518" t="s">
        <v>257</v>
      </c>
      <c r="B19" s="1510" t="s">
        <v>608</v>
      </c>
      <c r="C19" s="1511"/>
      <c r="D19" s="1512"/>
      <c r="E19" s="1506">
        <f>SUM(F19+G19+H19+I19)</f>
        <v>21</v>
      </c>
      <c r="F19" s="1506">
        <v>17</v>
      </c>
      <c r="G19" s="1506"/>
      <c r="H19" s="1506">
        <v>4</v>
      </c>
      <c r="I19" s="1506"/>
      <c r="J19" s="1506"/>
    </row>
    <row r="20" spans="1:10" ht="12">
      <c r="A20" s="1509"/>
      <c r="B20" s="1513"/>
      <c r="C20" s="1514"/>
      <c r="D20" s="1515"/>
      <c r="E20" s="1507"/>
      <c r="F20" s="1507"/>
      <c r="G20" s="1507"/>
      <c r="H20" s="1507"/>
      <c r="I20" s="1507"/>
      <c r="J20" s="1507"/>
    </row>
    <row r="21" spans="1:10" ht="12">
      <c r="A21" s="1508" t="s">
        <v>53</v>
      </c>
      <c r="B21" s="1510" t="s">
        <v>609</v>
      </c>
      <c r="C21" s="1511"/>
      <c r="D21" s="1512"/>
      <c r="E21" s="1506">
        <f>SUM(F21+G21+H21+I21)</f>
        <v>11</v>
      </c>
      <c r="F21" s="1506">
        <v>10</v>
      </c>
      <c r="G21" s="1506"/>
      <c r="H21" s="1506">
        <v>1</v>
      </c>
      <c r="I21" s="1506"/>
      <c r="J21" s="1506"/>
    </row>
    <row r="22" spans="1:10" ht="12">
      <c r="A22" s="1509"/>
      <c r="B22" s="1513"/>
      <c r="C22" s="1514"/>
      <c r="D22" s="1515"/>
      <c r="E22" s="1507"/>
      <c r="F22" s="1507"/>
      <c r="G22" s="1507"/>
      <c r="H22" s="1507"/>
      <c r="I22" s="1507"/>
      <c r="J22" s="1507"/>
    </row>
    <row r="23" spans="1:10" ht="12">
      <c r="A23" s="1508" t="s">
        <v>610</v>
      </c>
      <c r="B23" s="1510" t="s">
        <v>611</v>
      </c>
      <c r="C23" s="1511"/>
      <c r="D23" s="1512"/>
      <c r="E23" s="1506">
        <v>1</v>
      </c>
      <c r="F23" s="1506">
        <v>1</v>
      </c>
      <c r="G23" s="1506"/>
      <c r="H23" s="1506"/>
      <c r="I23" s="1506"/>
      <c r="J23" s="1506"/>
    </row>
    <row r="24" spans="1:10" ht="12">
      <c r="A24" s="1509"/>
      <c r="B24" s="1513"/>
      <c r="C24" s="1514"/>
      <c r="D24" s="1515"/>
      <c r="E24" s="1507"/>
      <c r="F24" s="1507"/>
      <c r="G24" s="1507"/>
      <c r="H24" s="1507"/>
      <c r="I24" s="1507"/>
      <c r="J24" s="1507"/>
    </row>
    <row r="25" spans="1:10" ht="12">
      <c r="A25" s="1518" t="s">
        <v>612</v>
      </c>
      <c r="B25" s="1510" t="s">
        <v>613</v>
      </c>
      <c r="C25" s="1511"/>
      <c r="D25" s="1512"/>
      <c r="E25" s="1506">
        <f>SUM(F25+G25+H25+I25)</f>
        <v>22</v>
      </c>
      <c r="F25" s="1506">
        <v>22</v>
      </c>
      <c r="G25" s="1506"/>
      <c r="H25" s="1506"/>
      <c r="I25" s="1506"/>
      <c r="J25" s="1506"/>
    </row>
    <row r="26" spans="1:10" ht="12">
      <c r="A26" s="1509"/>
      <c r="B26" s="1513"/>
      <c r="C26" s="1514"/>
      <c r="D26" s="1515"/>
      <c r="E26" s="1507"/>
      <c r="F26" s="1507"/>
      <c r="G26" s="1507"/>
      <c r="H26" s="1507"/>
      <c r="I26" s="1507"/>
      <c r="J26" s="1507"/>
    </row>
    <row r="27" spans="1:10" ht="12">
      <c r="A27" s="1518" t="s">
        <v>614</v>
      </c>
      <c r="B27" s="1510" t="s">
        <v>615</v>
      </c>
      <c r="C27" s="1511"/>
      <c r="D27" s="1512"/>
      <c r="E27" s="1506">
        <f>SUM(F27+G27+H27+I27)</f>
        <v>23</v>
      </c>
      <c r="F27" s="1506">
        <v>22</v>
      </c>
      <c r="G27" s="1506"/>
      <c r="H27" s="1506">
        <v>1</v>
      </c>
      <c r="I27" s="1506"/>
      <c r="J27" s="1506"/>
    </row>
    <row r="28" spans="1:10" ht="12">
      <c r="A28" s="1509"/>
      <c r="B28" s="1513"/>
      <c r="C28" s="1514"/>
      <c r="D28" s="1515"/>
      <c r="E28" s="1507"/>
      <c r="F28" s="1507"/>
      <c r="G28" s="1507"/>
      <c r="H28" s="1507"/>
      <c r="I28" s="1507"/>
      <c r="J28" s="1507"/>
    </row>
    <row r="29" spans="1:10" ht="12">
      <c r="A29" s="1508" t="s">
        <v>616</v>
      </c>
      <c r="B29" s="1510" t="s">
        <v>617</v>
      </c>
      <c r="C29" s="1511"/>
      <c r="D29" s="1512"/>
      <c r="E29" s="1506">
        <f>SUM(F29+G29+H29+I29)</f>
        <v>31</v>
      </c>
      <c r="F29" s="1506">
        <v>19</v>
      </c>
      <c r="G29" s="1506"/>
      <c r="H29" s="1506">
        <v>12</v>
      </c>
      <c r="I29" s="1506"/>
      <c r="J29" s="1506"/>
    </row>
    <row r="30" spans="1:10" ht="12">
      <c r="A30" s="1509"/>
      <c r="B30" s="1513"/>
      <c r="C30" s="1514"/>
      <c r="D30" s="1515"/>
      <c r="E30" s="1507"/>
      <c r="F30" s="1507"/>
      <c r="G30" s="1507"/>
      <c r="H30" s="1507"/>
      <c r="I30" s="1507"/>
      <c r="J30" s="1507"/>
    </row>
    <row r="31" spans="1:10" ht="12">
      <c r="A31" s="1518" t="s">
        <v>618</v>
      </c>
      <c r="B31" s="1510" t="s">
        <v>619</v>
      </c>
      <c r="C31" s="1511"/>
      <c r="D31" s="1512"/>
      <c r="E31" s="1506">
        <f>SUM(F31+G31+H31+I31)</f>
        <v>2</v>
      </c>
      <c r="F31" s="1506"/>
      <c r="G31" s="1506"/>
      <c r="H31" s="1506">
        <v>2</v>
      </c>
      <c r="I31" s="1506"/>
      <c r="J31" s="1506"/>
    </row>
    <row r="32" spans="1:10" ht="12">
      <c r="A32" s="1509"/>
      <c r="B32" s="1513"/>
      <c r="C32" s="1514"/>
      <c r="D32" s="1515"/>
      <c r="E32" s="1507"/>
      <c r="F32" s="1507"/>
      <c r="G32" s="1507"/>
      <c r="H32" s="1507"/>
      <c r="I32" s="1507"/>
      <c r="J32" s="1507"/>
    </row>
    <row r="33" spans="1:10" ht="12">
      <c r="A33" s="1508" t="s">
        <v>620</v>
      </c>
      <c r="B33" s="1510" t="s">
        <v>621</v>
      </c>
      <c r="C33" s="1511"/>
      <c r="D33" s="1512"/>
      <c r="E33" s="1506">
        <f>SUM(F33+G33+H33+I33)</f>
        <v>36</v>
      </c>
      <c r="F33" s="1506">
        <v>36</v>
      </c>
      <c r="G33" s="1506"/>
      <c r="H33" s="1506"/>
      <c r="I33" s="1506"/>
      <c r="J33" s="1506"/>
    </row>
    <row r="34" spans="1:10" ht="12">
      <c r="A34" s="1509"/>
      <c r="B34" s="1513"/>
      <c r="C34" s="1514"/>
      <c r="D34" s="1515"/>
      <c r="E34" s="1507"/>
      <c r="F34" s="1507"/>
      <c r="G34" s="1507"/>
      <c r="H34" s="1507"/>
      <c r="I34" s="1507"/>
      <c r="J34" s="1507"/>
    </row>
    <row r="35" spans="1:10" ht="12">
      <c r="A35" s="1508"/>
      <c r="B35" s="1519" t="s">
        <v>238</v>
      </c>
      <c r="C35" s="1520"/>
      <c r="D35" s="1521"/>
      <c r="E35" s="1525">
        <f>SUM(E11:E34)</f>
        <v>215</v>
      </c>
      <c r="F35" s="1525">
        <f>SUM(F11:F34)</f>
        <v>190</v>
      </c>
      <c r="G35" s="1525">
        <f>SUM(G11:G34)</f>
        <v>0</v>
      </c>
      <c r="H35" s="1525">
        <f>SUM(H11:H34)</f>
        <v>25</v>
      </c>
      <c r="I35" s="1525">
        <f>SUM(I11:I34)</f>
        <v>0</v>
      </c>
      <c r="J35" s="1525"/>
    </row>
    <row r="36" spans="1:10" ht="12">
      <c r="A36" s="1509"/>
      <c r="B36" s="1522"/>
      <c r="C36" s="1523"/>
      <c r="D36" s="1524"/>
      <c r="E36" s="1526"/>
      <c r="F36" s="1526"/>
      <c r="G36" s="1526"/>
      <c r="H36" s="1526"/>
      <c r="I36" s="1526"/>
      <c r="J36" s="1526"/>
    </row>
    <row r="37" spans="1:10" ht="12">
      <c r="A37" s="1518" t="s">
        <v>622</v>
      </c>
      <c r="B37" s="1519" t="s">
        <v>623</v>
      </c>
      <c r="C37" s="1520"/>
      <c r="D37" s="1521"/>
      <c r="E37" s="1539">
        <f>SUM(F37+G37+H37+I37)</f>
        <v>62</v>
      </c>
      <c r="F37" s="1525">
        <v>36</v>
      </c>
      <c r="G37" s="1525"/>
      <c r="H37" s="1525">
        <v>26</v>
      </c>
      <c r="I37" s="1525"/>
      <c r="J37" s="1525"/>
    </row>
    <row r="38" spans="1:10" ht="12">
      <c r="A38" s="1509"/>
      <c r="B38" s="1522"/>
      <c r="C38" s="1523"/>
      <c r="D38" s="1524"/>
      <c r="E38" s="1540"/>
      <c r="F38" s="1526"/>
      <c r="G38" s="1526"/>
      <c r="H38" s="1526"/>
      <c r="I38" s="1526"/>
      <c r="J38" s="1526"/>
    </row>
    <row r="39" spans="1:10" ht="12.75">
      <c r="A39" s="395"/>
      <c r="B39" s="394"/>
      <c r="C39" s="394"/>
      <c r="D39" s="394"/>
      <c r="E39" s="396"/>
      <c r="F39" s="396"/>
      <c r="G39" s="396"/>
      <c r="H39" s="396"/>
      <c r="I39" s="396"/>
      <c r="J39" s="396"/>
    </row>
    <row r="40" spans="1:10" ht="12.75">
      <c r="A40" s="397"/>
      <c r="B40" s="398"/>
      <c r="C40" s="398"/>
      <c r="D40" s="398"/>
      <c r="E40" s="399"/>
      <c r="F40" s="399"/>
      <c r="G40" s="399"/>
      <c r="H40" s="399"/>
      <c r="I40" s="399"/>
      <c r="J40" s="399"/>
    </row>
    <row r="41" spans="1:10" ht="12.75">
      <c r="A41" s="397"/>
      <c r="B41" s="398"/>
      <c r="C41" s="398"/>
      <c r="D41" s="398"/>
      <c r="E41" s="399"/>
      <c r="F41" s="399"/>
      <c r="G41" s="399"/>
      <c r="H41" s="399"/>
      <c r="I41" s="399"/>
      <c r="J41" s="399"/>
    </row>
    <row r="42" spans="1:10" ht="12.75">
      <c r="A42" s="397"/>
      <c r="B42" s="398"/>
      <c r="C42" s="398"/>
      <c r="D42" s="398"/>
      <c r="E42" s="399"/>
      <c r="F42" s="399"/>
      <c r="G42" s="399"/>
      <c r="H42" s="399"/>
      <c r="I42" s="399"/>
      <c r="J42" s="399"/>
    </row>
    <row r="43" spans="1:10" ht="12.75">
      <c r="A43" s="397"/>
      <c r="B43" s="398"/>
      <c r="C43" s="398"/>
      <c r="D43" s="398"/>
      <c r="E43" s="399"/>
      <c r="F43" s="399"/>
      <c r="G43" s="399"/>
      <c r="H43" s="399"/>
      <c r="I43" s="399"/>
      <c r="J43" s="399"/>
    </row>
    <row r="44" spans="1:10" ht="12.75">
      <c r="A44" s="397"/>
      <c r="B44" s="398"/>
      <c r="C44" s="398"/>
      <c r="D44" s="398"/>
      <c r="E44" s="399"/>
      <c r="F44" s="399"/>
      <c r="G44" s="399"/>
      <c r="H44" s="399"/>
      <c r="I44" s="399"/>
      <c r="J44" s="399"/>
    </row>
    <row r="45" spans="1:10" ht="12.75">
      <c r="A45" s="397"/>
      <c r="B45" s="398"/>
      <c r="C45" s="398"/>
      <c r="D45" s="398"/>
      <c r="E45" s="399"/>
      <c r="F45" s="399"/>
      <c r="G45" s="399"/>
      <c r="H45" s="399"/>
      <c r="I45" s="399"/>
      <c r="J45" s="399"/>
    </row>
    <row r="46" spans="1:10" ht="12">
      <c r="A46" s="1518" t="s">
        <v>624</v>
      </c>
      <c r="B46" s="1510" t="s">
        <v>625</v>
      </c>
      <c r="C46" s="1511"/>
      <c r="D46" s="1512"/>
      <c r="E46" s="1541">
        <f>SUM(F46+G46+H46+I46)</f>
        <v>34</v>
      </c>
      <c r="F46" s="1506">
        <v>17</v>
      </c>
      <c r="G46" s="1506"/>
      <c r="H46" s="1506">
        <v>16</v>
      </c>
      <c r="I46" s="1506">
        <v>1</v>
      </c>
      <c r="J46" s="1506"/>
    </row>
    <row r="47" spans="1:10" ht="12">
      <c r="A47" s="1509"/>
      <c r="B47" s="1513"/>
      <c r="C47" s="1514"/>
      <c r="D47" s="1515"/>
      <c r="E47" s="1542"/>
      <c r="F47" s="1507"/>
      <c r="G47" s="1507"/>
      <c r="H47" s="1507"/>
      <c r="I47" s="1507"/>
      <c r="J47" s="1507"/>
    </row>
    <row r="48" spans="1:10" ht="12">
      <c r="A48" s="1508" t="s">
        <v>626</v>
      </c>
      <c r="B48" s="1510" t="s">
        <v>627</v>
      </c>
      <c r="C48" s="1511"/>
      <c r="D48" s="1512"/>
      <c r="E48" s="1516">
        <f>SUM(F48+G48+H48+I48)</f>
        <v>37</v>
      </c>
      <c r="F48" s="1506">
        <v>21</v>
      </c>
      <c r="G48" s="1506"/>
      <c r="H48" s="1506">
        <v>16</v>
      </c>
      <c r="I48" s="1506"/>
      <c r="J48" s="1506"/>
    </row>
    <row r="49" spans="1:10" ht="12">
      <c r="A49" s="1509"/>
      <c r="B49" s="1513"/>
      <c r="C49" s="1514"/>
      <c r="D49" s="1515"/>
      <c r="E49" s="1517"/>
      <c r="F49" s="1507"/>
      <c r="G49" s="1507"/>
      <c r="H49" s="1507"/>
      <c r="I49" s="1507"/>
      <c r="J49" s="1507"/>
    </row>
    <row r="50" spans="1:10" ht="12">
      <c r="A50" s="1508" t="s">
        <v>628</v>
      </c>
      <c r="B50" s="1510" t="s">
        <v>629</v>
      </c>
      <c r="C50" s="1511"/>
      <c r="D50" s="1512"/>
      <c r="E50" s="1516">
        <f>SUM(F50+G50+H50+I50)</f>
        <v>18</v>
      </c>
      <c r="F50" s="1506">
        <v>10</v>
      </c>
      <c r="G50" s="1506"/>
      <c r="H50" s="1506">
        <v>7</v>
      </c>
      <c r="I50" s="1506">
        <v>1</v>
      </c>
      <c r="J50" s="1506"/>
    </row>
    <row r="51" spans="1:10" ht="12">
      <c r="A51" s="1509"/>
      <c r="B51" s="1513"/>
      <c r="C51" s="1514"/>
      <c r="D51" s="1515"/>
      <c r="E51" s="1517"/>
      <c r="F51" s="1507"/>
      <c r="G51" s="1507"/>
      <c r="H51" s="1507"/>
      <c r="I51" s="1507"/>
      <c r="J51" s="1507"/>
    </row>
    <row r="52" spans="1:10" ht="12">
      <c r="A52" s="1518" t="s">
        <v>630</v>
      </c>
      <c r="B52" s="1510" t="s">
        <v>631</v>
      </c>
      <c r="C52" s="1511"/>
      <c r="D52" s="1512"/>
      <c r="E52" s="1516">
        <f>SUM(F52+G52+H52+I52)</f>
        <v>62</v>
      </c>
      <c r="F52" s="1506">
        <v>33</v>
      </c>
      <c r="G52" s="1506"/>
      <c r="H52" s="1506">
        <v>28</v>
      </c>
      <c r="I52" s="1506">
        <v>1</v>
      </c>
      <c r="J52" s="1506"/>
    </row>
    <row r="53" spans="1:10" ht="12">
      <c r="A53" s="1509"/>
      <c r="B53" s="1513"/>
      <c r="C53" s="1514"/>
      <c r="D53" s="1515"/>
      <c r="E53" s="1517"/>
      <c r="F53" s="1507"/>
      <c r="G53" s="1507"/>
      <c r="H53" s="1507"/>
      <c r="I53" s="1507"/>
      <c r="J53" s="1507"/>
    </row>
    <row r="54" spans="1:10" ht="12">
      <c r="A54" s="1508" t="s">
        <v>632</v>
      </c>
      <c r="B54" s="1510" t="s">
        <v>633</v>
      </c>
      <c r="C54" s="1511"/>
      <c r="D54" s="1512"/>
      <c r="E54" s="1516">
        <f>SUM(F54+G54+H54+I54)</f>
        <v>31</v>
      </c>
      <c r="F54" s="1506">
        <v>18</v>
      </c>
      <c r="G54" s="1506"/>
      <c r="H54" s="1506">
        <v>13</v>
      </c>
      <c r="I54" s="1506"/>
      <c r="J54" s="1506"/>
    </row>
    <row r="55" spans="1:10" ht="12">
      <c r="A55" s="1509"/>
      <c r="B55" s="1513"/>
      <c r="C55" s="1514"/>
      <c r="D55" s="1515"/>
      <c r="E55" s="1517"/>
      <c r="F55" s="1507"/>
      <c r="G55" s="1507"/>
      <c r="H55" s="1507"/>
      <c r="I55" s="1507"/>
      <c r="J55" s="1507"/>
    </row>
    <row r="56" spans="1:10" ht="12">
      <c r="A56" s="1508" t="s">
        <v>634</v>
      </c>
      <c r="B56" s="1510" t="s">
        <v>635</v>
      </c>
      <c r="C56" s="1511"/>
      <c r="D56" s="1512"/>
      <c r="E56" s="1516">
        <f>SUM(F56+G56+H56+I56)</f>
        <v>26</v>
      </c>
      <c r="F56" s="1506">
        <v>16</v>
      </c>
      <c r="G56" s="1506"/>
      <c r="H56" s="1506">
        <v>10</v>
      </c>
      <c r="I56" s="1506"/>
      <c r="J56" s="1506"/>
    </row>
    <row r="57" spans="1:10" ht="12">
      <c r="A57" s="1509"/>
      <c r="B57" s="1513"/>
      <c r="C57" s="1514"/>
      <c r="D57" s="1515"/>
      <c r="E57" s="1517"/>
      <c r="F57" s="1507"/>
      <c r="G57" s="1507"/>
      <c r="H57" s="1507"/>
      <c r="I57" s="1507"/>
      <c r="J57" s="1507"/>
    </row>
    <row r="58" spans="1:10" ht="12">
      <c r="A58" s="1508" t="s">
        <v>636</v>
      </c>
      <c r="B58" s="1510" t="s">
        <v>637</v>
      </c>
      <c r="C58" s="1511"/>
      <c r="D58" s="1512"/>
      <c r="E58" s="1516">
        <f>SUM(F58+G58+H58+I58)</f>
        <v>15</v>
      </c>
      <c r="F58" s="1506">
        <v>9</v>
      </c>
      <c r="G58" s="1506"/>
      <c r="H58" s="1506">
        <v>6</v>
      </c>
      <c r="I58" s="1506"/>
      <c r="J58" s="1506"/>
    </row>
    <row r="59" spans="1:10" ht="12">
      <c r="A59" s="1509"/>
      <c r="B59" s="1513"/>
      <c r="C59" s="1514"/>
      <c r="D59" s="1515"/>
      <c r="E59" s="1517"/>
      <c r="F59" s="1507"/>
      <c r="G59" s="1507"/>
      <c r="H59" s="1507"/>
      <c r="I59" s="1507"/>
      <c r="J59" s="1507"/>
    </row>
    <row r="60" spans="1:10" ht="12">
      <c r="A60" s="1508" t="s">
        <v>638</v>
      </c>
      <c r="B60" s="1510" t="s">
        <v>639</v>
      </c>
      <c r="C60" s="1511"/>
      <c r="D60" s="1512"/>
      <c r="E60" s="1516">
        <f>SUM(F60+G60+H60+I60)</f>
        <v>15</v>
      </c>
      <c r="F60" s="1506">
        <v>9</v>
      </c>
      <c r="G60" s="1506"/>
      <c r="H60" s="1506">
        <v>6</v>
      </c>
      <c r="I60" s="1506"/>
      <c r="J60" s="1506"/>
    </row>
    <row r="61" spans="1:10" ht="12">
      <c r="A61" s="1509"/>
      <c r="B61" s="1513"/>
      <c r="C61" s="1514"/>
      <c r="D61" s="1515"/>
      <c r="E61" s="1517"/>
      <c r="F61" s="1507"/>
      <c r="G61" s="1507"/>
      <c r="H61" s="1507"/>
      <c r="I61" s="1507"/>
      <c r="J61" s="1507"/>
    </row>
    <row r="62" spans="1:10" ht="12">
      <c r="A62" s="1508" t="s">
        <v>640</v>
      </c>
      <c r="B62" s="1510" t="s">
        <v>641</v>
      </c>
      <c r="C62" s="1511"/>
      <c r="D62" s="1512"/>
      <c r="E62" s="1516">
        <f>SUM(F62+G62+H62+I62)</f>
        <v>15</v>
      </c>
      <c r="F62" s="1506">
        <v>9</v>
      </c>
      <c r="G62" s="1506"/>
      <c r="H62" s="1506">
        <v>6</v>
      </c>
      <c r="I62" s="1506"/>
      <c r="J62" s="1506"/>
    </row>
    <row r="63" spans="1:10" ht="12">
      <c r="A63" s="1509"/>
      <c r="B63" s="1513"/>
      <c r="C63" s="1514"/>
      <c r="D63" s="1515"/>
      <c r="E63" s="1517"/>
      <c r="F63" s="1507"/>
      <c r="G63" s="1507"/>
      <c r="H63" s="1507"/>
      <c r="I63" s="1507"/>
      <c r="J63" s="1507"/>
    </row>
    <row r="64" spans="1:10" ht="12">
      <c r="A64" s="1508" t="s">
        <v>642</v>
      </c>
      <c r="B64" s="1510" t="s">
        <v>643</v>
      </c>
      <c r="C64" s="1511"/>
      <c r="D64" s="1512"/>
      <c r="E64" s="1516">
        <f>SUM(F64+G64+H64+I64)</f>
        <v>202</v>
      </c>
      <c r="F64" s="1506">
        <v>178</v>
      </c>
      <c r="G64" s="1506">
        <v>17</v>
      </c>
      <c r="H64" s="1506">
        <v>3</v>
      </c>
      <c r="I64" s="1506">
        <v>4</v>
      </c>
      <c r="J64" s="1506"/>
    </row>
    <row r="65" spans="1:10" ht="12">
      <c r="A65" s="1509"/>
      <c r="B65" s="1513"/>
      <c r="C65" s="1514"/>
      <c r="D65" s="1515"/>
      <c r="E65" s="1517"/>
      <c r="F65" s="1507"/>
      <c r="G65" s="1507"/>
      <c r="H65" s="1507"/>
      <c r="I65" s="1507"/>
      <c r="J65" s="1507"/>
    </row>
    <row r="66" spans="1:10" ht="12">
      <c r="A66" s="1508" t="s">
        <v>644</v>
      </c>
      <c r="B66" s="1510" t="s">
        <v>645</v>
      </c>
      <c r="C66" s="1511"/>
      <c r="D66" s="1512"/>
      <c r="E66" s="1516">
        <f>SUM(F66+G66+H66+I66)</f>
        <v>116</v>
      </c>
      <c r="F66" s="1506">
        <v>70</v>
      </c>
      <c r="G66" s="1506">
        <v>2</v>
      </c>
      <c r="H66" s="1506">
        <v>44</v>
      </c>
      <c r="I66" s="1506"/>
      <c r="J66" s="1506"/>
    </row>
    <row r="67" spans="1:10" ht="12">
      <c r="A67" s="1509"/>
      <c r="B67" s="1513"/>
      <c r="C67" s="1514"/>
      <c r="D67" s="1515"/>
      <c r="E67" s="1517"/>
      <c r="F67" s="1507"/>
      <c r="G67" s="1507"/>
      <c r="H67" s="1507"/>
      <c r="I67" s="1507"/>
      <c r="J67" s="1507"/>
    </row>
    <row r="68" spans="1:10" ht="12">
      <c r="A68" s="1508" t="s">
        <v>646</v>
      </c>
      <c r="B68" s="1510" t="s">
        <v>472</v>
      </c>
      <c r="C68" s="1511"/>
      <c r="D68" s="1512"/>
      <c r="E68" s="1516">
        <f>SUM(F68+G68+H68+I68)</f>
        <v>124</v>
      </c>
      <c r="F68" s="1506">
        <v>97</v>
      </c>
      <c r="G68" s="1506">
        <v>5</v>
      </c>
      <c r="H68" s="1506">
        <v>20</v>
      </c>
      <c r="I68" s="1506">
        <v>2</v>
      </c>
      <c r="J68" s="1506"/>
    </row>
    <row r="69" spans="1:10" ht="12" customHeight="1">
      <c r="A69" s="1509"/>
      <c r="B69" s="1513"/>
      <c r="C69" s="1514"/>
      <c r="D69" s="1515"/>
      <c r="E69" s="1517"/>
      <c r="F69" s="1507"/>
      <c r="G69" s="1507"/>
      <c r="H69" s="1507"/>
      <c r="I69" s="1507"/>
      <c r="J69" s="1507"/>
    </row>
    <row r="70" spans="1:10" ht="12">
      <c r="A70" s="1508" t="s">
        <v>647</v>
      </c>
      <c r="B70" s="1510" t="s">
        <v>648</v>
      </c>
      <c r="C70" s="1511"/>
      <c r="D70" s="1512"/>
      <c r="E70" s="1516">
        <f>SUM(F70+G70+H70+I70)</f>
        <v>39</v>
      </c>
      <c r="F70" s="1506">
        <v>20</v>
      </c>
      <c r="G70" s="1506"/>
      <c r="H70" s="1506">
        <v>19</v>
      </c>
      <c r="I70" s="1506"/>
      <c r="J70" s="1506"/>
    </row>
    <row r="71" spans="1:10" ht="11.25" customHeight="1">
      <c r="A71" s="1509"/>
      <c r="B71" s="1513"/>
      <c r="C71" s="1514"/>
      <c r="D71" s="1515"/>
      <c r="E71" s="1517"/>
      <c r="F71" s="1507"/>
      <c r="G71" s="1507"/>
      <c r="H71" s="1507"/>
      <c r="I71" s="1507"/>
      <c r="J71" s="1507"/>
    </row>
    <row r="72" spans="1:10" ht="12">
      <c r="A72" s="1518"/>
      <c r="B72" s="1519" t="s">
        <v>649</v>
      </c>
      <c r="C72" s="1520"/>
      <c r="D72" s="1521"/>
      <c r="E72" s="1525">
        <f aca="true" t="shared" si="0" ref="E72:J72">SUM(E46:E71)</f>
        <v>734</v>
      </c>
      <c r="F72" s="1525">
        <f t="shared" si="0"/>
        <v>507</v>
      </c>
      <c r="G72" s="1525">
        <f t="shared" si="0"/>
        <v>24</v>
      </c>
      <c r="H72" s="1525">
        <f t="shared" si="0"/>
        <v>194</v>
      </c>
      <c r="I72" s="1525">
        <f t="shared" si="0"/>
        <v>9</v>
      </c>
      <c r="J72" s="1525">
        <f t="shared" si="0"/>
        <v>0</v>
      </c>
    </row>
    <row r="73" spans="1:10" ht="12">
      <c r="A73" s="1509"/>
      <c r="B73" s="1522"/>
      <c r="C73" s="1523"/>
      <c r="D73" s="1524"/>
      <c r="E73" s="1526"/>
      <c r="F73" s="1526"/>
      <c r="G73" s="1526"/>
      <c r="H73" s="1526"/>
      <c r="I73" s="1526"/>
      <c r="J73" s="1526"/>
    </row>
    <row r="74" spans="1:10" ht="12">
      <c r="A74" s="1518"/>
      <c r="B74" s="1519" t="s">
        <v>238</v>
      </c>
      <c r="C74" s="1520"/>
      <c r="D74" s="1521"/>
      <c r="E74" s="1525">
        <f aca="true" t="shared" si="1" ref="E74:J74">SUM(E72+E37+E35)</f>
        <v>1011</v>
      </c>
      <c r="F74" s="1525">
        <f t="shared" si="1"/>
        <v>733</v>
      </c>
      <c r="G74" s="1525">
        <f t="shared" si="1"/>
        <v>24</v>
      </c>
      <c r="H74" s="1525">
        <f t="shared" si="1"/>
        <v>245</v>
      </c>
      <c r="I74" s="1525">
        <f t="shared" si="1"/>
        <v>9</v>
      </c>
      <c r="J74" s="1525">
        <f t="shared" si="1"/>
        <v>0</v>
      </c>
    </row>
    <row r="75" spans="1:10" ht="12">
      <c r="A75" s="1509"/>
      <c r="B75" s="1522"/>
      <c r="C75" s="1523"/>
      <c r="D75" s="1524"/>
      <c r="E75" s="1526"/>
      <c r="F75" s="1526"/>
      <c r="G75" s="1526"/>
      <c r="H75" s="1526"/>
      <c r="I75" s="1526"/>
      <c r="J75" s="1526"/>
    </row>
  </sheetData>
  <sheetProtection/>
  <mergeCells count="253">
    <mergeCell ref="F11:F12"/>
    <mergeCell ref="G11:G12"/>
    <mergeCell ref="H15:H16"/>
    <mergeCell ref="I15:I16"/>
    <mergeCell ref="F13:F14"/>
    <mergeCell ref="G13:G14"/>
    <mergeCell ref="F15:F16"/>
    <mergeCell ref="G15:G16"/>
    <mergeCell ref="F37:F38"/>
    <mergeCell ref="G37:G38"/>
    <mergeCell ref="H35:H36"/>
    <mergeCell ref="J35:J36"/>
    <mergeCell ref="H37:H38"/>
    <mergeCell ref="I37:I38"/>
    <mergeCell ref="J37:J38"/>
    <mergeCell ref="I35:I36"/>
    <mergeCell ref="F35:F36"/>
    <mergeCell ref="G35:G36"/>
    <mergeCell ref="J31:J32"/>
    <mergeCell ref="A33:A34"/>
    <mergeCell ref="B33:D34"/>
    <mergeCell ref="E33:E34"/>
    <mergeCell ref="F33:F34"/>
    <mergeCell ref="G33:G34"/>
    <mergeCell ref="G31:G32"/>
    <mergeCell ref="H31:H32"/>
    <mergeCell ref="J6:J8"/>
    <mergeCell ref="J11:J12"/>
    <mergeCell ref="H13:H14"/>
    <mergeCell ref="I13:I14"/>
    <mergeCell ref="J13:J14"/>
    <mergeCell ref="I7:I8"/>
    <mergeCell ref="J9:J10"/>
    <mergeCell ref="I9:I10"/>
    <mergeCell ref="H11:H12"/>
    <mergeCell ref="I11:I12"/>
    <mergeCell ref="J15:J16"/>
    <mergeCell ref="H17:H18"/>
    <mergeCell ref="H33:H34"/>
    <mergeCell ref="I33:I34"/>
    <mergeCell ref="J33:J34"/>
    <mergeCell ref="I31:I32"/>
    <mergeCell ref="I17:I18"/>
    <mergeCell ref="J17:J18"/>
    <mergeCell ref="H19:H20"/>
    <mergeCell ref="H21:H22"/>
    <mergeCell ref="E13:E14"/>
    <mergeCell ref="B3:J3"/>
    <mergeCell ref="B1:J1"/>
    <mergeCell ref="E5:E8"/>
    <mergeCell ref="F7:F8"/>
    <mergeCell ref="G7:G8"/>
    <mergeCell ref="F6:G6"/>
    <mergeCell ref="H6:I6"/>
    <mergeCell ref="H7:H8"/>
    <mergeCell ref="F5:I5"/>
    <mergeCell ref="B15:D16"/>
    <mergeCell ref="E15:E16"/>
    <mergeCell ref="F21:F22"/>
    <mergeCell ref="G21:G22"/>
    <mergeCell ref="B19:D20"/>
    <mergeCell ref="E19:E20"/>
    <mergeCell ref="F19:F20"/>
    <mergeCell ref="G19:G20"/>
    <mergeCell ref="I21:I22"/>
    <mergeCell ref="I19:I20"/>
    <mergeCell ref="J19:J20"/>
    <mergeCell ref="B17:D18"/>
    <mergeCell ref="E17:E18"/>
    <mergeCell ref="F17:F18"/>
    <mergeCell ref="G17:G18"/>
    <mergeCell ref="J21:J22"/>
    <mergeCell ref="B25:D26"/>
    <mergeCell ref="E25:E26"/>
    <mergeCell ref="F25:F26"/>
    <mergeCell ref="G25:G26"/>
    <mergeCell ref="H25:H26"/>
    <mergeCell ref="I25:I26"/>
    <mergeCell ref="J25:J26"/>
    <mergeCell ref="F23:F24"/>
    <mergeCell ref="G23:G24"/>
    <mergeCell ref="J23:J24"/>
    <mergeCell ref="H23:H24"/>
    <mergeCell ref="I23:I24"/>
    <mergeCell ref="I46:I47"/>
    <mergeCell ref="G29:G30"/>
    <mergeCell ref="B27:D28"/>
    <mergeCell ref="E27:E28"/>
    <mergeCell ref="F27:F28"/>
    <mergeCell ref="G27:G28"/>
    <mergeCell ref="H27:H28"/>
    <mergeCell ref="F31:F32"/>
    <mergeCell ref="B35:D36"/>
    <mergeCell ref="E35:E36"/>
    <mergeCell ref="E46:E47"/>
    <mergeCell ref="I27:I28"/>
    <mergeCell ref="J27:J28"/>
    <mergeCell ref="H29:H30"/>
    <mergeCell ref="I29:I30"/>
    <mergeCell ref="J29:J30"/>
    <mergeCell ref="F46:F47"/>
    <mergeCell ref="G46:G47"/>
    <mergeCell ref="F29:F30"/>
    <mergeCell ref="H46:H47"/>
    <mergeCell ref="B37:D38"/>
    <mergeCell ref="B29:D30"/>
    <mergeCell ref="E29:E30"/>
    <mergeCell ref="B31:D32"/>
    <mergeCell ref="E31:E32"/>
    <mergeCell ref="E37:E38"/>
    <mergeCell ref="I52:I53"/>
    <mergeCell ref="J46:J47"/>
    <mergeCell ref="B50:D51"/>
    <mergeCell ref="E50:E51"/>
    <mergeCell ref="F50:F51"/>
    <mergeCell ref="G50:G51"/>
    <mergeCell ref="H50:H51"/>
    <mergeCell ref="I50:I51"/>
    <mergeCell ref="J50:J51"/>
    <mergeCell ref="B46:D47"/>
    <mergeCell ref="G56:G57"/>
    <mergeCell ref="H56:H57"/>
    <mergeCell ref="I56:I57"/>
    <mergeCell ref="J52:J53"/>
    <mergeCell ref="G54:G55"/>
    <mergeCell ref="H54:H55"/>
    <mergeCell ref="I54:I55"/>
    <mergeCell ref="J54:J55"/>
    <mergeCell ref="G52:G53"/>
    <mergeCell ref="H52:H53"/>
    <mergeCell ref="A29:A30"/>
    <mergeCell ref="B56:D57"/>
    <mergeCell ref="E56:E57"/>
    <mergeCell ref="F56:F57"/>
    <mergeCell ref="B54:D55"/>
    <mergeCell ref="E54:E55"/>
    <mergeCell ref="F54:F55"/>
    <mergeCell ref="B52:D53"/>
    <mergeCell ref="E52:E53"/>
    <mergeCell ref="F52:F53"/>
    <mergeCell ref="A19:A20"/>
    <mergeCell ref="A21:A22"/>
    <mergeCell ref="A25:A26"/>
    <mergeCell ref="A27:A28"/>
    <mergeCell ref="A11:A12"/>
    <mergeCell ref="A13:A14"/>
    <mergeCell ref="A15:A16"/>
    <mergeCell ref="A17:A18"/>
    <mergeCell ref="B9:D10"/>
    <mergeCell ref="E9:E10"/>
    <mergeCell ref="B5:D8"/>
    <mergeCell ref="B23:D24"/>
    <mergeCell ref="E23:E24"/>
    <mergeCell ref="B21:D22"/>
    <mergeCell ref="E21:E22"/>
    <mergeCell ref="B11:D12"/>
    <mergeCell ref="E11:E12"/>
    <mergeCell ref="B13:D14"/>
    <mergeCell ref="A54:A55"/>
    <mergeCell ref="A56:A57"/>
    <mergeCell ref="A5:A8"/>
    <mergeCell ref="A9:A10"/>
    <mergeCell ref="A37:A38"/>
    <mergeCell ref="A46:A47"/>
    <mergeCell ref="A31:A32"/>
    <mergeCell ref="A35:A36"/>
    <mergeCell ref="A50:A51"/>
    <mergeCell ref="A52:A53"/>
    <mergeCell ref="G9:G10"/>
    <mergeCell ref="H9:H10"/>
    <mergeCell ref="F9:F10"/>
    <mergeCell ref="A58:A59"/>
    <mergeCell ref="B58:D59"/>
    <mergeCell ref="E58:E59"/>
    <mergeCell ref="F58:F59"/>
    <mergeCell ref="G58:G59"/>
    <mergeCell ref="H58:H59"/>
    <mergeCell ref="A23:A24"/>
    <mergeCell ref="G60:G61"/>
    <mergeCell ref="H60:H61"/>
    <mergeCell ref="I60:I61"/>
    <mergeCell ref="J60:J61"/>
    <mergeCell ref="A60:A61"/>
    <mergeCell ref="B60:D61"/>
    <mergeCell ref="E60:E61"/>
    <mergeCell ref="F60:F61"/>
    <mergeCell ref="A62:A63"/>
    <mergeCell ref="B62:D63"/>
    <mergeCell ref="E62:E63"/>
    <mergeCell ref="F62:F63"/>
    <mergeCell ref="A64:A65"/>
    <mergeCell ref="B64:D65"/>
    <mergeCell ref="E64:E65"/>
    <mergeCell ref="F64:F65"/>
    <mergeCell ref="G64:G65"/>
    <mergeCell ref="H64:H65"/>
    <mergeCell ref="I64:I65"/>
    <mergeCell ref="J64:J65"/>
    <mergeCell ref="G62:G63"/>
    <mergeCell ref="H62:H63"/>
    <mergeCell ref="A68:A69"/>
    <mergeCell ref="B68:D69"/>
    <mergeCell ref="E68:E69"/>
    <mergeCell ref="F68:F69"/>
    <mergeCell ref="A66:A67"/>
    <mergeCell ref="B66:D67"/>
    <mergeCell ref="E66:E67"/>
    <mergeCell ref="F66:F67"/>
    <mergeCell ref="E72:E73"/>
    <mergeCell ref="F72:F73"/>
    <mergeCell ref="G48:G49"/>
    <mergeCell ref="H48:H49"/>
    <mergeCell ref="I68:I69"/>
    <mergeCell ref="J68:J69"/>
    <mergeCell ref="G68:G69"/>
    <mergeCell ref="H68:H69"/>
    <mergeCell ref="G66:G67"/>
    <mergeCell ref="H66:H67"/>
    <mergeCell ref="I48:I49"/>
    <mergeCell ref="J48:J49"/>
    <mergeCell ref="A48:A49"/>
    <mergeCell ref="B48:D49"/>
    <mergeCell ref="E48:E49"/>
    <mergeCell ref="F48:F49"/>
    <mergeCell ref="G70:G71"/>
    <mergeCell ref="H70:H71"/>
    <mergeCell ref="G74:G75"/>
    <mergeCell ref="H74:H75"/>
    <mergeCell ref="I72:I73"/>
    <mergeCell ref="J72:J73"/>
    <mergeCell ref="G72:G73"/>
    <mergeCell ref="H72:H73"/>
    <mergeCell ref="I74:I75"/>
    <mergeCell ref="J74:J75"/>
    <mergeCell ref="A70:A71"/>
    <mergeCell ref="B70:D71"/>
    <mergeCell ref="E70:E71"/>
    <mergeCell ref="F70:F71"/>
    <mergeCell ref="A74:A75"/>
    <mergeCell ref="B74:D75"/>
    <mergeCell ref="E74:E75"/>
    <mergeCell ref="F74:F75"/>
    <mergeCell ref="A72:A73"/>
    <mergeCell ref="B72:D73"/>
    <mergeCell ref="J56:J57"/>
    <mergeCell ref="I66:I67"/>
    <mergeCell ref="J66:J67"/>
    <mergeCell ref="I58:I59"/>
    <mergeCell ref="J58:J59"/>
    <mergeCell ref="I70:I71"/>
    <mergeCell ref="J70:J71"/>
    <mergeCell ref="I62:I63"/>
    <mergeCell ref="J62:J63"/>
  </mergeCells>
  <printOptions/>
  <pageMargins left="0.7874015748031497" right="0.7874015748031497" top="0.5905511811023623" bottom="0.1968503937007874" header="0.11811023622047245" footer="0.11811023622047245"/>
  <pageSetup firstPageNumber="48" useFirstPageNumber="1" horizontalDpi="600" verticalDpi="600" orientation="landscape" paperSize="9" scale="95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H5" sqref="H5"/>
    </sheetView>
  </sheetViews>
  <sheetFormatPr defaultColWidth="9.125" defaultRowHeight="12.75"/>
  <cols>
    <col min="1" max="1" width="45.875" style="1068" customWidth="1"/>
    <col min="2" max="2" width="16.25390625" style="1068" customWidth="1"/>
    <col min="3" max="3" width="14.25390625" style="1068" customWidth="1"/>
    <col min="4" max="4" width="16.00390625" style="1068" customWidth="1"/>
    <col min="5" max="8" width="14.75390625" style="1068" customWidth="1"/>
    <col min="9" max="16384" width="9.125" style="1068" customWidth="1"/>
  </cols>
  <sheetData>
    <row r="1" spans="1:8" ht="12.75">
      <c r="A1" s="1556" t="s">
        <v>1076</v>
      </c>
      <c r="B1" s="1556"/>
      <c r="C1" s="1556"/>
      <c r="D1" s="1556"/>
      <c r="E1" s="1556"/>
      <c r="F1" s="1556"/>
      <c r="G1" s="1556"/>
      <c r="H1" s="1556"/>
    </row>
    <row r="2" spans="1:8" ht="13.5">
      <c r="A2" s="1557" t="s">
        <v>1074</v>
      </c>
      <c r="B2" s="1557"/>
      <c r="C2" s="1557"/>
      <c r="D2" s="1557"/>
      <c r="E2" s="1557"/>
      <c r="F2" s="1557"/>
      <c r="G2" s="1557"/>
      <c r="H2" s="1557"/>
    </row>
    <row r="3" spans="1:8" ht="13.5">
      <c r="A3" s="1067"/>
      <c r="B3" s="1067"/>
      <c r="C3" s="1067"/>
      <c r="D3" s="1067"/>
      <c r="E3" s="1067"/>
      <c r="F3" s="1067"/>
      <c r="G3" s="1067"/>
      <c r="H3" s="1067"/>
    </row>
    <row r="4" spans="1:8" ht="13.5">
      <c r="A4" s="1067"/>
      <c r="B4" s="1067"/>
      <c r="C4" s="1067"/>
      <c r="D4" s="1067"/>
      <c r="E4" s="1067"/>
      <c r="F4" s="1067"/>
      <c r="G4" s="1067"/>
      <c r="H4" s="1067"/>
    </row>
    <row r="5" spans="1:8" ht="13.5">
      <c r="A5" s="1069"/>
      <c r="B5" s="1069"/>
      <c r="C5" s="1069"/>
      <c r="D5" s="1069"/>
      <c r="E5" s="1069"/>
      <c r="F5" s="1069"/>
      <c r="G5" s="1069"/>
      <c r="H5" s="1361" t="s">
        <v>1088</v>
      </c>
    </row>
    <row r="6" spans="1:8" ht="66" customHeight="1">
      <c r="A6" s="1070" t="s">
        <v>1071</v>
      </c>
      <c r="B6" s="1073" t="s">
        <v>1077</v>
      </c>
      <c r="C6" s="1073" t="s">
        <v>1079</v>
      </c>
      <c r="D6" s="1073" t="s">
        <v>1078</v>
      </c>
      <c r="E6" s="1073" t="s">
        <v>1084</v>
      </c>
      <c r="F6" s="1073" t="s">
        <v>1085</v>
      </c>
      <c r="G6" s="1073" t="s">
        <v>1086</v>
      </c>
      <c r="H6" s="1077" t="s">
        <v>1087</v>
      </c>
    </row>
    <row r="7" spans="1:8" ht="14.25" customHeight="1">
      <c r="A7" s="1072" t="s">
        <v>253</v>
      </c>
      <c r="B7" s="1071" t="s">
        <v>254</v>
      </c>
      <c r="C7" s="1071" t="s">
        <v>255</v>
      </c>
      <c r="D7" s="1071" t="s">
        <v>256</v>
      </c>
      <c r="E7" s="1071" t="s">
        <v>257</v>
      </c>
      <c r="F7" s="1071" t="s">
        <v>53</v>
      </c>
      <c r="G7" s="1071" t="s">
        <v>610</v>
      </c>
      <c r="H7" s="1072" t="s">
        <v>612</v>
      </c>
    </row>
    <row r="8" spans="1:8" ht="13.5" customHeight="1">
      <c r="A8" s="1558" t="s">
        <v>1075</v>
      </c>
      <c r="B8" s="1560">
        <v>140794217</v>
      </c>
      <c r="C8" s="1562"/>
      <c r="D8" s="1562"/>
      <c r="E8" s="1564">
        <f>SUM(B8:D9)</f>
        <v>140794217</v>
      </c>
      <c r="F8" s="1566"/>
      <c r="G8" s="1562">
        <v>140794217</v>
      </c>
      <c r="H8" s="1564"/>
    </row>
    <row r="9" spans="1:8" ht="27" customHeight="1">
      <c r="A9" s="1559"/>
      <c r="B9" s="1561"/>
      <c r="C9" s="1563"/>
      <c r="D9" s="1563"/>
      <c r="E9" s="1565"/>
      <c r="F9" s="1567"/>
      <c r="G9" s="1568"/>
      <c r="H9" s="1569"/>
    </row>
    <row r="10" spans="1:8" ht="12.75">
      <c r="A10" s="1558" t="s">
        <v>1080</v>
      </c>
      <c r="B10" s="1570">
        <v>695317334</v>
      </c>
      <c r="C10" s="1562"/>
      <c r="D10" s="1570">
        <v>2470986</v>
      </c>
      <c r="E10" s="1564">
        <v>694875680</v>
      </c>
      <c r="F10" s="1560">
        <v>-2912640</v>
      </c>
      <c r="G10" s="1562">
        <v>694875680</v>
      </c>
      <c r="H10" s="1564">
        <v>-2912640</v>
      </c>
    </row>
    <row r="11" spans="1:8" ht="22.5" customHeight="1">
      <c r="A11" s="1559"/>
      <c r="B11" s="1571"/>
      <c r="C11" s="1563"/>
      <c r="D11" s="1571"/>
      <c r="E11" s="1565"/>
      <c r="F11" s="1572"/>
      <c r="G11" s="1568"/>
      <c r="H11" s="1569"/>
    </row>
    <row r="12" spans="1:8" ht="12.75">
      <c r="A12" s="1573" t="s">
        <v>1081</v>
      </c>
      <c r="B12" s="1574">
        <v>198559830</v>
      </c>
      <c r="C12" s="1562"/>
      <c r="D12" s="1574">
        <v>-4763470</v>
      </c>
      <c r="E12" s="1564">
        <v>209950280</v>
      </c>
      <c r="F12" s="1560">
        <v>16153920</v>
      </c>
      <c r="G12" s="1562">
        <v>209950280</v>
      </c>
      <c r="H12" s="1564">
        <v>16153920</v>
      </c>
    </row>
    <row r="13" spans="1:8" ht="30.75" customHeight="1">
      <c r="A13" s="1573"/>
      <c r="B13" s="1574"/>
      <c r="C13" s="1563"/>
      <c r="D13" s="1574"/>
      <c r="E13" s="1565"/>
      <c r="F13" s="1572"/>
      <c r="G13" s="1568"/>
      <c r="H13" s="1569"/>
    </row>
    <row r="14" spans="1:8" ht="17.25" customHeight="1">
      <c r="A14" s="1558" t="s">
        <v>1082</v>
      </c>
      <c r="B14" s="1570">
        <v>13892120</v>
      </c>
      <c r="C14" s="1570">
        <v>316000</v>
      </c>
      <c r="D14" s="1562"/>
      <c r="E14" s="1564">
        <f>SUM(B14:D15)</f>
        <v>14208120</v>
      </c>
      <c r="F14" s="1562"/>
      <c r="G14" s="1562">
        <v>14208120</v>
      </c>
      <c r="H14" s="1564"/>
    </row>
    <row r="15" spans="1:8" ht="34.5" customHeight="1">
      <c r="A15" s="1559"/>
      <c r="B15" s="1571"/>
      <c r="C15" s="1571"/>
      <c r="D15" s="1563"/>
      <c r="E15" s="1565"/>
      <c r="F15" s="1563"/>
      <c r="G15" s="1568"/>
      <c r="H15" s="1569"/>
    </row>
    <row r="16" spans="1:8" ht="12.75">
      <c r="A16" s="1573" t="s">
        <v>1083</v>
      </c>
      <c r="B16" s="1574">
        <v>165442534</v>
      </c>
      <c r="C16" s="1574">
        <v>35885861</v>
      </c>
      <c r="D16" s="1570">
        <v>4667520</v>
      </c>
      <c r="E16" s="1564">
        <v>194930955</v>
      </c>
      <c r="F16" s="1560">
        <v>-11064960</v>
      </c>
      <c r="G16" s="1562">
        <v>194930955</v>
      </c>
      <c r="H16" s="1564">
        <v>-11064960</v>
      </c>
    </row>
    <row r="17" spans="1:8" ht="20.25" customHeight="1">
      <c r="A17" s="1573"/>
      <c r="B17" s="1574"/>
      <c r="C17" s="1574"/>
      <c r="D17" s="1571"/>
      <c r="E17" s="1565"/>
      <c r="F17" s="1572"/>
      <c r="G17" s="1568"/>
      <c r="H17" s="1569"/>
    </row>
    <row r="18" spans="1:8" ht="35.25" customHeight="1">
      <c r="A18" s="1076" t="s">
        <v>238</v>
      </c>
      <c r="B18" s="1075">
        <f>SUM(B8:B17)</f>
        <v>1214006035</v>
      </c>
      <c r="C18" s="1075">
        <f>SUM(C14:C17)</f>
        <v>36201861</v>
      </c>
      <c r="D18" s="1075">
        <f>SUM(D10:D17)</f>
        <v>2375036</v>
      </c>
      <c r="E18" s="1075">
        <f>SUM(E8:E17)</f>
        <v>1254759252</v>
      </c>
      <c r="F18" s="1075">
        <f>SUM(F10:F17)</f>
        <v>2176320</v>
      </c>
      <c r="G18" s="1075">
        <f>SUM(G8:G17)</f>
        <v>1254759252</v>
      </c>
      <c r="H18" s="1078">
        <f>SUM(H8:H17)</f>
        <v>2176320</v>
      </c>
    </row>
    <row r="25" ht="14.25" customHeight="1"/>
  </sheetData>
  <sheetProtection/>
  <mergeCells count="42"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A1:H1"/>
    <mergeCell ref="A2:H2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" right="0" top="0.5905511811023623" bottom="0.1968503937007874" header="0.11811023622047245" footer="0"/>
  <pageSetup firstPageNumber="50" useFirstPageNumber="1" horizontalDpi="600" verticalDpi="600" orientation="landscape" paperSize="9" scale="9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6.125" style="0" customWidth="1"/>
    <col min="2" max="4" width="25.875" style="0" customWidth="1"/>
  </cols>
  <sheetData>
    <row r="2" spans="1:4" ht="13.5">
      <c r="A2" s="1575" t="s">
        <v>666</v>
      </c>
      <c r="B2" s="1575"/>
      <c r="C2" s="1575"/>
      <c r="D2" s="1575"/>
    </row>
    <row r="3" spans="1:4" ht="13.5">
      <c r="A3" s="1557" t="s">
        <v>1303</v>
      </c>
      <c r="B3" s="1557"/>
      <c r="C3" s="1557"/>
      <c r="D3" s="1557"/>
    </row>
    <row r="4" spans="1:4" ht="12">
      <c r="A4" s="1079"/>
      <c r="B4" s="1079"/>
      <c r="C4" s="1079"/>
      <c r="D4" s="1079"/>
    </row>
    <row r="5" ht="12.75">
      <c r="D5" s="477" t="s">
        <v>1088</v>
      </c>
    </row>
    <row r="6" spans="1:4" ht="55.5" customHeight="1">
      <c r="A6" s="1070" t="s">
        <v>1071</v>
      </c>
      <c r="B6" s="1080" t="s">
        <v>1092</v>
      </c>
      <c r="C6" s="1073" t="s">
        <v>1093</v>
      </c>
      <c r="D6" s="1077" t="s">
        <v>1094</v>
      </c>
    </row>
    <row r="7" spans="1:4" ht="13.5">
      <c r="A7" s="1071" t="s">
        <v>253</v>
      </c>
      <c r="B7" s="1071" t="s">
        <v>254</v>
      </c>
      <c r="C7" s="1071" t="s">
        <v>255</v>
      </c>
      <c r="D7" s="1072" t="s">
        <v>256</v>
      </c>
    </row>
    <row r="8" spans="1:4" ht="43.5" customHeight="1">
      <c r="A8" s="1082" t="s">
        <v>1091</v>
      </c>
      <c r="B8" s="1083">
        <v>2206000</v>
      </c>
      <c r="C8" s="1083">
        <v>2206000</v>
      </c>
      <c r="D8" s="1083"/>
    </row>
    <row r="9" spans="1:4" ht="37.5" customHeight="1">
      <c r="A9" s="1084" t="s">
        <v>1095</v>
      </c>
      <c r="B9" s="1083">
        <v>1808400</v>
      </c>
      <c r="C9" s="1083">
        <v>1808400</v>
      </c>
      <c r="D9" s="1083"/>
    </row>
    <row r="10" spans="1:4" ht="32.25" customHeight="1">
      <c r="A10" s="1082" t="s">
        <v>1096</v>
      </c>
      <c r="B10" s="1083">
        <v>6603621</v>
      </c>
      <c r="C10" s="1083">
        <v>6603621</v>
      </c>
      <c r="D10" s="1083"/>
    </row>
    <row r="11" spans="1:4" ht="31.5" customHeight="1">
      <c r="A11" s="1082" t="s">
        <v>1097</v>
      </c>
      <c r="B11" s="1083">
        <v>4478655</v>
      </c>
      <c r="C11" s="1083">
        <v>4478655</v>
      </c>
      <c r="D11" s="1083"/>
    </row>
    <row r="12" spans="1:4" ht="30.75" customHeight="1">
      <c r="A12" s="1084" t="s">
        <v>1090</v>
      </c>
      <c r="B12" s="1083">
        <v>125240318</v>
      </c>
      <c r="C12" s="1083">
        <v>125240318</v>
      </c>
      <c r="D12" s="1083"/>
    </row>
    <row r="13" spans="1:4" ht="29.25" customHeight="1">
      <c r="A13" s="1084" t="s">
        <v>1089</v>
      </c>
      <c r="B13" s="1083">
        <v>182185605</v>
      </c>
      <c r="C13" s="1083">
        <v>182185605</v>
      </c>
      <c r="D13" s="1083"/>
    </row>
    <row r="14" spans="1:4" ht="29.25" customHeight="1">
      <c r="A14" s="1084" t="s">
        <v>1073</v>
      </c>
      <c r="B14" s="1083">
        <v>22188800</v>
      </c>
      <c r="C14" s="1083">
        <v>22188800</v>
      </c>
      <c r="D14" s="1083"/>
    </row>
    <row r="15" spans="1:4" ht="29.25" customHeight="1">
      <c r="A15" s="1084" t="s">
        <v>1098</v>
      </c>
      <c r="B15" s="1083">
        <v>114400000</v>
      </c>
      <c r="C15" s="1083">
        <v>114400000</v>
      </c>
      <c r="D15" s="1083"/>
    </row>
    <row r="16" spans="1:4" ht="29.25" customHeight="1">
      <c r="A16" s="1084" t="s">
        <v>1099</v>
      </c>
      <c r="B16" s="1083">
        <v>305792000</v>
      </c>
      <c r="C16" s="1083">
        <v>305792000</v>
      </c>
      <c r="D16" s="1083"/>
    </row>
    <row r="17" spans="1:4" ht="29.25" customHeight="1">
      <c r="A17" s="1081" t="s">
        <v>1100</v>
      </c>
      <c r="B17" s="1085">
        <v>29347318</v>
      </c>
      <c r="C17" s="1085">
        <v>29347318</v>
      </c>
      <c r="D17" s="1074"/>
    </row>
    <row r="18" spans="1:4" ht="29.25" customHeight="1">
      <c r="A18" s="1084" t="s">
        <v>1101</v>
      </c>
      <c r="B18" s="1086">
        <v>43132654</v>
      </c>
      <c r="C18" s="1086">
        <v>43132654</v>
      </c>
      <c r="D18" s="1087"/>
    </row>
    <row r="19" spans="1:4" ht="31.5" customHeight="1">
      <c r="A19" s="1084" t="s">
        <v>1102</v>
      </c>
      <c r="B19" s="1086">
        <v>78148573</v>
      </c>
      <c r="C19" s="1086"/>
      <c r="D19" s="1086">
        <v>78148573</v>
      </c>
    </row>
    <row r="20" spans="1:4" ht="30" customHeight="1">
      <c r="A20" s="1088" t="s">
        <v>238</v>
      </c>
      <c r="B20" s="1089">
        <f>SUM(B8:B19)</f>
        <v>915531944</v>
      </c>
      <c r="C20" s="1089">
        <f>SUM(C8:C19)</f>
        <v>837383371</v>
      </c>
      <c r="D20" s="1089">
        <f>SUM(D8:D19)</f>
        <v>78148573</v>
      </c>
    </row>
  </sheetData>
  <sheetProtection/>
  <mergeCells count="2">
    <mergeCell ref="A2:D2"/>
    <mergeCell ref="A3:D3"/>
  </mergeCells>
  <printOptions/>
  <pageMargins left="0.9448818897637796" right="0.7480314960629921" top="0.5905511811023623" bottom="0.984251968503937" header="0.5118110236220472" footer="0.5118110236220472"/>
  <pageSetup firstPageNumber="51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D38" sqref="D38"/>
    </sheetView>
  </sheetViews>
  <sheetFormatPr defaultColWidth="9.125" defaultRowHeight="12.75"/>
  <cols>
    <col min="1" max="1" width="8.25390625" style="1170" customWidth="1"/>
    <col min="2" max="2" width="67.75390625" style="1170" customWidth="1"/>
    <col min="3" max="3" width="12.875" style="1170" customWidth="1"/>
    <col min="4" max="16384" width="9.125" style="1170" customWidth="1"/>
  </cols>
  <sheetData>
    <row r="1" spans="1:3" ht="12.75">
      <c r="A1" s="1576"/>
      <c r="B1" s="1577"/>
      <c r="C1" s="1577"/>
    </row>
    <row r="2" spans="1:3" ht="12.75">
      <c r="A2" s="1168"/>
      <c r="B2" s="1169"/>
      <c r="C2" s="1169"/>
    </row>
    <row r="3" spans="1:3" ht="12.75">
      <c r="A3" s="1578" t="s">
        <v>1251</v>
      </c>
      <c r="B3" s="1579"/>
      <c r="C3" s="1579"/>
    </row>
    <row r="4" spans="1:3" ht="12.75">
      <c r="A4" s="1580" t="s">
        <v>928</v>
      </c>
      <c r="B4" s="1577"/>
      <c r="C4" s="1577"/>
    </row>
    <row r="5" spans="1:3" ht="12.75">
      <c r="A5" s="1580" t="s">
        <v>1274</v>
      </c>
      <c r="B5" s="1581"/>
      <c r="C5" s="1581"/>
    </row>
    <row r="6" spans="1:3" ht="12.75">
      <c r="A6" s="1171"/>
      <c r="B6" s="1172"/>
      <c r="C6" s="1172"/>
    </row>
    <row r="7" spans="1:3" ht="12.75">
      <c r="A7" s="1171"/>
      <c r="B7" s="1172"/>
      <c r="C7" s="1172"/>
    </row>
    <row r="8" spans="1:3" ht="12">
      <c r="A8" s="1173"/>
      <c r="B8" s="1173"/>
      <c r="C8" s="1174" t="s">
        <v>279</v>
      </c>
    </row>
    <row r="9" spans="1:3" ht="12.75">
      <c r="A9" s="1175" t="s">
        <v>924</v>
      </c>
      <c r="B9" s="1176" t="s">
        <v>252</v>
      </c>
      <c r="C9" s="1176" t="s">
        <v>1072</v>
      </c>
    </row>
    <row r="10" spans="1:3" ht="12.75">
      <c r="A10" s="1175"/>
      <c r="B10" s="1176"/>
      <c r="C10" s="1176"/>
    </row>
    <row r="11" spans="1:3" ht="12.75">
      <c r="A11" s="1175"/>
      <c r="B11" s="1263" t="s">
        <v>1244</v>
      </c>
      <c r="C11" s="1285">
        <v>158656</v>
      </c>
    </row>
    <row r="12" spans="1:3" ht="12.75">
      <c r="A12" s="1175"/>
      <c r="B12" s="1179" t="s">
        <v>1245</v>
      </c>
      <c r="C12" s="1286">
        <v>1646751</v>
      </c>
    </row>
    <row r="13" spans="1:3" ht="12.75">
      <c r="A13" s="1175"/>
      <c r="B13" s="1288" t="s">
        <v>1267</v>
      </c>
      <c r="C13" s="1289">
        <v>-1488095</v>
      </c>
    </row>
    <row r="14" spans="1:3" ht="12.75">
      <c r="A14" s="1175"/>
      <c r="B14" s="1260" t="s">
        <v>1269</v>
      </c>
      <c r="C14" s="1287">
        <v>1608023</v>
      </c>
    </row>
    <row r="15" spans="1:3" ht="12.75">
      <c r="A15" s="1177"/>
      <c r="B15" s="1288" t="s">
        <v>1268</v>
      </c>
      <c r="C15" s="1289">
        <v>1608023</v>
      </c>
    </row>
    <row r="16" spans="1:3" ht="12.75">
      <c r="A16" s="1177"/>
      <c r="B16" s="1182" t="s">
        <v>1246</v>
      </c>
      <c r="C16" s="1181">
        <v>119928</v>
      </c>
    </row>
    <row r="17" spans="1:3" ht="12.75">
      <c r="A17" s="1177"/>
      <c r="B17" s="1182"/>
      <c r="C17" s="1183"/>
    </row>
    <row r="18" spans="1:3" ht="12.75">
      <c r="A18" s="1177"/>
      <c r="B18" s="1182"/>
      <c r="C18" s="1183"/>
    </row>
    <row r="19" spans="1:3" ht="12.75">
      <c r="A19" s="1177"/>
      <c r="B19" s="1175" t="s">
        <v>1190</v>
      </c>
      <c r="C19" s="1183"/>
    </row>
    <row r="20" spans="1:3" ht="12.75">
      <c r="A20" s="1177">
        <v>3011</v>
      </c>
      <c r="B20" s="1179" t="s">
        <v>1191</v>
      </c>
      <c r="C20" s="1181">
        <f>SUM(C21:C23)</f>
        <v>949</v>
      </c>
    </row>
    <row r="21" spans="1:3" ht="12.75">
      <c r="A21" s="1177"/>
      <c r="B21" s="1184" t="s">
        <v>462</v>
      </c>
      <c r="C21" s="1352">
        <v>31</v>
      </c>
    </row>
    <row r="22" spans="1:3" ht="12.75">
      <c r="A22" s="1177"/>
      <c r="B22" s="1186" t="s">
        <v>1192</v>
      </c>
      <c r="C22" s="1352">
        <v>35</v>
      </c>
    </row>
    <row r="23" spans="1:3" ht="12.75">
      <c r="A23" s="1177"/>
      <c r="B23" s="1184" t="s">
        <v>463</v>
      </c>
      <c r="C23" s="1352">
        <v>883</v>
      </c>
    </row>
    <row r="24" spans="1:3" ht="12.75">
      <c r="A24" s="1177">
        <v>3021</v>
      </c>
      <c r="B24" s="1179" t="s">
        <v>1193</v>
      </c>
      <c r="C24" s="1353">
        <f>SUM(C25:C28)</f>
        <v>85153</v>
      </c>
    </row>
    <row r="25" spans="1:3" ht="12.75">
      <c r="A25" s="1177"/>
      <c r="B25" s="1184" t="s">
        <v>462</v>
      </c>
      <c r="C25" s="1352">
        <v>23348</v>
      </c>
    </row>
    <row r="26" spans="1:3" ht="12.75">
      <c r="A26" s="1177"/>
      <c r="B26" s="1186" t="s">
        <v>1192</v>
      </c>
      <c r="C26" s="1352">
        <v>18653</v>
      </c>
    </row>
    <row r="27" spans="1:3" ht="12.75">
      <c r="A27" s="1177"/>
      <c r="B27" s="1184" t="s">
        <v>463</v>
      </c>
      <c r="C27" s="1352">
        <v>37857</v>
      </c>
    </row>
    <row r="28" spans="1:3" ht="12.75">
      <c r="A28" s="1177"/>
      <c r="B28" s="1184" t="s">
        <v>374</v>
      </c>
      <c r="C28" s="1352">
        <v>5295</v>
      </c>
    </row>
    <row r="29" spans="1:3" ht="12.75">
      <c r="A29" s="1177">
        <v>3026</v>
      </c>
      <c r="B29" s="1179" t="s">
        <v>1194</v>
      </c>
      <c r="C29" s="1353">
        <f>SUM(C30:C31)</f>
        <v>15907</v>
      </c>
    </row>
    <row r="30" spans="1:3" ht="12.75">
      <c r="A30" s="1177"/>
      <c r="B30" s="1184" t="s">
        <v>463</v>
      </c>
      <c r="C30" s="1185">
        <v>12772</v>
      </c>
    </row>
    <row r="31" spans="1:3" ht="12.75">
      <c r="A31" s="1177"/>
      <c r="B31" s="1184" t="s">
        <v>534</v>
      </c>
      <c r="C31" s="1185">
        <v>3135</v>
      </c>
    </row>
    <row r="32" spans="1:3" ht="12.75">
      <c r="A32" s="1187"/>
      <c r="B32" s="1188" t="s">
        <v>275</v>
      </c>
      <c r="C32" s="1181">
        <f>SUM(C24+C29+C20)</f>
        <v>102009</v>
      </c>
    </row>
    <row r="33" spans="1:3" ht="12.75">
      <c r="A33" s="1187"/>
      <c r="B33" s="1188"/>
      <c r="C33" s="1181"/>
    </row>
    <row r="34" spans="1:3" ht="12.75">
      <c r="A34" s="1187"/>
      <c r="B34" s="1188" t="s">
        <v>1316</v>
      </c>
      <c r="C34" s="1181"/>
    </row>
    <row r="35" spans="1:3" ht="12.75">
      <c r="A35" s="1187">
        <v>3021</v>
      </c>
      <c r="B35" s="1179" t="s">
        <v>1193</v>
      </c>
      <c r="C35" s="1353">
        <f>SUM(C36:C38)</f>
        <v>17919</v>
      </c>
    </row>
    <row r="36" spans="1:4" ht="12.75">
      <c r="A36" s="1187"/>
      <c r="B36" s="1184" t="s">
        <v>462</v>
      </c>
      <c r="C36" s="1360">
        <v>14027</v>
      </c>
      <c r="D36" s="1374"/>
    </row>
    <row r="37" spans="1:4" ht="12.75">
      <c r="A37" s="1187"/>
      <c r="B37" s="1186" t="s">
        <v>1192</v>
      </c>
      <c r="C37" s="1352">
        <v>3892</v>
      </c>
      <c r="D37" s="1374"/>
    </row>
    <row r="38" spans="1:3" ht="12.75">
      <c r="A38" s="1187"/>
      <c r="B38" s="1188"/>
      <c r="C38" s="1181"/>
    </row>
    <row r="39" spans="1:3" ht="12.75">
      <c r="A39" s="1187"/>
      <c r="B39" s="1188" t="s">
        <v>238</v>
      </c>
      <c r="C39" s="1181">
        <f>SUM(C35+C32)</f>
        <v>119928</v>
      </c>
    </row>
    <row r="40" ht="12">
      <c r="B40" s="1262"/>
    </row>
  </sheetData>
  <sheetProtection/>
  <mergeCells count="4">
    <mergeCell ref="A1:C1"/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31496062992125984"/>
  <pageSetup firstPageNumber="52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7">
      <selection activeCell="B29" sqref="B29"/>
    </sheetView>
  </sheetViews>
  <sheetFormatPr defaultColWidth="9.125" defaultRowHeight="12.75"/>
  <cols>
    <col min="1" max="1" width="8.25390625" style="1170" customWidth="1"/>
    <col min="2" max="2" width="67.75390625" style="1170" customWidth="1"/>
    <col min="3" max="3" width="12.875" style="1170" customWidth="1"/>
    <col min="4" max="16384" width="9.125" style="1170" customWidth="1"/>
  </cols>
  <sheetData>
    <row r="1" spans="1:3" ht="12.75">
      <c r="A1" s="1576" t="s">
        <v>1304</v>
      </c>
      <c r="B1" s="1577"/>
      <c r="C1" s="1577"/>
    </row>
    <row r="2" spans="1:3" ht="12.75">
      <c r="A2" s="1580" t="s">
        <v>1195</v>
      </c>
      <c r="B2" s="1577"/>
      <c r="C2" s="1577"/>
    </row>
    <row r="3" spans="1:3" ht="12.75">
      <c r="A3" s="1580" t="s">
        <v>1288</v>
      </c>
      <c r="B3" s="1581"/>
      <c r="C3" s="1581"/>
    </row>
    <row r="4" spans="1:3" ht="12">
      <c r="A4" s="1173"/>
      <c r="B4" s="1173"/>
      <c r="C4" s="1174" t="s">
        <v>279</v>
      </c>
    </row>
    <row r="5" spans="1:3" ht="12.75">
      <c r="A5" s="1175" t="s">
        <v>924</v>
      </c>
      <c r="B5" s="1176" t="s">
        <v>252</v>
      </c>
      <c r="C5" s="1176" t="s">
        <v>1072</v>
      </c>
    </row>
    <row r="6" spans="1:3" ht="12.75">
      <c r="A6" s="1175"/>
      <c r="B6" s="1175"/>
      <c r="C6" s="1175"/>
    </row>
    <row r="7" spans="1:3" ht="12">
      <c r="A7" s="1177"/>
      <c r="B7" s="1263" t="s">
        <v>1244</v>
      </c>
      <c r="C7" s="1264">
        <v>14341009</v>
      </c>
    </row>
    <row r="8" spans="1:3" ht="12">
      <c r="A8" s="1179"/>
      <c r="B8" s="1179" t="s">
        <v>1245</v>
      </c>
      <c r="C8" s="1178">
        <v>8075340</v>
      </c>
    </row>
    <row r="9" spans="1:3" ht="12.75">
      <c r="A9" s="1179"/>
      <c r="B9" s="1288" t="s">
        <v>1267</v>
      </c>
      <c r="C9" s="1298">
        <v>6265669</v>
      </c>
    </row>
    <row r="10" spans="1:3" ht="12">
      <c r="A10" s="1179"/>
      <c r="B10" s="1260" t="s">
        <v>1269</v>
      </c>
      <c r="C10" s="1178">
        <v>2269775</v>
      </c>
    </row>
    <row r="11" spans="1:3" ht="12">
      <c r="A11" s="1179"/>
      <c r="B11" s="1194" t="s">
        <v>1284</v>
      </c>
      <c r="C11" s="1178">
        <v>5902323</v>
      </c>
    </row>
    <row r="12" spans="1:3" ht="12.75">
      <c r="A12" s="1179"/>
      <c r="B12" s="1299" t="s">
        <v>1268</v>
      </c>
      <c r="C12" s="1298">
        <v>-3632548</v>
      </c>
    </row>
    <row r="13" spans="1:3" ht="12.75">
      <c r="A13" s="1179"/>
      <c r="B13" s="1180" t="s">
        <v>1246</v>
      </c>
      <c r="C13" s="1181">
        <v>2633121</v>
      </c>
    </row>
    <row r="14" spans="1:3" ht="12.75">
      <c r="A14" s="1179"/>
      <c r="B14" s="1180"/>
      <c r="C14" s="1181"/>
    </row>
    <row r="15" spans="1:3" ht="12.75">
      <c r="A15" s="1179"/>
      <c r="B15" s="1180"/>
      <c r="C15" s="1181"/>
    </row>
    <row r="16" spans="1:3" ht="12.75">
      <c r="A16" s="1179"/>
      <c r="B16" s="1180" t="s">
        <v>1252</v>
      </c>
      <c r="C16" s="1181">
        <v>586993</v>
      </c>
    </row>
    <row r="17" spans="1:3" ht="12.75">
      <c r="A17" s="1193"/>
      <c r="B17" s="1182"/>
      <c r="C17" s="1183"/>
    </row>
    <row r="18" spans="1:3" ht="12.75">
      <c r="A18" s="1193"/>
      <c r="B18" s="1182" t="s">
        <v>1196</v>
      </c>
      <c r="C18" s="1183"/>
    </row>
    <row r="19" spans="1:3" ht="12">
      <c r="A19" s="1194">
        <v>1807</v>
      </c>
      <c r="B19" s="1194" t="s">
        <v>1197</v>
      </c>
      <c r="C19" s="1360">
        <v>15733</v>
      </c>
    </row>
    <row r="20" spans="1:3" ht="12">
      <c r="A20" s="1179">
        <v>1843</v>
      </c>
      <c r="B20" s="1300" t="s">
        <v>883</v>
      </c>
      <c r="C20" s="1178">
        <v>38195</v>
      </c>
    </row>
    <row r="21" spans="1:3" ht="12.75">
      <c r="A21" s="1193"/>
      <c r="B21" s="1182" t="s">
        <v>1198</v>
      </c>
      <c r="C21" s="1183">
        <f>SUM(C19:C20)</f>
        <v>53928</v>
      </c>
    </row>
    <row r="22" spans="1:3" ht="12">
      <c r="A22" s="1195"/>
      <c r="B22" s="1196"/>
      <c r="C22" s="1197"/>
    </row>
    <row r="23" spans="1:3" ht="12.75">
      <c r="A23" s="1177"/>
      <c r="B23" s="1175" t="s">
        <v>1199</v>
      </c>
      <c r="C23" s="1192"/>
    </row>
    <row r="24" spans="1:3" ht="12">
      <c r="A24" s="1177">
        <v>3052</v>
      </c>
      <c r="B24" s="1179" t="s">
        <v>17</v>
      </c>
      <c r="C24" s="1192">
        <v>1557</v>
      </c>
    </row>
    <row r="25" spans="1:3" ht="12">
      <c r="A25" s="1177">
        <v>3061</v>
      </c>
      <c r="B25" s="1179" t="s">
        <v>186</v>
      </c>
      <c r="C25" s="1192">
        <v>228</v>
      </c>
    </row>
    <row r="26" spans="1:3" ht="12">
      <c r="A26" s="1177">
        <v>3071</v>
      </c>
      <c r="B26" s="1260" t="s">
        <v>224</v>
      </c>
      <c r="C26" s="1192">
        <v>1576</v>
      </c>
    </row>
    <row r="27" spans="1:3" ht="12">
      <c r="A27" s="1177">
        <v>3081</v>
      </c>
      <c r="B27" s="1260" t="s">
        <v>229</v>
      </c>
      <c r="C27" s="1192">
        <v>4251</v>
      </c>
    </row>
    <row r="28" spans="1:3" ht="12">
      <c r="A28" s="1177">
        <v>3111</v>
      </c>
      <c r="B28" s="1179" t="s">
        <v>1200</v>
      </c>
      <c r="C28" s="1192">
        <v>85525</v>
      </c>
    </row>
    <row r="29" spans="1:3" ht="12">
      <c r="A29" s="1177">
        <v>3114</v>
      </c>
      <c r="B29" s="1179" t="s">
        <v>189</v>
      </c>
      <c r="C29" s="1192">
        <v>15652</v>
      </c>
    </row>
    <row r="30" spans="1:3" ht="12">
      <c r="A30" s="1177">
        <v>3121</v>
      </c>
      <c r="B30" s="1260" t="s">
        <v>1253</v>
      </c>
      <c r="C30" s="1192">
        <v>525</v>
      </c>
    </row>
    <row r="31" spans="1:3" ht="12">
      <c r="A31" s="1177">
        <v>3122</v>
      </c>
      <c r="B31" s="1260" t="s">
        <v>277</v>
      </c>
      <c r="C31" s="1192">
        <v>3860</v>
      </c>
    </row>
    <row r="32" spans="1:3" ht="12">
      <c r="A32" s="1177">
        <v>3123</v>
      </c>
      <c r="B32" s="1179" t="s">
        <v>1201</v>
      </c>
      <c r="C32" s="1192">
        <v>581</v>
      </c>
    </row>
    <row r="33" spans="1:3" ht="12">
      <c r="A33" s="1177">
        <v>3124</v>
      </c>
      <c r="B33" s="1179" t="s">
        <v>1202</v>
      </c>
      <c r="C33" s="1192">
        <v>2249</v>
      </c>
    </row>
    <row r="34" spans="1:3" ht="12">
      <c r="A34" s="1177">
        <v>3125</v>
      </c>
      <c r="B34" s="1260" t="s">
        <v>41</v>
      </c>
      <c r="C34" s="1192">
        <v>100</v>
      </c>
    </row>
    <row r="35" spans="1:3" ht="12">
      <c r="A35" s="1177">
        <v>3142</v>
      </c>
      <c r="B35" s="1179" t="s">
        <v>25</v>
      </c>
      <c r="C35" s="1192">
        <v>680</v>
      </c>
    </row>
    <row r="36" spans="1:3" ht="12">
      <c r="A36" s="1177">
        <v>3143</v>
      </c>
      <c r="B36" s="1260" t="s">
        <v>43</v>
      </c>
      <c r="C36" s="1192">
        <v>4018</v>
      </c>
    </row>
    <row r="37" spans="1:3" ht="12">
      <c r="A37" s="1177">
        <v>3145</v>
      </c>
      <c r="B37" s="1179" t="s">
        <v>1203</v>
      </c>
      <c r="C37" s="1192">
        <v>647</v>
      </c>
    </row>
    <row r="38" spans="1:3" ht="12">
      <c r="A38" s="1177">
        <v>3146</v>
      </c>
      <c r="B38" s="1260" t="s">
        <v>1290</v>
      </c>
      <c r="C38" s="1192">
        <v>700</v>
      </c>
    </row>
    <row r="39" spans="1:3" ht="12">
      <c r="A39" s="1177">
        <v>3200</v>
      </c>
      <c r="B39" s="1260" t="s">
        <v>180</v>
      </c>
      <c r="C39" s="1192">
        <v>5494</v>
      </c>
    </row>
    <row r="40" spans="1:3" ht="12">
      <c r="A40" s="1177">
        <v>3201</v>
      </c>
      <c r="B40" s="1179" t="s">
        <v>1204</v>
      </c>
      <c r="C40" s="1192">
        <v>2518</v>
      </c>
    </row>
    <row r="41" spans="1:3" ht="12">
      <c r="A41" s="1177">
        <v>3202</v>
      </c>
      <c r="B41" s="1179" t="s">
        <v>442</v>
      </c>
      <c r="C41" s="1192">
        <v>2760</v>
      </c>
    </row>
    <row r="42" spans="1:3" ht="12">
      <c r="A42" s="1177">
        <v>3203</v>
      </c>
      <c r="B42" s="1179" t="s">
        <v>261</v>
      </c>
      <c r="C42" s="1192">
        <v>236</v>
      </c>
    </row>
    <row r="43" spans="1:3" ht="12">
      <c r="A43" s="1177">
        <v>3204</v>
      </c>
      <c r="B43" s="1260" t="s">
        <v>1254</v>
      </c>
      <c r="C43" s="1192">
        <v>754</v>
      </c>
    </row>
    <row r="44" spans="1:3" ht="12">
      <c r="A44" s="1177">
        <v>3205</v>
      </c>
      <c r="B44" s="1179" t="s">
        <v>554</v>
      </c>
      <c r="C44" s="1192">
        <v>10459</v>
      </c>
    </row>
    <row r="45" spans="1:3" ht="12">
      <c r="A45" s="1177">
        <v>3209</v>
      </c>
      <c r="B45" s="1179" t="s">
        <v>1205</v>
      </c>
      <c r="C45" s="1192">
        <v>461</v>
      </c>
    </row>
    <row r="46" spans="1:3" ht="12">
      <c r="A46" s="1177">
        <v>3208</v>
      </c>
      <c r="B46" s="1179" t="s">
        <v>293</v>
      </c>
      <c r="C46" s="1192">
        <v>445</v>
      </c>
    </row>
    <row r="47" spans="1:3" ht="12">
      <c r="A47" s="1177">
        <v>3211</v>
      </c>
      <c r="B47" s="1179" t="s">
        <v>1206</v>
      </c>
      <c r="C47" s="1192">
        <v>15621</v>
      </c>
    </row>
    <row r="48" spans="1:3" ht="12">
      <c r="A48" s="1177">
        <v>3212</v>
      </c>
      <c r="B48" s="1179" t="s">
        <v>1207</v>
      </c>
      <c r="C48" s="1192">
        <v>31589</v>
      </c>
    </row>
    <row r="49" spans="1:3" ht="12">
      <c r="A49" s="1177">
        <v>3214</v>
      </c>
      <c r="B49" s="1179" t="s">
        <v>1208</v>
      </c>
      <c r="C49" s="1192">
        <v>10726</v>
      </c>
    </row>
    <row r="50" spans="1:3" ht="12">
      <c r="A50" s="1177">
        <v>3216</v>
      </c>
      <c r="B50" s="1179" t="s">
        <v>1209</v>
      </c>
      <c r="C50" s="1192">
        <v>42425</v>
      </c>
    </row>
    <row r="51" spans="1:3" ht="12">
      <c r="A51" s="1177">
        <v>3223</v>
      </c>
      <c r="B51" s="1260" t="s">
        <v>1291</v>
      </c>
      <c r="C51" s="1192">
        <v>4158</v>
      </c>
    </row>
    <row r="52" spans="1:3" ht="12">
      <c r="A52" s="1177">
        <v>3301</v>
      </c>
      <c r="B52" s="1179" t="s">
        <v>237</v>
      </c>
      <c r="C52" s="1192">
        <v>2010</v>
      </c>
    </row>
    <row r="53" spans="1:3" ht="12">
      <c r="A53" s="1177">
        <v>3302</v>
      </c>
      <c r="B53" s="1179" t="s">
        <v>1210</v>
      </c>
      <c r="C53" s="1192">
        <v>200</v>
      </c>
    </row>
    <row r="54" spans="1:3" ht="12">
      <c r="A54" s="1177">
        <v>3305</v>
      </c>
      <c r="B54" s="1260" t="s">
        <v>307</v>
      </c>
      <c r="C54" s="1192">
        <v>200</v>
      </c>
    </row>
    <row r="55" spans="1:3" ht="12">
      <c r="A55" s="1177">
        <v>3320</v>
      </c>
      <c r="B55" s="1260" t="s">
        <v>1083</v>
      </c>
      <c r="C55" s="1192">
        <v>27</v>
      </c>
    </row>
    <row r="56" spans="1:3" ht="12">
      <c r="A56" s="1177">
        <v>3340</v>
      </c>
      <c r="B56" s="1260" t="s">
        <v>1255</v>
      </c>
      <c r="C56" s="1192">
        <v>2448</v>
      </c>
    </row>
    <row r="57" spans="1:3" ht="12">
      <c r="A57" s="1177">
        <v>3341</v>
      </c>
      <c r="B57" s="1260" t="s">
        <v>1292</v>
      </c>
      <c r="C57" s="1192">
        <v>312</v>
      </c>
    </row>
    <row r="58" spans="1:3" ht="12">
      <c r="A58" s="1177">
        <v>3342</v>
      </c>
      <c r="B58" s="1260" t="s">
        <v>1293</v>
      </c>
      <c r="C58" s="1192">
        <v>440</v>
      </c>
    </row>
    <row r="59" spans="1:3" ht="12">
      <c r="A59" s="1177">
        <v>3346</v>
      </c>
      <c r="B59" s="1260" t="s">
        <v>182</v>
      </c>
      <c r="C59" s="1192">
        <v>800</v>
      </c>
    </row>
    <row r="60" spans="1:3" ht="12">
      <c r="A60" s="1177">
        <v>3350</v>
      </c>
      <c r="B60" s="1260" t="s">
        <v>1294</v>
      </c>
      <c r="C60" s="1192">
        <v>427</v>
      </c>
    </row>
    <row r="61" spans="1:3" ht="12">
      <c r="A61" s="1177">
        <v>3352</v>
      </c>
      <c r="B61" s="1179" t="s">
        <v>137</v>
      </c>
      <c r="C61" s="1192">
        <v>1329</v>
      </c>
    </row>
    <row r="62" spans="1:3" ht="12">
      <c r="A62" s="1177">
        <v>3355</v>
      </c>
      <c r="B62" s="1179" t="s">
        <v>1211</v>
      </c>
      <c r="C62" s="1192">
        <v>3597</v>
      </c>
    </row>
    <row r="63" spans="1:3" ht="12">
      <c r="A63" s="1177">
        <v>3356</v>
      </c>
      <c r="B63" s="1179" t="s">
        <v>1212</v>
      </c>
      <c r="C63" s="1192">
        <v>9542</v>
      </c>
    </row>
    <row r="64" spans="1:3" ht="12">
      <c r="A64" s="1177">
        <v>3357</v>
      </c>
      <c r="B64" s="1179" t="s">
        <v>46</v>
      </c>
      <c r="C64" s="1192">
        <v>2512</v>
      </c>
    </row>
    <row r="65" spans="1:3" ht="12">
      <c r="A65" s="1177">
        <v>3412</v>
      </c>
      <c r="B65" s="1179" t="s">
        <v>1213</v>
      </c>
      <c r="C65" s="1192">
        <v>714</v>
      </c>
    </row>
    <row r="66" spans="1:3" ht="12">
      <c r="A66" s="1177">
        <v>3413</v>
      </c>
      <c r="B66" s="1179" t="s">
        <v>1214</v>
      </c>
      <c r="C66" s="1192">
        <v>453</v>
      </c>
    </row>
    <row r="67" spans="1:3" ht="12">
      <c r="A67" s="1177">
        <v>3422</v>
      </c>
      <c r="B67" s="1179" t="s">
        <v>228</v>
      </c>
      <c r="C67" s="1192">
        <v>6633</v>
      </c>
    </row>
    <row r="68" spans="1:3" ht="12">
      <c r="A68" s="1177">
        <v>3423</v>
      </c>
      <c r="B68" s="1179" t="s">
        <v>227</v>
      </c>
      <c r="C68" s="1192">
        <v>1664</v>
      </c>
    </row>
    <row r="69" spans="1:3" ht="12">
      <c r="A69" s="1177">
        <v>3424</v>
      </c>
      <c r="B69" s="1179" t="s">
        <v>457</v>
      </c>
      <c r="C69" s="1192">
        <v>1492</v>
      </c>
    </row>
    <row r="70" spans="1:3" ht="12">
      <c r="A70" s="1177">
        <v>3425</v>
      </c>
      <c r="B70" s="1179" t="s">
        <v>48</v>
      </c>
      <c r="C70" s="1192">
        <v>4426</v>
      </c>
    </row>
    <row r="71" spans="1:3" ht="12">
      <c r="A71" s="1177">
        <v>3426</v>
      </c>
      <c r="B71" s="1179" t="s">
        <v>562</v>
      </c>
      <c r="C71" s="1192">
        <v>19522</v>
      </c>
    </row>
    <row r="72" spans="1:3" ht="12">
      <c r="A72" s="1177">
        <v>3427</v>
      </c>
      <c r="B72" s="1179" t="s">
        <v>1215</v>
      </c>
      <c r="C72" s="1192">
        <v>1167</v>
      </c>
    </row>
    <row r="73" spans="1:3" ht="12">
      <c r="A73" s="1177">
        <v>3428</v>
      </c>
      <c r="B73" s="1260" t="s">
        <v>1295</v>
      </c>
      <c r="C73" s="1192">
        <v>635</v>
      </c>
    </row>
    <row r="74" spans="1:3" ht="12">
      <c r="A74" s="1177">
        <v>3431</v>
      </c>
      <c r="B74" s="1179" t="s">
        <v>1216</v>
      </c>
      <c r="C74" s="1192">
        <v>5000</v>
      </c>
    </row>
    <row r="75" spans="1:3" ht="12">
      <c r="A75" s="1177">
        <v>3451</v>
      </c>
      <c r="B75" s="1179" t="s">
        <v>1217</v>
      </c>
      <c r="C75" s="1192">
        <v>15</v>
      </c>
    </row>
    <row r="76" spans="1:3" ht="12">
      <c r="A76" s="1177">
        <v>3452</v>
      </c>
      <c r="B76" s="1260" t="s">
        <v>1256</v>
      </c>
      <c r="C76" s="1192">
        <v>316</v>
      </c>
    </row>
    <row r="77" spans="1:3" ht="12.75">
      <c r="A77" s="1177"/>
      <c r="B77" s="1175" t="s">
        <v>1218</v>
      </c>
      <c r="C77" s="1181">
        <f>SUM(C24:C76)</f>
        <v>315676</v>
      </c>
    </row>
    <row r="78" spans="1:3" ht="12.75">
      <c r="A78" s="1177"/>
      <c r="B78" s="1175"/>
      <c r="C78" s="1181"/>
    </row>
    <row r="79" spans="1:3" ht="12.75">
      <c r="A79" s="1177"/>
      <c r="B79" s="1175" t="s">
        <v>1242</v>
      </c>
      <c r="C79" s="1181"/>
    </row>
    <row r="80" spans="1:3" ht="12">
      <c r="A80" s="1177">
        <v>3928</v>
      </c>
      <c r="B80" s="1179" t="s">
        <v>240</v>
      </c>
      <c r="C80" s="1178">
        <v>150676</v>
      </c>
    </row>
    <row r="81" spans="1:3" ht="12">
      <c r="A81" s="1177">
        <v>3929</v>
      </c>
      <c r="B81" s="1179" t="s">
        <v>444</v>
      </c>
      <c r="C81" s="1178">
        <v>12105</v>
      </c>
    </row>
    <row r="82" spans="1:3" ht="12.75">
      <c r="A82" s="1177"/>
      <c r="B82" s="1175" t="s">
        <v>1242</v>
      </c>
      <c r="C82" s="1181">
        <f>SUM(C80:C81)</f>
        <v>162781</v>
      </c>
    </row>
    <row r="83" spans="1:3" ht="12">
      <c r="A83" s="1195"/>
      <c r="B83" s="1179"/>
      <c r="C83" s="1197"/>
    </row>
    <row r="84" spans="1:3" ht="12.75">
      <c r="A84" s="1177"/>
      <c r="B84" s="1175" t="s">
        <v>234</v>
      </c>
      <c r="C84" s="1192"/>
    </row>
    <row r="85" spans="1:3" ht="12">
      <c r="A85" s="1177">
        <v>4014</v>
      </c>
      <c r="B85" s="1179" t="s">
        <v>569</v>
      </c>
      <c r="C85" s="1192">
        <v>18173</v>
      </c>
    </row>
    <row r="86" spans="1:3" ht="12">
      <c r="A86" s="1187">
        <v>4034</v>
      </c>
      <c r="B86" s="1198" t="s">
        <v>673</v>
      </c>
      <c r="C86" s="1192">
        <v>540</v>
      </c>
    </row>
    <row r="87" spans="1:3" ht="12">
      <c r="A87" s="1187">
        <v>4118</v>
      </c>
      <c r="B87" s="1198" t="s">
        <v>1297</v>
      </c>
      <c r="C87" s="1192">
        <v>73681</v>
      </c>
    </row>
    <row r="88" spans="1:3" ht="12">
      <c r="A88" s="1187">
        <v>4120</v>
      </c>
      <c r="B88" s="1198" t="s">
        <v>1296</v>
      </c>
      <c r="C88" s="1192">
        <v>36744</v>
      </c>
    </row>
    <row r="89" spans="1:4" ht="12">
      <c r="A89" s="1177">
        <v>4121</v>
      </c>
      <c r="B89" s="1179" t="s">
        <v>1219</v>
      </c>
      <c r="C89" s="1192">
        <v>37804</v>
      </c>
      <c r="D89" s="1199"/>
    </row>
    <row r="90" spans="1:4" ht="12">
      <c r="A90" s="1177">
        <v>4122</v>
      </c>
      <c r="B90" s="1179" t="s">
        <v>290</v>
      </c>
      <c r="C90" s="1192">
        <v>77069</v>
      </c>
      <c r="D90" s="1199"/>
    </row>
    <row r="91" spans="1:4" ht="12">
      <c r="A91" s="1305">
        <v>4123</v>
      </c>
      <c r="B91" s="1194" t="s">
        <v>1220</v>
      </c>
      <c r="C91" s="1306">
        <v>108129</v>
      </c>
      <c r="D91" s="1199"/>
    </row>
    <row r="92" spans="1:4" s="1308" customFormat="1" ht="12">
      <c r="A92" s="1305">
        <v>4123</v>
      </c>
      <c r="B92" s="1290" t="s">
        <v>1323</v>
      </c>
      <c r="C92" s="1306">
        <v>52138</v>
      </c>
      <c r="D92" s="1307"/>
    </row>
    <row r="93" spans="1:4" ht="12">
      <c r="A93" s="1177">
        <v>4131</v>
      </c>
      <c r="B93" s="1179" t="s">
        <v>445</v>
      </c>
      <c r="C93" s="1192">
        <v>17571</v>
      </c>
      <c r="D93" s="1199"/>
    </row>
    <row r="94" spans="1:4" ht="12">
      <c r="A94" s="1187">
        <v>4132</v>
      </c>
      <c r="B94" s="1200" t="s">
        <v>399</v>
      </c>
      <c r="C94" s="1192">
        <v>15118</v>
      </c>
      <c r="D94" s="1199"/>
    </row>
    <row r="95" spans="1:4" ht="12">
      <c r="A95" s="1187">
        <v>4133</v>
      </c>
      <c r="B95" s="1198" t="s">
        <v>1221</v>
      </c>
      <c r="C95" s="1192">
        <v>54221</v>
      </c>
      <c r="D95" s="1199"/>
    </row>
    <row r="96" spans="1:4" ht="12">
      <c r="A96" s="1187">
        <v>4138</v>
      </c>
      <c r="B96" s="1266" t="s">
        <v>35</v>
      </c>
      <c r="C96" s="1192">
        <v>15468</v>
      </c>
      <c r="D96" s="1199"/>
    </row>
    <row r="97" spans="1:4" ht="12">
      <c r="A97" s="1187">
        <v>4217</v>
      </c>
      <c r="B97" s="1266" t="s">
        <v>50</v>
      </c>
      <c r="C97" s="1192">
        <v>941</v>
      </c>
      <c r="D97" s="1199"/>
    </row>
    <row r="98" spans="1:4" ht="12">
      <c r="A98" s="1187">
        <v>4231</v>
      </c>
      <c r="B98" s="1266" t="s">
        <v>205</v>
      </c>
      <c r="C98" s="1192">
        <v>10193</v>
      </c>
      <c r="D98" s="1199"/>
    </row>
    <row r="99" spans="1:4" ht="12">
      <c r="A99" s="1187">
        <v>4321</v>
      </c>
      <c r="B99" s="1267" t="s">
        <v>547</v>
      </c>
      <c r="C99" s="1192">
        <v>4711</v>
      </c>
      <c r="D99" s="1199"/>
    </row>
    <row r="100" spans="1:4" ht="12">
      <c r="A100" s="1187">
        <v>4351</v>
      </c>
      <c r="B100" s="1267" t="s">
        <v>52</v>
      </c>
      <c r="C100" s="1192">
        <v>34074</v>
      </c>
      <c r="D100" s="1199"/>
    </row>
    <row r="101" spans="1:4" ht="12">
      <c r="A101" s="1187">
        <v>4310</v>
      </c>
      <c r="B101" s="1267" t="s">
        <v>709</v>
      </c>
      <c r="C101" s="1192">
        <v>10950</v>
      </c>
      <c r="D101" s="1199"/>
    </row>
    <row r="102" spans="1:4" ht="12">
      <c r="A102" s="1177">
        <v>4265</v>
      </c>
      <c r="B102" s="1198" t="s">
        <v>1298</v>
      </c>
      <c r="C102" s="1192">
        <v>14797</v>
      </c>
      <c r="D102" s="1199"/>
    </row>
    <row r="103" spans="1:3" ht="12.75">
      <c r="A103" s="1187"/>
      <c r="B103" s="1175" t="s">
        <v>234</v>
      </c>
      <c r="C103" s="1181">
        <f>SUM(C85:C102)</f>
        <v>582322</v>
      </c>
    </row>
    <row r="104" spans="1:3" ht="12.75">
      <c r="A104" s="1187"/>
      <c r="B104" s="1175"/>
      <c r="C104" s="1181"/>
    </row>
    <row r="105" spans="1:3" ht="12.75">
      <c r="A105" s="1187"/>
      <c r="B105" s="1175" t="s">
        <v>236</v>
      </c>
      <c r="C105" s="1181"/>
    </row>
    <row r="106" spans="1:3" ht="12">
      <c r="A106" s="1187">
        <v>5011</v>
      </c>
      <c r="B106" s="1179" t="s">
        <v>272</v>
      </c>
      <c r="C106" s="1178">
        <v>3734</v>
      </c>
    </row>
    <row r="107" spans="1:4" ht="12">
      <c r="A107" s="1187">
        <v>5034</v>
      </c>
      <c r="B107" s="1201" t="s">
        <v>1222</v>
      </c>
      <c r="C107" s="1178">
        <v>42463</v>
      </c>
      <c r="D107" s="1199"/>
    </row>
    <row r="108" spans="1:4" ht="12">
      <c r="A108" s="1187">
        <v>5036</v>
      </c>
      <c r="B108" s="1268" t="s">
        <v>306</v>
      </c>
      <c r="C108" s="1178">
        <v>830</v>
      </c>
      <c r="D108" s="1199"/>
    </row>
    <row r="109" spans="1:4" ht="12">
      <c r="A109" s="1187">
        <v>5037</v>
      </c>
      <c r="B109" s="1269" t="s">
        <v>267</v>
      </c>
      <c r="C109" s="1178">
        <v>13388</v>
      </c>
      <c r="D109" s="1199"/>
    </row>
    <row r="110" spans="1:4" ht="12">
      <c r="A110" s="1187">
        <v>5039</v>
      </c>
      <c r="B110" s="1268" t="s">
        <v>677</v>
      </c>
      <c r="C110" s="1178">
        <v>19239</v>
      </c>
      <c r="D110" s="1199"/>
    </row>
    <row r="111" spans="1:3" ht="12.75">
      <c r="A111" s="1187"/>
      <c r="B111" s="1175" t="s">
        <v>1223</v>
      </c>
      <c r="C111" s="1181">
        <f>SUM(C106:C110)</f>
        <v>79654</v>
      </c>
    </row>
    <row r="112" spans="1:3" ht="12.75">
      <c r="A112" s="1187"/>
      <c r="B112" s="1175"/>
      <c r="C112" s="1181"/>
    </row>
    <row r="113" spans="1:3" ht="12.75">
      <c r="A113" s="1187"/>
      <c r="B113" s="1175" t="s">
        <v>1224</v>
      </c>
      <c r="C113" s="1181"/>
    </row>
    <row r="114" spans="1:3" ht="12">
      <c r="A114" s="1187">
        <v>6010</v>
      </c>
      <c r="B114" s="1179" t="s">
        <v>1225</v>
      </c>
      <c r="C114" s="1178">
        <f>SUM(C13-C16-C21-C77-C82-C103-C111)</f>
        <v>851767</v>
      </c>
    </row>
    <row r="115" spans="1:3" ht="12.75">
      <c r="A115" s="1187"/>
      <c r="B115" s="1175" t="s">
        <v>1226</v>
      </c>
      <c r="C115" s="1181">
        <f>SUM(C114:C114)</f>
        <v>851767</v>
      </c>
    </row>
    <row r="116" spans="1:3" ht="12.75">
      <c r="A116" s="1187"/>
      <c r="B116" s="1198"/>
      <c r="C116" s="1181"/>
    </row>
    <row r="117" spans="1:3" ht="12.75">
      <c r="A117" s="1187"/>
      <c r="B117" s="1188" t="s">
        <v>275</v>
      </c>
      <c r="C117" s="1181">
        <f>SUM(C115+C111+C103+C77+C16+C21+C82)</f>
        <v>2633121</v>
      </c>
    </row>
    <row r="118" spans="1:3" ht="12">
      <c r="A118" s="1187"/>
      <c r="B118" s="1189"/>
      <c r="C118" s="1178"/>
    </row>
    <row r="119" spans="1:3" ht="12">
      <c r="A119" s="1190"/>
      <c r="B119" s="1190"/>
      <c r="C119" s="1190"/>
    </row>
    <row r="120" ht="12">
      <c r="B120" s="1191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3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9">
      <selection activeCell="C24" sqref="C24"/>
    </sheetView>
  </sheetViews>
  <sheetFormatPr defaultColWidth="9.00390625" defaultRowHeight="12.75"/>
  <cols>
    <col min="1" max="1" width="8.50390625" style="0" customWidth="1"/>
    <col min="2" max="2" width="51.875" style="0" customWidth="1"/>
    <col min="3" max="3" width="15.125" style="0" customWidth="1"/>
  </cols>
  <sheetData>
    <row r="3" spans="1:3" ht="12.75">
      <c r="A3" s="1578" t="s">
        <v>1305</v>
      </c>
      <c r="B3" s="1579"/>
      <c r="C3" s="1579"/>
    </row>
    <row r="4" spans="1:3" ht="12.75">
      <c r="A4" s="1580" t="s">
        <v>104</v>
      </c>
      <c r="B4" s="1577"/>
      <c r="C4" s="1577"/>
    </row>
    <row r="5" spans="1:3" ht="12.75">
      <c r="A5" s="1580" t="s">
        <v>1273</v>
      </c>
      <c r="B5" s="1581"/>
      <c r="C5" s="1581"/>
    </row>
    <row r="6" spans="1:3" ht="12.75">
      <c r="A6" s="1171"/>
      <c r="B6" s="1172"/>
      <c r="C6" s="1172"/>
    </row>
    <row r="7" spans="1:3" ht="12.75">
      <c r="A7" s="1171"/>
      <c r="B7" s="1172"/>
      <c r="C7" s="1172"/>
    </row>
    <row r="8" spans="1:3" ht="12">
      <c r="A8" s="1173"/>
      <c r="B8" s="1173"/>
      <c r="C8" s="1174" t="s">
        <v>279</v>
      </c>
    </row>
    <row r="9" spans="1:3" ht="12.75">
      <c r="A9" s="1175" t="s">
        <v>924</v>
      </c>
      <c r="B9" s="1176" t="s">
        <v>252</v>
      </c>
      <c r="C9" s="1176" t="s">
        <v>1072</v>
      </c>
    </row>
    <row r="10" spans="1:3" ht="12.75">
      <c r="A10" s="1175"/>
      <c r="B10" s="1176"/>
      <c r="C10" s="1176"/>
    </row>
    <row r="11" spans="1:3" ht="12.75">
      <c r="A11" s="1175"/>
      <c r="B11" s="1176"/>
      <c r="C11" s="1176"/>
    </row>
    <row r="12" spans="1:3" ht="12.75">
      <c r="A12" s="1175"/>
      <c r="B12" s="1263" t="s">
        <v>1244</v>
      </c>
      <c r="C12" s="1285">
        <v>5508</v>
      </c>
    </row>
    <row r="13" spans="1:3" ht="12.75">
      <c r="A13" s="1175"/>
      <c r="B13" s="1179" t="s">
        <v>1245</v>
      </c>
      <c r="C13" s="1286">
        <v>393140</v>
      </c>
    </row>
    <row r="14" spans="1:3" ht="12.75">
      <c r="A14" s="1177"/>
      <c r="B14" s="1288" t="s">
        <v>1267</v>
      </c>
      <c r="C14" s="1289">
        <v>-387632</v>
      </c>
    </row>
    <row r="15" spans="1:3" ht="12">
      <c r="A15" s="1177"/>
      <c r="B15" s="1260" t="s">
        <v>1269</v>
      </c>
      <c r="C15" s="1287">
        <v>417692</v>
      </c>
    </row>
    <row r="16" spans="1:3" ht="12.75">
      <c r="A16" s="1177"/>
      <c r="B16" s="1288" t="s">
        <v>1268</v>
      </c>
      <c r="C16" s="1289">
        <v>417692</v>
      </c>
    </row>
    <row r="17" spans="1:3" ht="12.75">
      <c r="A17" s="1177"/>
      <c r="B17" s="1182" t="s">
        <v>1246</v>
      </c>
      <c r="C17" s="1181">
        <v>30060</v>
      </c>
    </row>
    <row r="18" spans="1:3" ht="12">
      <c r="A18" s="1179"/>
      <c r="B18" s="1194" t="s">
        <v>1270</v>
      </c>
      <c r="C18" s="1178">
        <v>1438</v>
      </c>
    </row>
    <row r="19" spans="1:3" ht="12">
      <c r="A19" s="1179"/>
      <c r="B19" s="1290" t="s">
        <v>1271</v>
      </c>
      <c r="C19" s="1178">
        <v>1438</v>
      </c>
    </row>
    <row r="20" spans="1:3" ht="12.75">
      <c r="A20" s="1179"/>
      <c r="B20" s="1180" t="s">
        <v>1272</v>
      </c>
      <c r="C20" s="1181">
        <v>30060</v>
      </c>
    </row>
    <row r="21" spans="1:3" ht="12.75">
      <c r="A21" s="1177"/>
      <c r="B21" s="1182"/>
      <c r="C21" s="1183"/>
    </row>
    <row r="22" spans="1:3" ht="12.75">
      <c r="A22" s="1177"/>
      <c r="B22" s="1175" t="s">
        <v>1227</v>
      </c>
      <c r="C22" s="1183"/>
    </row>
    <row r="23" spans="1:3" ht="12.75">
      <c r="A23" s="1177">
        <v>3030</v>
      </c>
      <c r="B23" s="1179" t="s">
        <v>1228</v>
      </c>
      <c r="C23" s="1181"/>
    </row>
    <row r="24" spans="1:3" ht="12.75">
      <c r="A24" s="1177"/>
      <c r="B24" s="1184" t="s">
        <v>462</v>
      </c>
      <c r="C24" s="1185">
        <v>4214</v>
      </c>
    </row>
    <row r="25" spans="1:3" ht="12.75">
      <c r="A25" s="1177"/>
      <c r="B25" s="1186" t="s">
        <v>1192</v>
      </c>
      <c r="C25" s="1185">
        <v>3660</v>
      </c>
    </row>
    <row r="26" spans="1:3" ht="12.75">
      <c r="A26" s="1177"/>
      <c r="B26" s="1184" t="s">
        <v>463</v>
      </c>
      <c r="C26" s="1185">
        <v>14193</v>
      </c>
    </row>
    <row r="27" spans="1:3" ht="12.75">
      <c r="A27" s="1177"/>
      <c r="B27" s="1184" t="s">
        <v>534</v>
      </c>
      <c r="C27" s="1185">
        <v>3640</v>
      </c>
    </row>
    <row r="28" spans="1:3" ht="12.75">
      <c r="A28" s="1187"/>
      <c r="B28" s="1188" t="s">
        <v>275</v>
      </c>
      <c r="C28" s="1181">
        <f>SUM(C24:C27)</f>
        <v>25707</v>
      </c>
    </row>
    <row r="29" spans="1:3" ht="12.75">
      <c r="A29" s="1187"/>
      <c r="B29" s="1188"/>
      <c r="C29" s="1181"/>
    </row>
    <row r="30" spans="1:3" ht="12.75">
      <c r="A30" s="1187"/>
      <c r="B30" s="1188" t="s">
        <v>1317</v>
      </c>
      <c r="C30" s="1181"/>
    </row>
    <row r="31" spans="1:3" ht="12.75">
      <c r="A31" s="1177">
        <v>3030</v>
      </c>
      <c r="B31" s="1179" t="s">
        <v>1228</v>
      </c>
      <c r="C31" s="1181">
        <f>SUM(C32:C34)</f>
        <v>4353</v>
      </c>
    </row>
    <row r="32" spans="1:3" ht="12.75">
      <c r="A32" s="1177"/>
      <c r="B32" s="1184" t="s">
        <v>462</v>
      </c>
      <c r="C32" s="1185">
        <v>1065</v>
      </c>
    </row>
    <row r="33" spans="1:3" ht="12.75">
      <c r="A33" s="1177"/>
      <c r="B33" s="1186" t="s">
        <v>1192</v>
      </c>
      <c r="C33" s="1185">
        <v>288</v>
      </c>
    </row>
    <row r="34" spans="1:3" ht="12.75">
      <c r="A34" s="1177"/>
      <c r="B34" s="1184" t="s">
        <v>463</v>
      </c>
      <c r="C34" s="1185">
        <v>3000</v>
      </c>
    </row>
    <row r="35" spans="1:3" ht="12.75">
      <c r="A35" s="1187"/>
      <c r="B35" s="1188"/>
      <c r="C35" s="1181"/>
    </row>
    <row r="36" spans="1:3" ht="12.75">
      <c r="A36" s="1187"/>
      <c r="B36" s="1188" t="s">
        <v>238</v>
      </c>
      <c r="C36" s="1181">
        <f>SUM(C31+C28)</f>
        <v>30060</v>
      </c>
    </row>
  </sheetData>
  <sheetProtection/>
  <mergeCells count="3"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rstPageNumber="55" useFirstPageNumber="1"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showZeros="0" zoomScalePageLayoutView="0" workbookViewId="0" topLeftCell="A256">
      <selection activeCell="E277" sqref="E277"/>
    </sheetView>
  </sheetViews>
  <sheetFormatPr defaultColWidth="9.125" defaultRowHeight="12.75"/>
  <cols>
    <col min="1" max="1" width="8.50390625" style="166" customWidth="1"/>
    <col min="2" max="2" width="72.125" style="117" customWidth="1"/>
    <col min="3" max="5" width="12.125" style="117" customWidth="1"/>
    <col min="6" max="6" width="8.50390625" style="117" customWidth="1"/>
    <col min="7" max="8" width="9.125" style="117" customWidth="1"/>
    <col min="9" max="9" width="10.125" style="117" bestFit="1" customWidth="1"/>
    <col min="10" max="16384" width="9.125" style="117" customWidth="1"/>
  </cols>
  <sheetData>
    <row r="1" spans="1:6" ht="12">
      <c r="A1" s="1381" t="s">
        <v>278</v>
      </c>
      <c r="B1" s="1381"/>
      <c r="C1" s="1382"/>
      <c r="D1" s="1382"/>
      <c r="E1" s="1382"/>
      <c r="F1" s="1383"/>
    </row>
    <row r="2" spans="1:6" ht="12">
      <c r="A2" s="1381" t="s">
        <v>264</v>
      </c>
      <c r="B2" s="1381"/>
      <c r="C2" s="1382"/>
      <c r="D2" s="1382"/>
      <c r="E2" s="1382"/>
      <c r="F2" s="1383"/>
    </row>
    <row r="3" spans="1:2" ht="12">
      <c r="A3" s="115"/>
      <c r="B3" s="116"/>
    </row>
    <row r="4" spans="1:6" ht="11.25" customHeight="1">
      <c r="A4" s="115"/>
      <c r="B4" s="115"/>
      <c r="C4" s="118"/>
      <c r="D4" s="118"/>
      <c r="E4" s="118"/>
      <c r="F4" s="118" t="s">
        <v>279</v>
      </c>
    </row>
    <row r="5" spans="1:6" s="119" customFormat="1" ht="19.5" customHeight="1">
      <c r="A5" s="1388" t="s">
        <v>291</v>
      </c>
      <c r="B5" s="1386" t="s">
        <v>274</v>
      </c>
      <c r="C5" s="1375" t="s">
        <v>76</v>
      </c>
      <c r="D5" s="1375" t="s">
        <v>912</v>
      </c>
      <c r="E5" s="1375" t="s">
        <v>1065</v>
      </c>
      <c r="F5" s="1384" t="s">
        <v>532</v>
      </c>
    </row>
    <row r="6" spans="1:6" s="119" customFormat="1" ht="17.25" customHeight="1">
      <c r="A6" s="1387"/>
      <c r="B6" s="1387"/>
      <c r="C6" s="1380"/>
      <c r="D6" s="1380"/>
      <c r="E6" s="1380"/>
      <c r="F6" s="1385"/>
    </row>
    <row r="7" spans="1:6" s="119" customFormat="1" ht="11.25" customHeight="1">
      <c r="A7" s="120" t="s">
        <v>253</v>
      </c>
      <c r="B7" s="121" t="s">
        <v>254</v>
      </c>
      <c r="C7" s="264" t="s">
        <v>255</v>
      </c>
      <c r="D7" s="264" t="s">
        <v>256</v>
      </c>
      <c r="E7" s="264" t="s">
        <v>257</v>
      </c>
      <c r="F7" s="121" t="s">
        <v>53</v>
      </c>
    </row>
    <row r="8" spans="1:6" s="124" customFormat="1" ht="16.5" customHeight="1">
      <c r="A8" s="122"/>
      <c r="B8" s="301" t="s">
        <v>521</v>
      </c>
      <c r="C8" s="282"/>
      <c r="D8" s="282"/>
      <c r="E8" s="282"/>
      <c r="F8" s="228"/>
    </row>
    <row r="9" spans="1:6" ht="12" customHeight="1">
      <c r="A9" s="125"/>
      <c r="B9" s="126"/>
      <c r="C9" s="218"/>
      <c r="D9" s="218"/>
      <c r="E9" s="218"/>
      <c r="F9" s="126"/>
    </row>
    <row r="10" spans="1:6" ht="12" customHeight="1">
      <c r="A10" s="130">
        <v>1010</v>
      </c>
      <c r="B10" s="141" t="s">
        <v>316</v>
      </c>
      <c r="C10" s="221">
        <f>SUM(C11:C16)</f>
        <v>1475835</v>
      </c>
      <c r="D10" s="221">
        <f>SUM(D11:D16)</f>
        <v>1780329</v>
      </c>
      <c r="E10" s="221">
        <f>SUM(E11:E16)</f>
        <v>1780328</v>
      </c>
      <c r="F10" s="496">
        <f>SUM(E10/D10)</f>
        <v>0.9999994383060659</v>
      </c>
    </row>
    <row r="11" spans="1:6" ht="12" customHeight="1">
      <c r="A11" s="125">
        <v>1011</v>
      </c>
      <c r="B11" s="126" t="s">
        <v>317</v>
      </c>
      <c r="C11" s="218">
        <v>74887</v>
      </c>
      <c r="D11" s="1316">
        <v>140794</v>
      </c>
      <c r="E11" s="1316">
        <v>140794</v>
      </c>
      <c r="F11" s="856">
        <f aca="true" t="shared" si="0" ref="F11:F74">SUM(E11/D11)</f>
        <v>1</v>
      </c>
    </row>
    <row r="12" spans="1:6" ht="12" customHeight="1">
      <c r="A12" s="125">
        <v>1012</v>
      </c>
      <c r="B12" s="126" t="s">
        <v>318</v>
      </c>
      <c r="C12" s="218">
        <v>695317</v>
      </c>
      <c r="D12" s="1316">
        <v>697788</v>
      </c>
      <c r="E12" s="1316">
        <v>697788</v>
      </c>
      <c r="F12" s="856">
        <f t="shared" si="0"/>
        <v>1</v>
      </c>
    </row>
    <row r="13" spans="1:7" ht="12" customHeight="1">
      <c r="A13" s="125">
        <v>1013</v>
      </c>
      <c r="B13" s="126" t="s">
        <v>372</v>
      </c>
      <c r="C13" s="218">
        <v>443802</v>
      </c>
      <c r="D13" s="1316">
        <v>596186</v>
      </c>
      <c r="E13" s="1316">
        <v>596186</v>
      </c>
      <c r="F13" s="856">
        <f t="shared" si="0"/>
        <v>1</v>
      </c>
      <c r="G13" s="523"/>
    </row>
    <row r="14" spans="1:7" ht="12" customHeight="1">
      <c r="A14" s="125">
        <v>1014</v>
      </c>
      <c r="B14" s="126" t="s">
        <v>319</v>
      </c>
      <c r="C14" s="218">
        <v>136589</v>
      </c>
      <c r="D14" s="1316">
        <v>136589</v>
      </c>
      <c r="E14" s="1316">
        <v>136589</v>
      </c>
      <c r="F14" s="856">
        <f t="shared" si="0"/>
        <v>1</v>
      </c>
      <c r="G14" s="523"/>
    </row>
    <row r="15" spans="1:8" ht="12" customHeight="1">
      <c r="A15" s="125">
        <v>1015</v>
      </c>
      <c r="B15" s="126" t="s">
        <v>320</v>
      </c>
      <c r="C15" s="218">
        <v>125240</v>
      </c>
      <c r="D15" s="1316">
        <v>133734</v>
      </c>
      <c r="E15" s="1316">
        <v>133733</v>
      </c>
      <c r="F15" s="856">
        <f t="shared" si="0"/>
        <v>0.9999925224699777</v>
      </c>
      <c r="G15" s="524"/>
      <c r="H15" s="492"/>
    </row>
    <row r="16" spans="1:7" ht="12" customHeight="1">
      <c r="A16" s="125">
        <v>1016</v>
      </c>
      <c r="B16" s="126" t="s">
        <v>321</v>
      </c>
      <c r="C16" s="218"/>
      <c r="D16" s="1316">
        <v>75238</v>
      </c>
      <c r="E16" s="1316">
        <v>75238</v>
      </c>
      <c r="F16" s="856">
        <f t="shared" si="0"/>
        <v>1</v>
      </c>
      <c r="G16" s="523"/>
    </row>
    <row r="17" spans="1:7" ht="12" customHeight="1">
      <c r="A17" s="130">
        <v>1020</v>
      </c>
      <c r="B17" s="141" t="s">
        <v>322</v>
      </c>
      <c r="C17" s="218"/>
      <c r="D17" s="1316">
        <v>466</v>
      </c>
      <c r="E17" s="1316">
        <v>466</v>
      </c>
      <c r="F17" s="856">
        <f t="shared" si="0"/>
        <v>1</v>
      </c>
      <c r="G17" s="523"/>
    </row>
    <row r="18" spans="1:7" ht="12" customHeight="1" thickBot="1">
      <c r="A18" s="161">
        <v>1030</v>
      </c>
      <c r="B18" s="231" t="s">
        <v>323</v>
      </c>
      <c r="C18" s="283"/>
      <c r="D18" s="1317">
        <v>22839</v>
      </c>
      <c r="E18" s="1317">
        <v>22839</v>
      </c>
      <c r="F18" s="917">
        <f t="shared" si="0"/>
        <v>1</v>
      </c>
      <c r="G18" s="523"/>
    </row>
    <row r="19" spans="1:7" ht="16.5" customHeight="1" thickBot="1">
      <c r="A19" s="158"/>
      <c r="B19" s="284" t="s">
        <v>324</v>
      </c>
      <c r="C19" s="223">
        <f>SUM(C10)</f>
        <v>1475835</v>
      </c>
      <c r="D19" s="525">
        <f>SUM(D10+D18+D17)</f>
        <v>1803634</v>
      </c>
      <c r="E19" s="525">
        <f>SUM(E10+E18+E17)</f>
        <v>1803633</v>
      </c>
      <c r="F19" s="919">
        <f t="shared" si="0"/>
        <v>0.9999994455637895</v>
      </c>
      <c r="G19" s="523"/>
    </row>
    <row r="20" spans="1:6" ht="12" customHeight="1">
      <c r="A20" s="153"/>
      <c r="B20" s="169"/>
      <c r="C20" s="152"/>
      <c r="D20" s="152"/>
      <c r="E20" s="135"/>
      <c r="F20" s="918"/>
    </row>
    <row r="21" spans="1:6" ht="12" customHeight="1">
      <c r="A21" s="127">
        <v>1040</v>
      </c>
      <c r="B21" s="128" t="s">
        <v>325</v>
      </c>
      <c r="C21" s="130">
        <f>SUM(C22:C23)</f>
        <v>3100000</v>
      </c>
      <c r="D21" s="1318">
        <f>SUM(D22:D23)</f>
        <v>3260126</v>
      </c>
      <c r="E21" s="1318">
        <f>SUM(E22:E23)</f>
        <v>3260126</v>
      </c>
      <c r="F21" s="496">
        <f t="shared" si="0"/>
        <v>1</v>
      </c>
    </row>
    <row r="22" spans="1:6" ht="12" customHeight="1">
      <c r="A22" s="138">
        <v>1041</v>
      </c>
      <c r="B22" s="136" t="s">
        <v>30</v>
      </c>
      <c r="C22" s="125">
        <v>2650000</v>
      </c>
      <c r="D22" s="870">
        <v>2742413</v>
      </c>
      <c r="E22" s="870">
        <v>2742413</v>
      </c>
      <c r="F22" s="856">
        <f t="shared" si="0"/>
        <v>1</v>
      </c>
    </row>
    <row r="23" spans="1:6" ht="12" customHeight="1">
      <c r="A23" s="138">
        <v>1042</v>
      </c>
      <c r="B23" s="136" t="s">
        <v>31</v>
      </c>
      <c r="C23" s="125">
        <v>450000</v>
      </c>
      <c r="D23" s="870">
        <v>517713</v>
      </c>
      <c r="E23" s="870">
        <v>517713</v>
      </c>
      <c r="F23" s="856">
        <f t="shared" si="0"/>
        <v>1</v>
      </c>
    </row>
    <row r="24" spans="1:6" ht="12" customHeight="1">
      <c r="A24" s="132">
        <v>1050</v>
      </c>
      <c r="B24" s="131" t="s">
        <v>326</v>
      </c>
      <c r="C24" s="130">
        <f>SUM(C25:C27)</f>
        <v>3597165</v>
      </c>
      <c r="D24" s="1318">
        <f>SUM(D25:D27)</f>
        <v>3844571</v>
      </c>
      <c r="E24" s="1318">
        <f>SUM(E25:E27)</f>
        <v>3844571</v>
      </c>
      <c r="F24" s="496">
        <f t="shared" si="0"/>
        <v>1</v>
      </c>
    </row>
    <row r="25" spans="1:6" ht="12.75" customHeight="1">
      <c r="A25" s="139">
        <v>1051</v>
      </c>
      <c r="B25" s="126" t="s">
        <v>280</v>
      </c>
      <c r="C25" s="125">
        <v>3352165</v>
      </c>
      <c r="D25" s="870">
        <v>3580951</v>
      </c>
      <c r="E25" s="870">
        <v>3580951</v>
      </c>
      <c r="F25" s="856">
        <f t="shared" si="0"/>
        <v>1</v>
      </c>
    </row>
    <row r="26" spans="1:6" ht="12.75" customHeight="1">
      <c r="A26" s="139">
        <v>1052</v>
      </c>
      <c r="B26" s="140" t="s">
        <v>373</v>
      </c>
      <c r="C26" s="125">
        <v>170000</v>
      </c>
      <c r="D26" s="870">
        <v>176774</v>
      </c>
      <c r="E26" s="870">
        <v>176774</v>
      </c>
      <c r="F26" s="856">
        <f t="shared" si="0"/>
        <v>1</v>
      </c>
    </row>
    <row r="27" spans="1:6" ht="12.75" customHeight="1">
      <c r="A27" s="139">
        <v>1053</v>
      </c>
      <c r="B27" s="134" t="s">
        <v>276</v>
      </c>
      <c r="C27" s="125">
        <v>75000</v>
      </c>
      <c r="D27" s="870">
        <v>86846</v>
      </c>
      <c r="E27" s="870">
        <v>86846</v>
      </c>
      <c r="F27" s="856">
        <f t="shared" si="0"/>
        <v>1</v>
      </c>
    </row>
    <row r="28" spans="1:6" ht="12" customHeight="1">
      <c r="A28" s="132">
        <v>1070</v>
      </c>
      <c r="B28" s="131" t="s">
        <v>282</v>
      </c>
      <c r="C28" s="130">
        <f>SUM(C29:C39)</f>
        <v>494368</v>
      </c>
      <c r="D28" s="1318">
        <f>SUM(D29:D39)</f>
        <v>463938</v>
      </c>
      <c r="E28" s="1318">
        <f>SUM(E29:E39)</f>
        <v>463643</v>
      </c>
      <c r="F28" s="496">
        <f t="shared" si="0"/>
        <v>0.9993641391737689</v>
      </c>
    </row>
    <row r="29" spans="1:6" ht="12" customHeight="1">
      <c r="A29" s="139">
        <v>1071</v>
      </c>
      <c r="B29" s="136" t="s">
        <v>327</v>
      </c>
      <c r="C29" s="125">
        <v>7000</v>
      </c>
      <c r="D29" s="870">
        <v>8062</v>
      </c>
      <c r="E29" s="870">
        <v>8062</v>
      </c>
      <c r="F29" s="856">
        <f t="shared" si="0"/>
        <v>1</v>
      </c>
    </row>
    <row r="30" spans="1:6" ht="12" customHeight="1">
      <c r="A30" s="139">
        <v>1073</v>
      </c>
      <c r="B30" s="126" t="s">
        <v>328</v>
      </c>
      <c r="C30" s="125"/>
      <c r="D30" s="870">
        <v>400</v>
      </c>
      <c r="E30" s="870">
        <v>400</v>
      </c>
      <c r="F30" s="856">
        <f t="shared" si="0"/>
        <v>1</v>
      </c>
    </row>
    <row r="31" spans="1:6" ht="12" customHeight="1">
      <c r="A31" s="139">
        <v>1074</v>
      </c>
      <c r="B31" s="126" t="s">
        <v>329</v>
      </c>
      <c r="C31" s="125">
        <v>4000</v>
      </c>
      <c r="D31" s="870">
        <v>4345</v>
      </c>
      <c r="E31" s="870">
        <v>4345</v>
      </c>
      <c r="F31" s="856">
        <f t="shared" si="0"/>
        <v>1</v>
      </c>
    </row>
    <row r="32" spans="1:6" ht="12" customHeight="1">
      <c r="A32" s="139">
        <v>1075</v>
      </c>
      <c r="B32" s="134" t="s">
        <v>58</v>
      </c>
      <c r="C32" s="125">
        <v>20000</v>
      </c>
      <c r="D32" s="870">
        <v>29049</v>
      </c>
      <c r="E32" s="870">
        <v>29049</v>
      </c>
      <c r="F32" s="856">
        <f t="shared" si="0"/>
        <v>1</v>
      </c>
    </row>
    <row r="33" spans="1:6" ht="12" customHeight="1">
      <c r="A33" s="139">
        <v>1076</v>
      </c>
      <c r="B33" s="134" t="s">
        <v>12</v>
      </c>
      <c r="C33" s="125">
        <v>8868</v>
      </c>
      <c r="D33" s="870">
        <v>17015</v>
      </c>
      <c r="E33" s="870">
        <v>17015</v>
      </c>
      <c r="F33" s="856">
        <f t="shared" si="0"/>
        <v>1</v>
      </c>
    </row>
    <row r="34" spans="1:6" ht="12" customHeight="1">
      <c r="A34" s="139">
        <v>1077</v>
      </c>
      <c r="B34" s="140" t="s">
        <v>330</v>
      </c>
      <c r="C34" s="125">
        <v>236000</v>
      </c>
      <c r="D34" s="870">
        <v>219980</v>
      </c>
      <c r="E34" s="870">
        <v>219980</v>
      </c>
      <c r="F34" s="856">
        <f t="shared" si="0"/>
        <v>1</v>
      </c>
    </row>
    <row r="35" spans="1:6" ht="12" customHeight="1">
      <c r="A35" s="139">
        <v>1078</v>
      </c>
      <c r="B35" s="136" t="s">
        <v>331</v>
      </c>
      <c r="C35" s="125">
        <v>7500</v>
      </c>
      <c r="D35" s="870">
        <v>5597</v>
      </c>
      <c r="E35" s="870">
        <v>5597</v>
      </c>
      <c r="F35" s="856">
        <f t="shared" si="0"/>
        <v>1</v>
      </c>
    </row>
    <row r="36" spans="1:6" ht="12" customHeight="1">
      <c r="A36" s="139">
        <v>1079</v>
      </c>
      <c r="B36" s="136" t="s">
        <v>332</v>
      </c>
      <c r="C36" s="125">
        <v>90000</v>
      </c>
      <c r="D36" s="870">
        <v>90000</v>
      </c>
      <c r="E36" s="870">
        <v>89706</v>
      </c>
      <c r="F36" s="856">
        <f t="shared" si="0"/>
        <v>0.9967333333333334</v>
      </c>
    </row>
    <row r="37" spans="1:6" ht="12" customHeight="1">
      <c r="A37" s="139">
        <v>1080</v>
      </c>
      <c r="B37" s="239" t="s">
        <v>333</v>
      </c>
      <c r="C37" s="125">
        <v>40000</v>
      </c>
      <c r="D37" s="870">
        <v>16654</v>
      </c>
      <c r="E37" s="870">
        <v>16654</v>
      </c>
      <c r="F37" s="856">
        <f t="shared" si="0"/>
        <v>1</v>
      </c>
    </row>
    <row r="38" spans="1:6" ht="12" customHeight="1">
      <c r="A38" s="138">
        <v>1081</v>
      </c>
      <c r="B38" s="239" t="s">
        <v>59</v>
      </c>
      <c r="C38" s="125">
        <v>5000</v>
      </c>
      <c r="D38" s="870">
        <v>9355</v>
      </c>
      <c r="E38" s="870">
        <v>9355</v>
      </c>
      <c r="F38" s="856">
        <f t="shared" si="0"/>
        <v>1</v>
      </c>
    </row>
    <row r="39" spans="1:6" ht="13.5" customHeight="1" thickBot="1">
      <c r="A39" s="157">
        <v>1082</v>
      </c>
      <c r="B39" s="493" t="s">
        <v>262</v>
      </c>
      <c r="C39" s="494">
        <v>76000</v>
      </c>
      <c r="D39" s="863">
        <v>63481</v>
      </c>
      <c r="E39" s="863">
        <v>63480</v>
      </c>
      <c r="F39" s="917">
        <f t="shared" si="0"/>
        <v>0.9999842472550842</v>
      </c>
    </row>
    <row r="40" spans="1:6" ht="17.25" customHeight="1" thickBot="1">
      <c r="A40" s="159"/>
      <c r="B40" s="285" t="s">
        <v>334</v>
      </c>
      <c r="C40" s="286">
        <f>SUM(C21+C24+C28)</f>
        <v>7191533</v>
      </c>
      <c r="D40" s="1319">
        <f>SUM(D21+D24+D28)</f>
        <v>7568635</v>
      </c>
      <c r="E40" s="1319">
        <f>SUM(E21+E24+E28)</f>
        <v>7568340</v>
      </c>
      <c r="F40" s="919">
        <f t="shared" si="0"/>
        <v>0.9999610233549379</v>
      </c>
    </row>
    <row r="41" spans="1:6" ht="12" customHeight="1">
      <c r="A41" s="139"/>
      <c r="B41" s="261"/>
      <c r="C41" s="135"/>
      <c r="D41" s="135"/>
      <c r="E41" s="135"/>
      <c r="F41" s="918"/>
    </row>
    <row r="42" spans="1:6" ht="12" customHeight="1">
      <c r="A42" s="132">
        <v>1090</v>
      </c>
      <c r="B42" s="287" t="s">
        <v>335</v>
      </c>
      <c r="C42" s="130">
        <f>SUM(C43:C49)</f>
        <v>1283000</v>
      </c>
      <c r="D42" s="1318">
        <f>SUM(D43:D49)</f>
        <v>1184067</v>
      </c>
      <c r="E42" s="1318">
        <f>SUM(E43:E49)</f>
        <v>1184940</v>
      </c>
      <c r="F42" s="496">
        <f t="shared" si="0"/>
        <v>1.0007372893594704</v>
      </c>
    </row>
    <row r="43" spans="1:6" ht="12" customHeight="1">
      <c r="A43" s="139">
        <v>1091</v>
      </c>
      <c r="B43" s="239" t="s">
        <v>145</v>
      </c>
      <c r="C43" s="125">
        <v>115000</v>
      </c>
      <c r="D43" s="870">
        <v>96267</v>
      </c>
      <c r="E43" s="870">
        <v>96267</v>
      </c>
      <c r="F43" s="856">
        <f t="shared" si="0"/>
        <v>1</v>
      </c>
    </row>
    <row r="44" spans="1:6" ht="12" customHeight="1">
      <c r="A44" s="139">
        <v>1092</v>
      </c>
      <c r="B44" s="136" t="s">
        <v>263</v>
      </c>
      <c r="C44" s="125">
        <v>443000</v>
      </c>
      <c r="D44" s="870">
        <v>448861</v>
      </c>
      <c r="E44" s="870">
        <v>448861</v>
      </c>
      <c r="F44" s="856">
        <f t="shared" si="0"/>
        <v>1</v>
      </c>
    </row>
    <row r="45" spans="1:6" ht="12" customHeight="1">
      <c r="A45" s="139">
        <v>1093</v>
      </c>
      <c r="B45" s="136" t="s">
        <v>146</v>
      </c>
      <c r="C45" s="125">
        <v>15000</v>
      </c>
      <c r="D45" s="870">
        <v>7706</v>
      </c>
      <c r="E45" s="870">
        <v>7706</v>
      </c>
      <c r="F45" s="856">
        <f t="shared" si="0"/>
        <v>1</v>
      </c>
    </row>
    <row r="46" spans="1:6" ht="12" customHeight="1">
      <c r="A46" s="139">
        <v>1094</v>
      </c>
      <c r="B46" s="136" t="s">
        <v>147</v>
      </c>
      <c r="C46" s="125">
        <v>15000</v>
      </c>
      <c r="D46" s="870">
        <v>15000</v>
      </c>
      <c r="E46" s="870">
        <v>15873</v>
      </c>
      <c r="F46" s="856">
        <f t="shared" si="0"/>
        <v>1.0582</v>
      </c>
    </row>
    <row r="47" spans="1:6" ht="12" customHeight="1">
      <c r="A47" s="139">
        <v>1095</v>
      </c>
      <c r="B47" s="140" t="s">
        <v>494</v>
      </c>
      <c r="C47" s="125">
        <v>340000</v>
      </c>
      <c r="D47" s="870">
        <v>298782</v>
      </c>
      <c r="E47" s="870">
        <v>298782</v>
      </c>
      <c r="F47" s="856">
        <f t="shared" si="0"/>
        <v>1</v>
      </c>
    </row>
    <row r="48" spans="1:6" ht="12" customHeight="1">
      <c r="A48" s="139">
        <v>1096</v>
      </c>
      <c r="B48" s="140" t="s">
        <v>469</v>
      </c>
      <c r="C48" s="125">
        <v>350000</v>
      </c>
      <c r="D48" s="870">
        <v>315288</v>
      </c>
      <c r="E48" s="870">
        <v>315288</v>
      </c>
      <c r="F48" s="856">
        <f t="shared" si="0"/>
        <v>1</v>
      </c>
    </row>
    <row r="49" spans="1:6" ht="12" customHeight="1">
      <c r="A49" s="139">
        <v>1097</v>
      </c>
      <c r="B49" s="140" t="s">
        <v>470</v>
      </c>
      <c r="C49" s="125">
        <v>5000</v>
      </c>
      <c r="D49" s="870">
        <v>2163</v>
      </c>
      <c r="E49" s="870">
        <v>2163</v>
      </c>
      <c r="F49" s="856">
        <f t="shared" si="0"/>
        <v>1</v>
      </c>
    </row>
    <row r="50" spans="1:6" ht="12" customHeight="1">
      <c r="A50" s="132">
        <v>1100</v>
      </c>
      <c r="B50" s="287" t="s">
        <v>336</v>
      </c>
      <c r="C50" s="130">
        <f>SUM(C51:C53)</f>
        <v>205066</v>
      </c>
      <c r="D50" s="1318">
        <f>SUM(D51:D53)</f>
        <v>222566</v>
      </c>
      <c r="E50" s="1318">
        <f>SUM(E51:E53)</f>
        <v>222566</v>
      </c>
      <c r="F50" s="496">
        <f t="shared" si="0"/>
        <v>1</v>
      </c>
    </row>
    <row r="51" spans="1:6" ht="12" customHeight="1">
      <c r="A51" s="139">
        <v>1101</v>
      </c>
      <c r="B51" s="140" t="s">
        <v>337</v>
      </c>
      <c r="C51" s="125">
        <v>14066</v>
      </c>
      <c r="D51" s="870">
        <v>14839</v>
      </c>
      <c r="E51" s="870">
        <v>14839</v>
      </c>
      <c r="F51" s="856">
        <f t="shared" si="0"/>
        <v>1</v>
      </c>
    </row>
    <row r="52" spans="1:6" ht="12" customHeight="1">
      <c r="A52" s="139">
        <v>1102</v>
      </c>
      <c r="B52" s="136" t="s">
        <v>338</v>
      </c>
      <c r="C52" s="125">
        <v>141000</v>
      </c>
      <c r="D52" s="870">
        <v>125911</v>
      </c>
      <c r="E52" s="870">
        <v>125911</v>
      </c>
      <c r="F52" s="856">
        <f t="shared" si="0"/>
        <v>1</v>
      </c>
    </row>
    <row r="53" spans="1:6" ht="12" customHeight="1">
      <c r="A53" s="139">
        <v>1103</v>
      </c>
      <c r="B53" s="136" t="s">
        <v>339</v>
      </c>
      <c r="C53" s="125">
        <v>50000</v>
      </c>
      <c r="D53" s="870">
        <v>81816</v>
      </c>
      <c r="E53" s="870">
        <v>81816</v>
      </c>
      <c r="F53" s="856">
        <f t="shared" si="0"/>
        <v>1</v>
      </c>
    </row>
    <row r="54" spans="1:6" ht="12" customHeight="1">
      <c r="A54" s="871">
        <v>1105</v>
      </c>
      <c r="B54" s="869" t="s">
        <v>531</v>
      </c>
      <c r="C54" s="870"/>
      <c r="D54" s="1318">
        <v>40000</v>
      </c>
      <c r="E54" s="1318">
        <v>40000</v>
      </c>
      <c r="F54" s="496">
        <f t="shared" si="0"/>
        <v>1</v>
      </c>
    </row>
    <row r="55" spans="1:6" ht="12" customHeight="1">
      <c r="A55" s="132">
        <v>1110</v>
      </c>
      <c r="B55" s="141" t="s">
        <v>340</v>
      </c>
      <c r="C55" s="125"/>
      <c r="D55" s="870"/>
      <c r="E55" s="870"/>
      <c r="F55" s="496"/>
    </row>
    <row r="56" spans="1:6" ht="12" customHeight="1">
      <c r="A56" s="132">
        <v>1120</v>
      </c>
      <c r="B56" s="141" t="s">
        <v>341</v>
      </c>
      <c r="C56" s="130">
        <f>SUM(C57:C61)</f>
        <v>1245305</v>
      </c>
      <c r="D56" s="1318">
        <f>SUM(D57:D61)</f>
        <v>386981</v>
      </c>
      <c r="E56" s="1318">
        <f>SUM(E57:E61)</f>
        <v>385837</v>
      </c>
      <c r="F56" s="496">
        <f t="shared" si="0"/>
        <v>0.9970437825112861</v>
      </c>
    </row>
    <row r="57" spans="1:6" ht="12" customHeight="1">
      <c r="A57" s="139">
        <v>1121</v>
      </c>
      <c r="B57" s="126" t="s">
        <v>465</v>
      </c>
      <c r="C57" s="125">
        <v>44298</v>
      </c>
      <c r="D57" s="870">
        <v>44298</v>
      </c>
      <c r="E57" s="870">
        <v>43154</v>
      </c>
      <c r="F57" s="856">
        <f t="shared" si="0"/>
        <v>0.9741749063163122</v>
      </c>
    </row>
    <row r="58" spans="1:6" ht="12" customHeight="1">
      <c r="A58" s="139">
        <v>1122</v>
      </c>
      <c r="B58" s="126" t="s">
        <v>478</v>
      </c>
      <c r="C58" s="125">
        <v>222750</v>
      </c>
      <c r="D58" s="870">
        <v>199422</v>
      </c>
      <c r="E58" s="870">
        <v>199422</v>
      </c>
      <c r="F58" s="856">
        <f t="shared" si="0"/>
        <v>1</v>
      </c>
    </row>
    <row r="59" spans="1:6" ht="12" customHeight="1">
      <c r="A59" s="139">
        <v>1123</v>
      </c>
      <c r="B59" s="134" t="s">
        <v>483</v>
      </c>
      <c r="C59" s="125">
        <v>134000</v>
      </c>
      <c r="D59" s="870">
        <v>143261</v>
      </c>
      <c r="E59" s="870">
        <v>143261</v>
      </c>
      <c r="F59" s="856">
        <f t="shared" si="0"/>
        <v>1</v>
      </c>
    </row>
    <row r="60" spans="1:6" ht="12" customHeight="1">
      <c r="A60" s="139">
        <v>1124</v>
      </c>
      <c r="B60" s="261" t="s">
        <v>56</v>
      </c>
      <c r="C60" s="125">
        <v>369270</v>
      </c>
      <c r="D60" s="870"/>
      <c r="E60" s="870"/>
      <c r="F60" s="856"/>
    </row>
    <row r="61" spans="1:6" ht="12" customHeight="1">
      <c r="A61" s="139">
        <v>1125</v>
      </c>
      <c r="B61" s="134" t="s">
        <v>57</v>
      </c>
      <c r="C61" s="125">
        <v>474987</v>
      </c>
      <c r="D61" s="870"/>
      <c r="E61" s="870"/>
      <c r="F61" s="496"/>
    </row>
    <row r="62" spans="1:6" ht="12" customHeight="1">
      <c r="A62" s="132">
        <v>1130</v>
      </c>
      <c r="B62" s="131" t="s">
        <v>342</v>
      </c>
      <c r="C62" s="130"/>
      <c r="D62" s="1318"/>
      <c r="E62" s="1318"/>
      <c r="F62" s="496"/>
    </row>
    <row r="63" spans="1:6" ht="12" customHeight="1">
      <c r="A63" s="132">
        <v>1140</v>
      </c>
      <c r="B63" s="133" t="s">
        <v>343</v>
      </c>
      <c r="C63" s="130">
        <f>SUM(C64)</f>
        <v>40000</v>
      </c>
      <c r="D63" s="1318">
        <f>SUM(D64)</f>
        <v>57204</v>
      </c>
      <c r="E63" s="1318">
        <f>SUM(E64)</f>
        <v>57204</v>
      </c>
      <c r="F63" s="496">
        <f t="shared" si="0"/>
        <v>1</v>
      </c>
    </row>
    <row r="64" spans="1:6" ht="12" customHeight="1">
      <c r="A64" s="139">
        <v>1141</v>
      </c>
      <c r="B64" s="136" t="s">
        <v>148</v>
      </c>
      <c r="C64" s="125">
        <v>40000</v>
      </c>
      <c r="D64" s="870">
        <v>57204</v>
      </c>
      <c r="E64" s="870">
        <v>57204</v>
      </c>
      <c r="F64" s="856">
        <f t="shared" si="0"/>
        <v>1</v>
      </c>
    </row>
    <row r="65" spans="1:6" ht="12" customHeight="1" thickBot="1">
      <c r="A65" s="161">
        <v>1150</v>
      </c>
      <c r="B65" s="231" t="s">
        <v>344</v>
      </c>
      <c r="C65" s="149"/>
      <c r="D65" s="1320">
        <v>55149</v>
      </c>
      <c r="E65" s="1320">
        <v>55149</v>
      </c>
      <c r="F65" s="921">
        <f t="shared" si="0"/>
        <v>1</v>
      </c>
    </row>
    <row r="66" spans="1:6" ht="18.75" customHeight="1" thickBot="1">
      <c r="A66" s="159"/>
      <c r="B66" s="306" t="s">
        <v>528</v>
      </c>
      <c r="C66" s="1055">
        <f>SUM(C63+C65+C62+C56+C55+C50+C42)</f>
        <v>2773371</v>
      </c>
      <c r="D66" s="1055">
        <f>SUM(D63+D65+D62+D56+D55+D50+D42+D54)</f>
        <v>1945967</v>
      </c>
      <c r="E66" s="1055">
        <f>SUM(E63+E65+E62+E56+E55+E50+E42+E54)</f>
        <v>1945696</v>
      </c>
      <c r="F66" s="1056">
        <f t="shared" si="0"/>
        <v>0.9998607376178528</v>
      </c>
    </row>
    <row r="67" spans="1:6" ht="12" customHeight="1">
      <c r="A67" s="154"/>
      <c r="B67" s="288"/>
      <c r="C67" s="135"/>
      <c r="D67" s="135"/>
      <c r="E67" s="135"/>
      <c r="F67" s="918"/>
    </row>
    <row r="68" spans="1:6" ht="15" customHeight="1" thickBot="1">
      <c r="A68" s="143">
        <v>1160</v>
      </c>
      <c r="B68" s="165" t="s">
        <v>345</v>
      </c>
      <c r="C68" s="149"/>
      <c r="D68" s="1321">
        <v>1500</v>
      </c>
      <c r="E68" s="1321">
        <v>1500</v>
      </c>
      <c r="F68" s="917">
        <f t="shared" si="0"/>
        <v>1</v>
      </c>
    </row>
    <row r="69" spans="1:6" ht="18" customHeight="1" thickBot="1">
      <c r="A69" s="159"/>
      <c r="B69" s="284" t="s">
        <v>346</v>
      </c>
      <c r="C69" s="146">
        <f>SUM(C68)</f>
        <v>0</v>
      </c>
      <c r="D69" s="229">
        <f>SUM(D68)</f>
        <v>1500</v>
      </c>
      <c r="E69" s="229">
        <f>SUM(E68)</f>
        <v>1500</v>
      </c>
      <c r="F69" s="1056">
        <f t="shared" si="0"/>
        <v>1</v>
      </c>
    </row>
    <row r="70" spans="1:6" ht="12" customHeight="1" thickBot="1">
      <c r="A70" s="159"/>
      <c r="B70" s="205"/>
      <c r="C70" s="150"/>
      <c r="D70" s="150"/>
      <c r="E70" s="150"/>
      <c r="F70" s="919"/>
    </row>
    <row r="71" spans="1:6" ht="18.75" customHeight="1" thickBot="1">
      <c r="A71" s="159"/>
      <c r="B71" s="289" t="s">
        <v>92</v>
      </c>
      <c r="C71" s="286">
        <f>SUM(C66+C40+C19+C69)</f>
        <v>11440739</v>
      </c>
      <c r="D71" s="286">
        <f>SUM(D66+D40+D19+D69)</f>
        <v>11319736</v>
      </c>
      <c r="E71" s="286">
        <f>SUM(E66+E40+E19+E69)</f>
        <v>11319169</v>
      </c>
      <c r="F71" s="919">
        <f t="shared" si="0"/>
        <v>0.9999499104926122</v>
      </c>
    </row>
    <row r="72" spans="1:6" ht="12" customHeight="1">
      <c r="A72" s="139"/>
      <c r="B72" s="263"/>
      <c r="C72" s="135"/>
      <c r="D72" s="135"/>
      <c r="E72" s="135"/>
      <c r="F72" s="918"/>
    </row>
    <row r="73" spans="1:6" ht="12" customHeight="1">
      <c r="A73" s="130">
        <v>1165</v>
      </c>
      <c r="B73" s="141" t="s">
        <v>347</v>
      </c>
      <c r="C73" s="125"/>
      <c r="D73" s="1318">
        <v>312395</v>
      </c>
      <c r="E73" s="1318">
        <v>312395</v>
      </c>
      <c r="F73" s="496">
        <f t="shared" si="0"/>
        <v>1</v>
      </c>
    </row>
    <row r="74" spans="1:6" ht="12" customHeight="1">
      <c r="A74" s="130">
        <v>1170</v>
      </c>
      <c r="B74" s="128" t="s">
        <v>348</v>
      </c>
      <c r="C74" s="130">
        <f>SUM(C75:C77)</f>
        <v>2395920</v>
      </c>
      <c r="D74" s="1318">
        <f>SUM(D75:D77)</f>
        <v>2216481</v>
      </c>
      <c r="E74" s="1318">
        <f>SUM(E75:E77)</f>
        <v>1348992</v>
      </c>
      <c r="F74" s="496">
        <f t="shared" si="0"/>
        <v>0.6086187970932302</v>
      </c>
    </row>
    <row r="75" spans="1:6" ht="12" customHeight="1">
      <c r="A75" s="138">
        <v>1172</v>
      </c>
      <c r="B75" s="239" t="s">
        <v>83</v>
      </c>
      <c r="C75" s="125">
        <v>62940</v>
      </c>
      <c r="D75" s="870">
        <v>56004</v>
      </c>
      <c r="E75" s="870">
        <v>56004</v>
      </c>
      <c r="F75" s="856">
        <f aca="true" t="shared" si="1" ref="F75:F133">SUM(E75/D75)</f>
        <v>1</v>
      </c>
    </row>
    <row r="76" spans="1:6" ht="12" customHeight="1">
      <c r="A76" s="138">
        <v>1174</v>
      </c>
      <c r="B76" s="239" t="s">
        <v>126</v>
      </c>
      <c r="C76" s="125">
        <v>2328260</v>
      </c>
      <c r="D76" s="870">
        <v>2155466</v>
      </c>
      <c r="E76" s="870">
        <v>1287977</v>
      </c>
      <c r="F76" s="856">
        <f t="shared" si="1"/>
        <v>0.5975399287207499</v>
      </c>
    </row>
    <row r="77" spans="1:6" ht="12" customHeight="1">
      <c r="A77" s="138">
        <v>1176</v>
      </c>
      <c r="B77" s="239" t="s">
        <v>123</v>
      </c>
      <c r="C77" s="125">
        <v>4720</v>
      </c>
      <c r="D77" s="870">
        <v>5011</v>
      </c>
      <c r="E77" s="870">
        <v>5011</v>
      </c>
      <c r="F77" s="856">
        <f t="shared" si="1"/>
        <v>1</v>
      </c>
    </row>
    <row r="78" spans="1:6" ht="12" customHeight="1">
      <c r="A78" s="130">
        <v>1180</v>
      </c>
      <c r="B78" s="147" t="s">
        <v>349</v>
      </c>
      <c r="C78" s="130">
        <f>SUM(C79:C81)</f>
        <v>1701355</v>
      </c>
      <c r="D78" s="1318">
        <f>SUM(D79:D81)</f>
        <v>614856</v>
      </c>
      <c r="E78" s="1318">
        <f>SUM(E79:E81)</f>
        <v>603036</v>
      </c>
      <c r="F78" s="496">
        <f t="shared" si="1"/>
        <v>0.9807759865724658</v>
      </c>
    </row>
    <row r="79" spans="1:6" ht="12" customHeight="1">
      <c r="A79" s="138">
        <v>1181</v>
      </c>
      <c r="B79" s="136" t="s">
        <v>438</v>
      </c>
      <c r="C79" s="125">
        <v>590535</v>
      </c>
      <c r="D79" s="870"/>
      <c r="E79" s="870"/>
      <c r="F79" s="496"/>
    </row>
    <row r="80" spans="1:6" ht="12" customHeight="1">
      <c r="A80" s="138">
        <v>1182</v>
      </c>
      <c r="B80" s="126" t="s">
        <v>350</v>
      </c>
      <c r="C80" s="125">
        <v>1099000</v>
      </c>
      <c r="D80" s="870">
        <v>603036</v>
      </c>
      <c r="E80" s="870">
        <v>603036</v>
      </c>
      <c r="F80" s="856">
        <f t="shared" si="1"/>
        <v>1</v>
      </c>
    </row>
    <row r="81" spans="1:6" ht="12" customHeight="1">
      <c r="A81" s="138">
        <v>1183</v>
      </c>
      <c r="B81" s="239" t="s">
        <v>266</v>
      </c>
      <c r="C81" s="125">
        <v>11820</v>
      </c>
      <c r="D81" s="870">
        <v>11820</v>
      </c>
      <c r="E81" s="870"/>
      <c r="F81" s="856">
        <f t="shared" si="1"/>
        <v>0</v>
      </c>
    </row>
    <row r="82" spans="1:6" ht="12" customHeight="1">
      <c r="A82" s="138">
        <v>1184</v>
      </c>
      <c r="B82" s="922" t="s">
        <v>881</v>
      </c>
      <c r="C82" s="125"/>
      <c r="D82" s="1318">
        <v>78149</v>
      </c>
      <c r="E82" s="1318">
        <v>78149</v>
      </c>
      <c r="F82" s="496">
        <f t="shared" si="1"/>
        <v>1</v>
      </c>
    </row>
    <row r="83" spans="1:6" ht="12" customHeight="1" thickBot="1">
      <c r="A83" s="158">
        <v>1185</v>
      </c>
      <c r="B83" s="499" t="s">
        <v>553</v>
      </c>
      <c r="C83" s="494"/>
      <c r="D83" s="861">
        <v>20684</v>
      </c>
      <c r="E83" s="861">
        <v>20684</v>
      </c>
      <c r="F83" s="921">
        <f t="shared" si="1"/>
        <v>1</v>
      </c>
    </row>
    <row r="84" spans="1:6" ht="15" customHeight="1" thickBot="1">
      <c r="A84" s="146"/>
      <c r="B84" s="205" t="s">
        <v>351</v>
      </c>
      <c r="C84" s="158">
        <f>SUM(C74+C78)</f>
        <v>4097275</v>
      </c>
      <c r="D84" s="861">
        <f>SUM(D74+D78+D73+D83+D82)</f>
        <v>3242565</v>
      </c>
      <c r="E84" s="861">
        <f>SUM(E74+E78+E73+E83+E82)</f>
        <v>2363256</v>
      </c>
      <c r="F84" s="919">
        <f t="shared" si="1"/>
        <v>0.7288230151130355</v>
      </c>
    </row>
    <row r="85" spans="1:6" ht="12" customHeight="1">
      <c r="A85" s="132"/>
      <c r="B85" s="140"/>
      <c r="C85" s="135"/>
      <c r="D85" s="1322"/>
      <c r="E85" s="1322"/>
      <c r="F85" s="918"/>
    </row>
    <row r="86" spans="1:6" ht="12" customHeight="1">
      <c r="A86" s="130">
        <v>1190</v>
      </c>
      <c r="B86" s="133" t="s">
        <v>352</v>
      </c>
      <c r="C86" s="130">
        <f>SUM(C87+C90+C91)</f>
        <v>880000</v>
      </c>
      <c r="D86" s="1318">
        <f>SUM(D87+D90+D91)</f>
        <v>616575</v>
      </c>
      <c r="E86" s="1318">
        <f>SUM(E87+E90+E91)</f>
        <v>616575</v>
      </c>
      <c r="F86" s="496">
        <f t="shared" si="1"/>
        <v>1</v>
      </c>
    </row>
    <row r="87" spans="1:6" ht="12" customHeight="1">
      <c r="A87" s="138">
        <v>1191</v>
      </c>
      <c r="B87" s="126" t="s">
        <v>353</v>
      </c>
      <c r="C87" s="125">
        <f>SUM(C88:C89)</f>
        <v>250000</v>
      </c>
      <c r="D87" s="125">
        <f>SUM(D88:D89)</f>
        <v>121000</v>
      </c>
      <c r="E87" s="125">
        <v>121000</v>
      </c>
      <c r="F87" s="856">
        <f t="shared" si="1"/>
        <v>1</v>
      </c>
    </row>
    <row r="88" spans="1:6" ht="12" customHeight="1">
      <c r="A88" s="138">
        <v>1192</v>
      </c>
      <c r="B88" s="136" t="s">
        <v>354</v>
      </c>
      <c r="C88" s="129"/>
      <c r="D88" s="129"/>
      <c r="E88" s="129"/>
      <c r="F88" s="856"/>
    </row>
    <row r="89" spans="1:6" ht="12" customHeight="1">
      <c r="A89" s="138">
        <v>1193</v>
      </c>
      <c r="B89" s="136" t="s">
        <v>355</v>
      </c>
      <c r="C89" s="129">
        <v>250000</v>
      </c>
      <c r="D89" s="129">
        <v>121000</v>
      </c>
      <c r="E89" s="129">
        <v>121000</v>
      </c>
      <c r="F89" s="997">
        <f t="shared" si="1"/>
        <v>1</v>
      </c>
    </row>
    <row r="90" spans="1:6" ht="12" customHeight="1">
      <c r="A90" s="138">
        <v>1194</v>
      </c>
      <c r="B90" s="126" t="s">
        <v>281</v>
      </c>
      <c r="C90" s="125">
        <v>300000</v>
      </c>
      <c r="D90" s="125">
        <v>97892</v>
      </c>
      <c r="E90" s="125">
        <v>97892</v>
      </c>
      <c r="F90" s="856">
        <f t="shared" si="1"/>
        <v>1</v>
      </c>
    </row>
    <row r="91" spans="1:6" ht="12" customHeight="1">
      <c r="A91" s="138">
        <v>1195</v>
      </c>
      <c r="B91" s="126" t="s">
        <v>443</v>
      </c>
      <c r="C91" s="125">
        <v>330000</v>
      </c>
      <c r="D91" s="125">
        <v>397683</v>
      </c>
      <c r="E91" s="125">
        <v>397683</v>
      </c>
      <c r="F91" s="856">
        <f t="shared" si="1"/>
        <v>1</v>
      </c>
    </row>
    <row r="92" spans="1:6" ht="12" customHeight="1" thickBot="1">
      <c r="A92" s="157">
        <v>1196</v>
      </c>
      <c r="B92" s="946" t="s">
        <v>884</v>
      </c>
      <c r="C92" s="494"/>
      <c r="D92" s="494"/>
      <c r="E92" s="494">
        <v>22</v>
      </c>
      <c r="F92" s="921"/>
    </row>
    <row r="93" spans="1:6" ht="15.75" customHeight="1" thickBot="1">
      <c r="A93" s="146"/>
      <c r="B93" s="205" t="s">
        <v>356</v>
      </c>
      <c r="C93" s="146">
        <f>SUM(C86)</f>
        <v>880000</v>
      </c>
      <c r="D93" s="1323">
        <f>SUM(D86)</f>
        <v>616575</v>
      </c>
      <c r="E93" s="1323">
        <f>SUM(E86+E92)</f>
        <v>616597</v>
      </c>
      <c r="F93" s="919">
        <f t="shared" si="1"/>
        <v>1.0000356809796052</v>
      </c>
    </row>
    <row r="94" spans="1:6" ht="12" customHeight="1">
      <c r="A94" s="130">
        <v>1200</v>
      </c>
      <c r="B94" s="141" t="s">
        <v>357</v>
      </c>
      <c r="C94" s="130">
        <f>SUM(C95:C97)</f>
        <v>65000</v>
      </c>
      <c r="D94" s="1318">
        <f>SUM(D95:D97)</f>
        <v>37927</v>
      </c>
      <c r="E94" s="1318">
        <f>SUM(E95:E97)</f>
        <v>37927</v>
      </c>
      <c r="F94" s="918">
        <f t="shared" si="1"/>
        <v>1</v>
      </c>
    </row>
    <row r="95" spans="1:6" ht="12" customHeight="1">
      <c r="A95" s="138">
        <v>1201</v>
      </c>
      <c r="B95" s="126" t="s">
        <v>489</v>
      </c>
      <c r="C95" s="125"/>
      <c r="D95" s="870">
        <v>29</v>
      </c>
      <c r="E95" s="870">
        <v>29</v>
      </c>
      <c r="F95" s="856">
        <f t="shared" si="1"/>
        <v>1</v>
      </c>
    </row>
    <row r="96" spans="1:6" ht="12" customHeight="1">
      <c r="A96" s="138">
        <v>1202</v>
      </c>
      <c r="B96" s="126" t="s">
        <v>490</v>
      </c>
      <c r="C96" s="125">
        <v>40000</v>
      </c>
      <c r="D96" s="870">
        <v>23505</v>
      </c>
      <c r="E96" s="870">
        <v>23505</v>
      </c>
      <c r="F96" s="856">
        <f t="shared" si="1"/>
        <v>1</v>
      </c>
    </row>
    <row r="97" spans="1:6" ht="12" customHeight="1">
      <c r="A97" s="138">
        <v>1203</v>
      </c>
      <c r="B97" s="134" t="s">
        <v>90</v>
      </c>
      <c r="C97" s="125">
        <v>25000</v>
      </c>
      <c r="D97" s="870">
        <v>14393</v>
      </c>
      <c r="E97" s="870">
        <v>14393</v>
      </c>
      <c r="F97" s="856">
        <f t="shared" si="1"/>
        <v>1</v>
      </c>
    </row>
    <row r="98" spans="1:6" ht="12" customHeight="1">
      <c r="A98" s="130">
        <v>1210</v>
      </c>
      <c r="B98" s="141" t="s">
        <v>358</v>
      </c>
      <c r="C98" s="130">
        <v>2955</v>
      </c>
      <c r="D98" s="1318">
        <v>2955</v>
      </c>
      <c r="E98" s="1318">
        <v>2955</v>
      </c>
      <c r="F98" s="496">
        <f t="shared" si="1"/>
        <v>1</v>
      </c>
    </row>
    <row r="99" spans="1:6" ht="12" customHeight="1" thickBot="1">
      <c r="A99" s="861">
        <v>1211</v>
      </c>
      <c r="B99" s="862" t="s">
        <v>815</v>
      </c>
      <c r="C99" s="863"/>
      <c r="D99" s="861">
        <v>1103</v>
      </c>
      <c r="E99" s="861">
        <v>1102</v>
      </c>
      <c r="F99" s="921">
        <f t="shared" si="1"/>
        <v>0.99909338168631</v>
      </c>
    </row>
    <row r="100" spans="1:6" ht="15.75" customHeight="1" thickBot="1">
      <c r="A100" s="146"/>
      <c r="B100" s="205" t="s">
        <v>359</v>
      </c>
      <c r="C100" s="146">
        <f>SUM(C94+C98)</f>
        <v>67955</v>
      </c>
      <c r="D100" s="1323">
        <f>SUM(D94+D98+D99)</f>
        <v>41985</v>
      </c>
      <c r="E100" s="1323">
        <f>SUM(E94+E98+E99)</f>
        <v>41984</v>
      </c>
      <c r="F100" s="919">
        <f t="shared" si="1"/>
        <v>0.9999761819697511</v>
      </c>
    </row>
    <row r="101" spans="1:6" ht="12" customHeight="1" thickBot="1">
      <c r="A101" s="146"/>
      <c r="B101" s="169"/>
      <c r="C101" s="150"/>
      <c r="D101" s="150"/>
      <c r="E101" s="150"/>
      <c r="F101" s="919"/>
    </row>
    <row r="102" spans="1:6" ht="24" customHeight="1" thickBot="1">
      <c r="A102" s="146"/>
      <c r="B102" s="295" t="s">
        <v>93</v>
      </c>
      <c r="C102" s="229">
        <f>SUM(C84+C93+C100)</f>
        <v>5045230</v>
      </c>
      <c r="D102" s="229">
        <f>SUM(D84+D93+D100)</f>
        <v>3901125</v>
      </c>
      <c r="E102" s="229">
        <f>SUM(E84+E93+E100)</f>
        <v>3021837</v>
      </c>
      <c r="F102" s="919">
        <f t="shared" si="1"/>
        <v>0.7746065558012112</v>
      </c>
    </row>
    <row r="103" spans="1:6" ht="12.75" customHeight="1">
      <c r="A103" s="156"/>
      <c r="B103" s="291"/>
      <c r="C103" s="135"/>
      <c r="D103" s="135"/>
      <c r="E103" s="135"/>
      <c r="F103" s="918"/>
    </row>
    <row r="104" spans="1:6" ht="12" customHeight="1">
      <c r="A104" s="138">
        <v>1215</v>
      </c>
      <c r="B104" s="272" t="s">
        <v>360</v>
      </c>
      <c r="C104" s="125"/>
      <c r="D104" s="125">
        <v>1250698</v>
      </c>
      <c r="E104" s="125">
        <v>1250698</v>
      </c>
      <c r="F104" s="856">
        <f t="shared" si="1"/>
        <v>1</v>
      </c>
    </row>
    <row r="105" spans="1:6" ht="12" customHeight="1" thickBot="1">
      <c r="A105" s="157">
        <v>1216</v>
      </c>
      <c r="B105" s="943" t="s">
        <v>882</v>
      </c>
      <c r="C105" s="494"/>
      <c r="D105" s="863">
        <v>38195</v>
      </c>
      <c r="E105" s="863">
        <v>38195</v>
      </c>
      <c r="F105" s="917">
        <f t="shared" si="1"/>
        <v>1</v>
      </c>
    </row>
    <row r="106" spans="1:6" ht="21.75" customHeight="1" thickBot="1">
      <c r="A106" s="146"/>
      <c r="B106" s="284" t="s">
        <v>60</v>
      </c>
      <c r="C106" s="150"/>
      <c r="D106" s="1323">
        <f>SUM(D104:D105)</f>
        <v>1288893</v>
      </c>
      <c r="E106" s="1323">
        <f>SUM(E104:E105)</f>
        <v>1288893</v>
      </c>
      <c r="F106" s="919">
        <f t="shared" si="1"/>
        <v>1</v>
      </c>
    </row>
    <row r="107" spans="1:6" ht="12" customHeight="1">
      <c r="A107" s="156"/>
      <c r="B107" s="230"/>
      <c r="C107" s="135"/>
      <c r="D107" s="135"/>
      <c r="E107" s="135"/>
      <c r="F107" s="918"/>
    </row>
    <row r="108" spans="1:6" ht="12" customHeight="1">
      <c r="A108" s="138">
        <v>1220</v>
      </c>
      <c r="B108" s="140" t="s">
        <v>361</v>
      </c>
      <c r="C108" s="125">
        <v>420000</v>
      </c>
      <c r="D108" s="870">
        <v>420000</v>
      </c>
      <c r="E108" s="870">
        <v>420000</v>
      </c>
      <c r="F108" s="856">
        <f t="shared" si="1"/>
        <v>1</v>
      </c>
    </row>
    <row r="109" spans="1:6" ht="12" customHeight="1" thickBot="1">
      <c r="A109" s="138">
        <v>1221</v>
      </c>
      <c r="B109" s="160" t="s">
        <v>360</v>
      </c>
      <c r="C109" s="149">
        <v>140000</v>
      </c>
      <c r="D109" s="149">
        <v>560882</v>
      </c>
      <c r="E109" s="149">
        <v>560882</v>
      </c>
      <c r="F109" s="917">
        <f t="shared" si="1"/>
        <v>1</v>
      </c>
    </row>
    <row r="110" spans="1:6" ht="18" customHeight="1" thickBot="1">
      <c r="A110" s="146"/>
      <c r="B110" s="204" t="s">
        <v>363</v>
      </c>
      <c r="C110" s="158">
        <f>SUM(C108:C109)</f>
        <v>560000</v>
      </c>
      <c r="D110" s="158">
        <f>SUM(D108:D109)</f>
        <v>980882</v>
      </c>
      <c r="E110" s="158">
        <f>SUM(E108:E109)</f>
        <v>980882</v>
      </c>
      <c r="F110" s="919">
        <f t="shared" si="1"/>
        <v>1</v>
      </c>
    </row>
    <row r="111" spans="1:6" ht="12" customHeight="1" thickBot="1">
      <c r="A111" s="146"/>
      <c r="B111" s="169"/>
      <c r="C111" s="150"/>
      <c r="D111" s="150"/>
      <c r="E111" s="150"/>
      <c r="F111" s="919"/>
    </row>
    <row r="112" spans="1:6" ht="16.5" customHeight="1" thickBot="1">
      <c r="A112" s="146"/>
      <c r="B112" s="292" t="s">
        <v>522</v>
      </c>
      <c r="C112" s="146">
        <f>SUM(C110+C102+C71)</f>
        <v>17045969</v>
      </c>
      <c r="D112" s="146">
        <f>SUM(D110+D102+D71+D106)</f>
        <v>17490636</v>
      </c>
      <c r="E112" s="146">
        <f>SUM(E110+E102+E71+E106)</f>
        <v>16610781</v>
      </c>
      <c r="F112" s="944">
        <f t="shared" si="1"/>
        <v>0.9496956542918165</v>
      </c>
    </row>
    <row r="113" spans="1:6" ht="12" customHeight="1">
      <c r="A113" s="156"/>
      <c r="B113" s="169"/>
      <c r="C113" s="300"/>
      <c r="D113" s="300"/>
      <c r="E113" s="294"/>
      <c r="F113" s="918"/>
    </row>
    <row r="114" spans="1:6" ht="15.75" customHeight="1">
      <c r="A114" s="130"/>
      <c r="B114" s="302" t="s">
        <v>466</v>
      </c>
      <c r="C114" s="213"/>
      <c r="D114" s="213"/>
      <c r="E114" s="213"/>
      <c r="F114" s="496"/>
    </row>
    <row r="115" spans="1:6" ht="12" customHeight="1">
      <c r="A115" s="130"/>
      <c r="B115" s="296"/>
      <c r="C115" s="293"/>
      <c r="D115" s="293"/>
      <c r="E115" s="293"/>
      <c r="F115" s="496"/>
    </row>
    <row r="116" spans="1:6" ht="12" customHeight="1">
      <c r="A116" s="138">
        <v>1230</v>
      </c>
      <c r="B116" s="136" t="s">
        <v>322</v>
      </c>
      <c r="C116" s="213"/>
      <c r="D116" s="213"/>
      <c r="E116" s="213"/>
      <c r="F116" s="496"/>
    </row>
    <row r="117" spans="1:6" ht="12" customHeight="1" thickBot="1">
      <c r="A117" s="143">
        <v>1231</v>
      </c>
      <c r="B117" s="144" t="s">
        <v>365</v>
      </c>
      <c r="C117" s="299"/>
      <c r="D117" s="283">
        <v>24357</v>
      </c>
      <c r="E117" s="283">
        <v>24357</v>
      </c>
      <c r="F117" s="917">
        <f t="shared" si="1"/>
        <v>1</v>
      </c>
    </row>
    <row r="118" spans="1:6" ht="12" customHeight="1" thickBot="1">
      <c r="A118" s="146"/>
      <c r="B118" s="145" t="s">
        <v>314</v>
      </c>
      <c r="C118" s="298"/>
      <c r="D118" s="223">
        <f>SUM(D117)</f>
        <v>24357</v>
      </c>
      <c r="E118" s="223">
        <f>SUM(E117)</f>
        <v>24357</v>
      </c>
      <c r="F118" s="919">
        <f t="shared" si="1"/>
        <v>1</v>
      </c>
    </row>
    <row r="119" spans="1:6" ht="12" customHeight="1">
      <c r="A119" s="132">
        <v>1240</v>
      </c>
      <c r="B119" s="287" t="s">
        <v>335</v>
      </c>
      <c r="C119" s="225">
        <v>7000</v>
      </c>
      <c r="D119" s="225">
        <f>SUM(D120:D121)</f>
        <v>8672</v>
      </c>
      <c r="E119" s="225">
        <f>SUM(E120:E121)</f>
        <v>8672</v>
      </c>
      <c r="F119" s="918">
        <f t="shared" si="1"/>
        <v>1</v>
      </c>
    </row>
    <row r="120" spans="1:6" ht="12" customHeight="1">
      <c r="A120" s="138">
        <v>1241</v>
      </c>
      <c r="B120" s="136" t="s">
        <v>146</v>
      </c>
      <c r="C120" s="218">
        <v>7000</v>
      </c>
      <c r="D120" s="218">
        <v>8330</v>
      </c>
      <c r="E120" s="218">
        <v>8330</v>
      </c>
      <c r="F120" s="856">
        <f t="shared" si="1"/>
        <v>1</v>
      </c>
    </row>
    <row r="121" spans="1:6" ht="12" customHeight="1">
      <c r="A121" s="138">
        <v>1242</v>
      </c>
      <c r="B121" s="136" t="s">
        <v>147</v>
      </c>
      <c r="C121" s="218"/>
      <c r="D121" s="218">
        <v>342</v>
      </c>
      <c r="E121" s="218">
        <v>342</v>
      </c>
      <c r="F121" s="856">
        <f t="shared" si="1"/>
        <v>1</v>
      </c>
    </row>
    <row r="122" spans="1:6" ht="12" customHeight="1">
      <c r="A122" s="138">
        <v>1250</v>
      </c>
      <c r="B122" s="239" t="s">
        <v>336</v>
      </c>
      <c r="C122" s="218">
        <v>10000</v>
      </c>
      <c r="D122" s="218">
        <v>23023</v>
      </c>
      <c r="E122" s="218">
        <v>23023</v>
      </c>
      <c r="F122" s="856">
        <f t="shared" si="1"/>
        <v>1</v>
      </c>
    </row>
    <row r="123" spans="1:6" ht="12" customHeight="1">
      <c r="A123" s="138">
        <v>1255</v>
      </c>
      <c r="B123" s="136" t="s">
        <v>340</v>
      </c>
      <c r="C123" s="218">
        <v>850</v>
      </c>
      <c r="D123" s="218">
        <v>0</v>
      </c>
      <c r="E123" s="218"/>
      <c r="F123" s="856"/>
    </row>
    <row r="124" spans="1:6" ht="12" customHeight="1">
      <c r="A124" s="138">
        <v>1260</v>
      </c>
      <c r="B124" s="136" t="s">
        <v>341</v>
      </c>
      <c r="C124" s="218">
        <v>4500</v>
      </c>
      <c r="D124" s="218">
        <v>7391</v>
      </c>
      <c r="E124" s="218">
        <v>7391</v>
      </c>
      <c r="F124" s="856">
        <f t="shared" si="1"/>
        <v>1</v>
      </c>
    </row>
    <row r="125" spans="1:6" ht="12" customHeight="1">
      <c r="A125" s="138">
        <v>1261</v>
      </c>
      <c r="B125" s="140" t="s">
        <v>342</v>
      </c>
      <c r="C125" s="218"/>
      <c r="D125" s="218"/>
      <c r="E125" s="218"/>
      <c r="F125" s="856"/>
    </row>
    <row r="126" spans="1:6" ht="12" customHeight="1">
      <c r="A126" s="138">
        <v>1262</v>
      </c>
      <c r="B126" s="134" t="s">
        <v>343</v>
      </c>
      <c r="C126" s="218">
        <v>400</v>
      </c>
      <c r="D126" s="218">
        <v>42</v>
      </c>
      <c r="E126" s="218">
        <v>42</v>
      </c>
      <c r="F126" s="856">
        <f t="shared" si="1"/>
        <v>1</v>
      </c>
    </row>
    <row r="127" spans="1:6" ht="12" customHeight="1" thickBot="1">
      <c r="A127" s="143">
        <v>1270</v>
      </c>
      <c r="B127" s="144" t="s">
        <v>344</v>
      </c>
      <c r="C127" s="283"/>
      <c r="D127" s="283">
        <v>93384</v>
      </c>
      <c r="E127" s="283">
        <v>93384</v>
      </c>
      <c r="F127" s="917">
        <f t="shared" si="1"/>
        <v>1</v>
      </c>
    </row>
    <row r="128" spans="1:6" ht="16.5" customHeight="1" thickBot="1">
      <c r="A128" s="158"/>
      <c r="B128" s="205" t="s">
        <v>528</v>
      </c>
      <c r="C128" s="195">
        <f>SUM(C119+C122+C124+C126+C123)</f>
        <v>22750</v>
      </c>
      <c r="D128" s="195">
        <f>SUM(D119+D122+D124+D126+D123+D127)</f>
        <v>132512</v>
      </c>
      <c r="E128" s="195">
        <f>SUM(E119+E122+E124+E126+E123+E127)</f>
        <v>132512</v>
      </c>
      <c r="F128" s="919">
        <f t="shared" si="1"/>
        <v>1</v>
      </c>
    </row>
    <row r="129" spans="1:6" ht="12" customHeight="1">
      <c r="A129" s="156"/>
      <c r="B129" s="133"/>
      <c r="C129" s="300"/>
      <c r="D129" s="300"/>
      <c r="E129" s="294"/>
      <c r="F129" s="918"/>
    </row>
    <row r="130" spans="1:6" ht="12" customHeight="1" thickBot="1">
      <c r="A130" s="157">
        <v>1280</v>
      </c>
      <c r="B130" s="165" t="s">
        <v>345</v>
      </c>
      <c r="C130" s="299"/>
      <c r="D130" s="299"/>
      <c r="E130" s="299"/>
      <c r="F130" s="921"/>
    </row>
    <row r="131" spans="1:6" ht="15.75" customHeight="1" thickBot="1">
      <c r="A131" s="146"/>
      <c r="B131" s="284" t="s">
        <v>346</v>
      </c>
      <c r="C131" s="303"/>
      <c r="D131" s="303"/>
      <c r="E131" s="303"/>
      <c r="F131" s="919"/>
    </row>
    <row r="132" spans="1:6" ht="15.75" customHeight="1" thickBot="1">
      <c r="A132" s="146"/>
      <c r="B132" s="263"/>
      <c r="C132" s="303"/>
      <c r="D132" s="303"/>
      <c r="E132" s="303"/>
      <c r="F132" s="919"/>
    </row>
    <row r="133" spans="1:6" ht="15.75" customHeight="1" thickBot="1">
      <c r="A133" s="146"/>
      <c r="B133" s="289" t="s">
        <v>92</v>
      </c>
      <c r="C133" s="305">
        <f>SUM(C128+C131)</f>
        <v>22750</v>
      </c>
      <c r="D133" s="305">
        <f>SUM(D128+D131+D118)</f>
        <v>156869</v>
      </c>
      <c r="E133" s="305">
        <f>SUM(E128+E131+E118)</f>
        <v>156869</v>
      </c>
      <c r="F133" s="919">
        <f t="shared" si="1"/>
        <v>1</v>
      </c>
    </row>
    <row r="134" spans="1:6" ht="12" customHeight="1">
      <c r="A134" s="138">
        <v>1285</v>
      </c>
      <c r="B134" s="136" t="s">
        <v>347</v>
      </c>
      <c r="C134" s="213"/>
      <c r="D134" s="213"/>
      <c r="E134" s="213"/>
      <c r="F134" s="496"/>
    </row>
    <row r="135" spans="1:6" ht="12" customHeight="1" thickBot="1">
      <c r="A135" s="138">
        <v>1286</v>
      </c>
      <c r="B135" s="136" t="s">
        <v>366</v>
      </c>
      <c r="C135" s="213"/>
      <c r="D135" s="213"/>
      <c r="E135" s="297"/>
      <c r="F135" s="921"/>
    </row>
    <row r="136" spans="1:6" ht="16.5" customHeight="1" thickBot="1">
      <c r="A136" s="146"/>
      <c r="B136" s="205" t="s">
        <v>351</v>
      </c>
      <c r="C136" s="303"/>
      <c r="D136" s="303"/>
      <c r="E136" s="303"/>
      <c r="F136" s="919"/>
    </row>
    <row r="137" spans="1:6" ht="12.75" customHeight="1" thickBot="1">
      <c r="A137" s="143">
        <v>1290</v>
      </c>
      <c r="B137" s="144" t="s">
        <v>367</v>
      </c>
      <c r="C137" s="299"/>
      <c r="D137" s="1324">
        <v>1786</v>
      </c>
      <c r="E137" s="1324">
        <v>1787</v>
      </c>
      <c r="F137" s="917">
        <f>SUM(E137/D137)</f>
        <v>1.0005599104143337</v>
      </c>
    </row>
    <row r="138" spans="1:6" ht="16.5" customHeight="1" thickBot="1">
      <c r="A138" s="158"/>
      <c r="B138" s="284" t="s">
        <v>356</v>
      </c>
      <c r="C138" s="303"/>
      <c r="D138" s="1325">
        <f>SUM(D137)</f>
        <v>1786</v>
      </c>
      <c r="E138" s="1325">
        <f>SUM(E137)</f>
        <v>1787</v>
      </c>
      <c r="F138" s="919">
        <f>SUM(E138/D138)</f>
        <v>1.0005599104143337</v>
      </c>
    </row>
    <row r="139" spans="1:6" ht="9" customHeight="1">
      <c r="A139" s="156"/>
      <c r="B139" s="288"/>
      <c r="C139" s="510"/>
      <c r="D139" s="1326"/>
      <c r="E139" s="1327"/>
      <c r="F139" s="918"/>
    </row>
    <row r="140" spans="1:6" ht="12.75" customHeight="1" thickBot="1">
      <c r="A140" s="265">
        <v>1291</v>
      </c>
      <c r="B140" s="148" t="s">
        <v>358</v>
      </c>
      <c r="C140" s="297"/>
      <c r="D140" s="1328"/>
      <c r="E140" s="1329"/>
      <c r="F140" s="921"/>
    </row>
    <row r="141" spans="1:6" ht="16.5" customHeight="1" thickBot="1">
      <c r="A141" s="146"/>
      <c r="B141" s="205" t="s">
        <v>359</v>
      </c>
      <c r="C141" s="303"/>
      <c r="D141" s="1330"/>
      <c r="E141" s="1331"/>
      <c r="F141" s="919"/>
    </row>
    <row r="142" spans="1:6" ht="12.75" customHeight="1">
      <c r="A142" s="156"/>
      <c r="B142" s="288"/>
      <c r="C142" s="307"/>
      <c r="D142" s="1332"/>
      <c r="E142" s="1333"/>
      <c r="F142" s="918"/>
    </row>
    <row r="143" spans="1:6" ht="12.75" customHeight="1">
      <c r="A143" s="138">
        <v>1292</v>
      </c>
      <c r="B143" s="136" t="s">
        <v>360</v>
      </c>
      <c r="C143" s="218"/>
      <c r="D143" s="1316">
        <v>6262</v>
      </c>
      <c r="E143" s="1316">
        <v>6262</v>
      </c>
      <c r="F143" s="856">
        <f>SUM(E143/D143)</f>
        <v>1</v>
      </c>
    </row>
    <row r="144" spans="1:6" ht="12.75" customHeight="1" thickBot="1">
      <c r="A144" s="157">
        <v>1293</v>
      </c>
      <c r="B144" s="142" t="s">
        <v>311</v>
      </c>
      <c r="C144" s="308">
        <f>SUM('1c.mell '!C115)</f>
        <v>1633123</v>
      </c>
      <c r="D144" s="1334">
        <f>SUM('1c.mell '!D12+'1c.mell '!D13+'1c.mell '!D14+'1c.mell '!D16)-D133-D143</f>
        <v>1566926</v>
      </c>
      <c r="E144" s="1334">
        <v>1511297</v>
      </c>
      <c r="F144" s="917">
        <f>SUM(E144/D144)</f>
        <v>0.9644980043728931</v>
      </c>
    </row>
    <row r="145" spans="1:6" ht="17.25" customHeight="1" thickBot="1">
      <c r="A145" s="146"/>
      <c r="B145" s="205" t="s">
        <v>60</v>
      </c>
      <c r="C145" s="195">
        <f>SUM(C143:C144)</f>
        <v>1633123</v>
      </c>
      <c r="D145" s="1335">
        <f>SUM(D143:D144)</f>
        <v>1573188</v>
      </c>
      <c r="E145" s="1335">
        <f>SUM(E143:E144)</f>
        <v>1517559</v>
      </c>
      <c r="F145" s="919">
        <f>SUM(E145/D145)</f>
        <v>0.9646393183777145</v>
      </c>
    </row>
    <row r="146" spans="1:6" ht="12" customHeight="1">
      <c r="A146" s="156"/>
      <c r="B146" s="244"/>
      <c r="C146" s="307"/>
      <c r="D146" s="1332"/>
      <c r="E146" s="1333"/>
      <c r="F146" s="918"/>
    </row>
    <row r="147" spans="1:6" ht="12" customHeight="1">
      <c r="A147" s="138">
        <v>1294</v>
      </c>
      <c r="B147" s="272" t="s">
        <v>362</v>
      </c>
      <c r="C147" s="218"/>
      <c r="D147" s="1316"/>
      <c r="E147" s="1316"/>
      <c r="F147" s="496"/>
    </row>
    <row r="148" spans="1:6" ht="12.75" customHeight="1" thickBot="1">
      <c r="A148" s="143">
        <v>1295</v>
      </c>
      <c r="B148" s="144" t="s">
        <v>311</v>
      </c>
      <c r="C148" s="283">
        <v>162600</v>
      </c>
      <c r="D148" s="1317">
        <f>SUM('1c.mell '!D17+'1c.mell '!D18)-D137</f>
        <v>213748</v>
      </c>
      <c r="E148" s="1317">
        <v>90464</v>
      </c>
      <c r="F148" s="917">
        <f>SUM(E148/D148)</f>
        <v>0.423227351834871</v>
      </c>
    </row>
    <row r="149" spans="1:6" ht="17.25" customHeight="1" thickBot="1">
      <c r="A149" s="146"/>
      <c r="B149" s="306" t="s">
        <v>363</v>
      </c>
      <c r="C149" s="195">
        <f>SUM(C148)</f>
        <v>162600</v>
      </c>
      <c r="D149" s="1335">
        <f>SUM(D147:D148)</f>
        <v>213748</v>
      </c>
      <c r="E149" s="1335">
        <f>SUM(E147:E148)</f>
        <v>90464</v>
      </c>
      <c r="F149" s="919">
        <f>SUM(E149/D149)</f>
        <v>0.423227351834871</v>
      </c>
    </row>
    <row r="150" spans="1:6" ht="12" customHeight="1" thickBot="1">
      <c r="A150" s="146"/>
      <c r="B150" s="137"/>
      <c r="C150" s="304"/>
      <c r="D150" s="1336"/>
      <c r="E150" s="1336"/>
      <c r="F150" s="919"/>
    </row>
    <row r="151" spans="1:6" ht="18" customHeight="1" thickBot="1">
      <c r="A151" s="146"/>
      <c r="B151" s="292" t="s">
        <v>524</v>
      </c>
      <c r="C151" s="195">
        <f>SUM(C149+C145+C133)</f>
        <v>1818473</v>
      </c>
      <c r="D151" s="1335">
        <f>SUM(D149+D145+D133+D138)</f>
        <v>1945591</v>
      </c>
      <c r="E151" s="1335">
        <f>SUM(E149+E145+E133+E138)</f>
        <v>1766679</v>
      </c>
      <c r="F151" s="919">
        <f>SUM(E151/D151)</f>
        <v>0.9080423377780839</v>
      </c>
    </row>
    <row r="152" spans="1:6" s="119" customFormat="1" ht="11.25">
      <c r="A152" s="154"/>
      <c r="B152" s="155"/>
      <c r="C152" s="156"/>
      <c r="D152" s="1337"/>
      <c r="E152" s="871"/>
      <c r="F152" s="918"/>
    </row>
    <row r="153" spans="1:7" s="119" customFormat="1" ht="13.5">
      <c r="A153" s="139"/>
      <c r="B153" s="267" t="s">
        <v>476</v>
      </c>
      <c r="C153" s="216"/>
      <c r="D153" s="1338"/>
      <c r="E153" s="1338"/>
      <c r="F153" s="496"/>
      <c r="G153" s="526"/>
    </row>
    <row r="154" spans="1:6" s="119" customFormat="1" ht="13.5">
      <c r="A154" s="139"/>
      <c r="B154" s="267"/>
      <c r="C154" s="216"/>
      <c r="D154" s="1338"/>
      <c r="E154" s="1338"/>
      <c r="F154" s="496"/>
    </row>
    <row r="155" spans="1:6" s="119" customFormat="1" ht="11.25">
      <c r="A155" s="138">
        <v>1301</v>
      </c>
      <c r="B155" s="136" t="s">
        <v>322</v>
      </c>
      <c r="C155" s="213"/>
      <c r="D155" s="521">
        <f>SUM('3b.m.'!D12)</f>
        <v>0</v>
      </c>
      <c r="E155" s="521"/>
      <c r="F155" s="496"/>
    </row>
    <row r="156" spans="1:6" s="119" customFormat="1" ht="12" thickBot="1">
      <c r="A156" s="143">
        <v>1302</v>
      </c>
      <c r="B156" s="144" t="s">
        <v>323</v>
      </c>
      <c r="C156" s="299"/>
      <c r="D156" s="772">
        <f>SUM('3b.m.'!D13)</f>
        <v>1761</v>
      </c>
      <c r="E156" s="772">
        <v>1761</v>
      </c>
      <c r="F156" s="917">
        <f aca="true" t="shared" si="2" ref="F156:F161">SUM(E156/D156)</f>
        <v>1</v>
      </c>
    </row>
    <row r="157" spans="1:6" s="119" customFormat="1" ht="12" thickBot="1">
      <c r="A157" s="146"/>
      <c r="B157" s="145" t="s">
        <v>314</v>
      </c>
      <c r="C157" s="298"/>
      <c r="D157" s="525">
        <f>SUM(D156)</f>
        <v>1761</v>
      </c>
      <c r="E157" s="525">
        <f>SUM(E156)</f>
        <v>1761</v>
      </c>
      <c r="F157" s="919">
        <f t="shared" si="2"/>
        <v>1</v>
      </c>
    </row>
    <row r="158" spans="1:6" s="119" customFormat="1" ht="11.25">
      <c r="A158" s="132">
        <v>1310</v>
      </c>
      <c r="B158" s="287" t="s">
        <v>335</v>
      </c>
      <c r="C158" s="225">
        <f>SUM(C159)</f>
        <v>2000</v>
      </c>
      <c r="D158" s="1339">
        <f>SUM(D159:D160)</f>
        <v>2851</v>
      </c>
      <c r="E158" s="1339">
        <f>SUM(E159:E160)</f>
        <v>2851</v>
      </c>
      <c r="F158" s="918">
        <f t="shared" si="2"/>
        <v>1</v>
      </c>
    </row>
    <row r="159" spans="1:6" s="119" customFormat="1" ht="12">
      <c r="A159" s="138">
        <v>1311</v>
      </c>
      <c r="B159" s="136" t="s">
        <v>146</v>
      </c>
      <c r="C159" s="215">
        <v>2000</v>
      </c>
      <c r="D159" s="522">
        <v>2798</v>
      </c>
      <c r="E159" s="522">
        <v>2798</v>
      </c>
      <c r="F159" s="997">
        <f t="shared" si="2"/>
        <v>1</v>
      </c>
    </row>
    <row r="160" spans="1:6" s="119" customFormat="1" ht="11.25">
      <c r="A160" s="138">
        <v>1312</v>
      </c>
      <c r="B160" s="136" t="s">
        <v>147</v>
      </c>
      <c r="C160" s="218"/>
      <c r="D160" s="521">
        <v>53</v>
      </c>
      <c r="E160" s="521">
        <v>53</v>
      </c>
      <c r="F160" s="856">
        <f t="shared" si="2"/>
        <v>1</v>
      </c>
    </row>
    <row r="161" spans="1:6" s="119" customFormat="1" ht="11.25">
      <c r="A161" s="138">
        <v>1320</v>
      </c>
      <c r="B161" s="239" t="s">
        <v>336</v>
      </c>
      <c r="C161" s="218"/>
      <c r="D161" s="521">
        <v>16</v>
      </c>
      <c r="E161" s="521">
        <v>16</v>
      </c>
      <c r="F161" s="856">
        <f t="shared" si="2"/>
        <v>1</v>
      </c>
    </row>
    <row r="162" spans="1:6" s="119" customFormat="1" ht="11.25">
      <c r="A162" s="138">
        <v>1321</v>
      </c>
      <c r="B162" s="136" t="s">
        <v>340</v>
      </c>
      <c r="C162" s="218"/>
      <c r="D162" s="521">
        <f>SUM('3b.m.'!D19)</f>
        <v>0</v>
      </c>
      <c r="E162" s="521"/>
      <c r="F162" s="856"/>
    </row>
    <row r="163" spans="1:6" s="119" customFormat="1" ht="11.25">
      <c r="A163" s="138">
        <v>1322</v>
      </c>
      <c r="B163" s="136" t="s">
        <v>341</v>
      </c>
      <c r="C163" s="218"/>
      <c r="D163" s="521">
        <v>702</v>
      </c>
      <c r="E163" s="521">
        <v>703</v>
      </c>
      <c r="F163" s="856">
        <f>SUM(E163/D163)</f>
        <v>1.0014245014245013</v>
      </c>
    </row>
    <row r="164" spans="1:6" s="119" customFormat="1" ht="11.25">
      <c r="A164" s="138">
        <v>1323</v>
      </c>
      <c r="B164" s="140" t="s">
        <v>342</v>
      </c>
      <c r="C164" s="218"/>
      <c r="D164" s="521"/>
      <c r="E164" s="521"/>
      <c r="F164" s="856"/>
    </row>
    <row r="165" spans="1:6" s="119" customFormat="1" ht="11.25">
      <c r="A165" s="138">
        <v>1324</v>
      </c>
      <c r="B165" s="134" t="s">
        <v>343</v>
      </c>
      <c r="C165" s="218"/>
      <c r="D165" s="521">
        <v>383</v>
      </c>
      <c r="E165" s="521">
        <v>383</v>
      </c>
      <c r="F165" s="856">
        <f>SUM(E165/D165)</f>
        <v>1</v>
      </c>
    </row>
    <row r="166" spans="1:6" s="119" customFormat="1" ht="12" thickBot="1">
      <c r="A166" s="143">
        <v>1325</v>
      </c>
      <c r="B166" s="144" t="s">
        <v>344</v>
      </c>
      <c r="C166" s="283"/>
      <c r="D166" s="521">
        <v>1233</v>
      </c>
      <c r="E166" s="772">
        <v>1233</v>
      </c>
      <c r="F166" s="917">
        <f>SUM(E166/D166)</f>
        <v>1</v>
      </c>
    </row>
    <row r="167" spans="1:6" s="119" customFormat="1" ht="14.25" thickBot="1">
      <c r="A167" s="158"/>
      <c r="B167" s="205" t="s">
        <v>528</v>
      </c>
      <c r="C167" s="195">
        <f>SUM(C158+C161+C162+C163+C164+C165+C166)</f>
        <v>2000</v>
      </c>
      <c r="D167" s="1335">
        <f>SUM(D158+D161+D162+D163+D164+D165+D166)</f>
        <v>5185</v>
      </c>
      <c r="E167" s="1335">
        <f>SUM(E158+E161+E162+E163+E164+E165+E166)</f>
        <v>5186</v>
      </c>
      <c r="F167" s="944">
        <f>SUM(E167/D167)</f>
        <v>1.0001928640308582</v>
      </c>
    </row>
    <row r="168" spans="1:6" s="119" customFormat="1" ht="11.25">
      <c r="A168" s="156"/>
      <c r="B168" s="133"/>
      <c r="C168" s="300"/>
      <c r="D168" s="300"/>
      <c r="E168" s="294"/>
      <c r="F168" s="918"/>
    </row>
    <row r="169" spans="1:6" s="119" customFormat="1" ht="12" thickBot="1">
      <c r="A169" s="157">
        <v>1330</v>
      </c>
      <c r="B169" s="165" t="s">
        <v>345</v>
      </c>
      <c r="C169" s="299"/>
      <c r="D169" s="299"/>
      <c r="E169" s="299"/>
      <c r="F169" s="921"/>
    </row>
    <row r="170" spans="1:6" s="119" customFormat="1" ht="14.25" thickBot="1">
      <c r="A170" s="146"/>
      <c r="B170" s="284" t="s">
        <v>346</v>
      </c>
      <c r="C170" s="303"/>
      <c r="D170" s="303"/>
      <c r="E170" s="298"/>
      <c r="F170" s="919"/>
    </row>
    <row r="171" spans="1:6" s="119" customFormat="1" ht="14.25" thickBot="1">
      <c r="A171" s="146"/>
      <c r="B171" s="263"/>
      <c r="C171" s="303"/>
      <c r="D171" s="303"/>
      <c r="E171" s="298"/>
      <c r="F171" s="919"/>
    </row>
    <row r="172" spans="1:6" s="119" customFormat="1" ht="15.75" thickBot="1">
      <c r="A172" s="146"/>
      <c r="B172" s="289" t="s">
        <v>92</v>
      </c>
      <c r="C172" s="305">
        <f>SUM(C167+C170)</f>
        <v>2000</v>
      </c>
      <c r="D172" s="305">
        <f>SUM(D167+D170+D157)</f>
        <v>6946</v>
      </c>
      <c r="E172" s="305">
        <f>SUM(E167+E170+E157)</f>
        <v>6947</v>
      </c>
      <c r="F172" s="919">
        <f>SUM(E172/D172)</f>
        <v>1.0001439677512238</v>
      </c>
    </row>
    <row r="173" spans="1:6" s="119" customFormat="1" ht="13.5">
      <c r="A173" s="132"/>
      <c r="B173" s="263"/>
      <c r="C173" s="294"/>
      <c r="D173" s="294"/>
      <c r="E173" s="294"/>
      <c r="F173" s="918"/>
    </row>
    <row r="174" spans="1:6" s="119" customFormat="1" ht="11.25">
      <c r="A174" s="138">
        <v>1335</v>
      </c>
      <c r="B174" s="136" t="s">
        <v>347</v>
      </c>
      <c r="C174" s="213"/>
      <c r="D174" s="213"/>
      <c r="E174" s="213"/>
      <c r="F174" s="496"/>
    </row>
    <row r="175" spans="1:6" s="119" customFormat="1" ht="12" thickBot="1">
      <c r="A175" s="138">
        <v>1336</v>
      </c>
      <c r="B175" s="136" t="s">
        <v>366</v>
      </c>
      <c r="C175" s="213"/>
      <c r="D175" s="213"/>
      <c r="E175" s="290"/>
      <c r="F175" s="921"/>
    </row>
    <row r="176" spans="1:6" s="119" customFormat="1" ht="14.25" thickBot="1">
      <c r="A176" s="146"/>
      <c r="B176" s="205" t="s">
        <v>351</v>
      </c>
      <c r="C176" s="303"/>
      <c r="D176" s="303"/>
      <c r="E176" s="298"/>
      <c r="F176" s="919"/>
    </row>
    <row r="177" spans="1:6" s="119" customFormat="1" ht="12" thickBot="1">
      <c r="A177" s="143">
        <v>1340</v>
      </c>
      <c r="B177" s="144" t="s">
        <v>367</v>
      </c>
      <c r="C177" s="299"/>
      <c r="D177" s="299"/>
      <c r="E177" s="298"/>
      <c r="F177" s="919"/>
    </row>
    <row r="178" spans="1:6" s="119" customFormat="1" ht="14.25" thickBot="1">
      <c r="A178" s="158"/>
      <c r="B178" s="284" t="s">
        <v>356</v>
      </c>
      <c r="C178" s="303"/>
      <c r="D178" s="303"/>
      <c r="E178" s="303"/>
      <c r="F178" s="919"/>
    </row>
    <row r="179" spans="1:6" s="119" customFormat="1" ht="11.25">
      <c r="A179" s="139">
        <v>1345</v>
      </c>
      <c r="B179" s="140" t="s">
        <v>358</v>
      </c>
      <c r="C179" s="294"/>
      <c r="D179" s="294"/>
      <c r="E179" s="294"/>
      <c r="F179" s="918"/>
    </row>
    <row r="180" spans="1:6" s="119" customFormat="1" ht="14.25" thickBot="1">
      <c r="A180" s="158"/>
      <c r="B180" s="284" t="s">
        <v>359</v>
      </c>
      <c r="C180" s="298"/>
      <c r="D180" s="298"/>
      <c r="E180" s="298"/>
      <c r="F180" s="921"/>
    </row>
    <row r="181" spans="1:6" s="119" customFormat="1" ht="13.5">
      <c r="A181" s="156"/>
      <c r="B181" s="288"/>
      <c r="C181" s="307"/>
      <c r="D181" s="307"/>
      <c r="E181" s="993"/>
      <c r="F181" s="918"/>
    </row>
    <row r="182" spans="1:6" s="119" customFormat="1" ht="11.25">
      <c r="A182" s="138">
        <v>1350</v>
      </c>
      <c r="B182" s="136" t="s">
        <v>360</v>
      </c>
      <c r="C182" s="218"/>
      <c r="D182" s="1316">
        <v>14706</v>
      </c>
      <c r="E182" s="1316">
        <v>14706</v>
      </c>
      <c r="F182" s="856">
        <f>SUM(E182/D182)</f>
        <v>1</v>
      </c>
    </row>
    <row r="183" spans="1:6" s="119" customFormat="1" ht="12" thickBot="1">
      <c r="A183" s="157">
        <v>1351</v>
      </c>
      <c r="B183" s="142" t="s">
        <v>311</v>
      </c>
      <c r="C183" s="308">
        <f>SUM('1c.mell '!C114)</f>
        <v>378982</v>
      </c>
      <c r="D183" s="1334">
        <f>SUM('1c.mell '!D114)</f>
        <v>396263</v>
      </c>
      <c r="E183" s="1334">
        <v>387245</v>
      </c>
      <c r="F183" s="917">
        <f>SUM(E183/D183)</f>
        <v>0.9772423870005527</v>
      </c>
    </row>
    <row r="184" spans="1:6" s="119" customFormat="1" ht="14.25" thickBot="1">
      <c r="A184" s="146"/>
      <c r="B184" s="205" t="s">
        <v>60</v>
      </c>
      <c r="C184" s="195">
        <f>SUM(C182:C183)</f>
        <v>378982</v>
      </c>
      <c r="D184" s="1335">
        <f>SUM(D182:D183)</f>
        <v>410969</v>
      </c>
      <c r="E184" s="1335">
        <f>SUM(E182:E183)</f>
        <v>401951</v>
      </c>
      <c r="F184" s="919">
        <f>SUM(E184/D184)</f>
        <v>0.9780567390727768</v>
      </c>
    </row>
    <row r="185" spans="1:6" s="119" customFormat="1" ht="11.25">
      <c r="A185" s="156"/>
      <c r="B185" s="244"/>
      <c r="C185" s="307"/>
      <c r="D185" s="1332"/>
      <c r="E185" s="1333"/>
      <c r="F185" s="918"/>
    </row>
    <row r="186" spans="1:6" s="119" customFormat="1" ht="12">
      <c r="A186" s="138">
        <v>1355</v>
      </c>
      <c r="B186" s="272" t="s">
        <v>362</v>
      </c>
      <c r="C186" s="218"/>
      <c r="D186" s="1316"/>
      <c r="E186" s="1316"/>
      <c r="F186" s="496"/>
    </row>
    <row r="187" spans="1:6" s="119" customFormat="1" ht="12" thickBot="1">
      <c r="A187" s="143">
        <v>1356</v>
      </c>
      <c r="B187" s="144" t="s">
        <v>311</v>
      </c>
      <c r="C187" s="283">
        <v>14000</v>
      </c>
      <c r="D187" s="1317">
        <f>SUM('1c.mell '!D126)</f>
        <v>19382</v>
      </c>
      <c r="E187" s="1317">
        <v>15741</v>
      </c>
      <c r="F187" s="917">
        <f>SUM(E187/D187)</f>
        <v>0.8121452894438138</v>
      </c>
    </row>
    <row r="188" spans="1:6" s="119" customFormat="1" ht="14.25" thickBot="1">
      <c r="A188" s="146"/>
      <c r="B188" s="306" t="s">
        <v>363</v>
      </c>
      <c r="C188" s="195">
        <f>SUM(C187)</f>
        <v>14000</v>
      </c>
      <c r="D188" s="1335">
        <f>SUM(D187)</f>
        <v>19382</v>
      </c>
      <c r="E188" s="1335">
        <f>SUM(E187)</f>
        <v>15741</v>
      </c>
      <c r="F188" s="919">
        <f>SUM(E188/D188)</f>
        <v>0.8121452894438138</v>
      </c>
    </row>
    <row r="189" spans="1:6" s="119" customFormat="1" ht="12" thickBot="1">
      <c r="A189" s="146"/>
      <c r="B189" s="137"/>
      <c r="C189" s="304"/>
      <c r="D189" s="1336"/>
      <c r="E189" s="1336"/>
      <c r="F189" s="919"/>
    </row>
    <row r="190" spans="1:6" s="119" customFormat="1" ht="15.75" thickBot="1">
      <c r="A190" s="146"/>
      <c r="B190" s="292" t="s">
        <v>94</v>
      </c>
      <c r="C190" s="309">
        <f>SUM(C188+C184+C172)</f>
        <v>394982</v>
      </c>
      <c r="D190" s="1340">
        <f>SUM(D188+D184+D172)</f>
        <v>437297</v>
      </c>
      <c r="E190" s="1340">
        <f>SUM(E188+E184+E172)</f>
        <v>424639</v>
      </c>
      <c r="F190" s="919">
        <f>SUM(E190/D190)</f>
        <v>0.9710539976263272</v>
      </c>
    </row>
    <row r="191" spans="1:6" s="119" customFormat="1" ht="12" customHeight="1">
      <c r="A191" s="156"/>
      <c r="B191" s="310"/>
      <c r="C191" s="225"/>
      <c r="D191" s="225"/>
      <c r="E191" s="216"/>
      <c r="F191" s="918"/>
    </row>
    <row r="192" spans="1:6" s="119" customFormat="1" ht="15" customHeight="1">
      <c r="A192" s="130"/>
      <c r="B192" s="301" t="s">
        <v>66</v>
      </c>
      <c r="C192" s="221"/>
      <c r="D192" s="221"/>
      <c r="E192" s="221"/>
      <c r="F192" s="496"/>
    </row>
    <row r="193" spans="1:6" s="119" customFormat="1" ht="12.75" customHeight="1">
      <c r="A193" s="130"/>
      <c r="B193" s="311"/>
      <c r="C193" s="221"/>
      <c r="D193" s="221"/>
      <c r="E193" s="221"/>
      <c r="F193" s="496"/>
    </row>
    <row r="194" spans="1:6" s="119" customFormat="1" ht="11.25">
      <c r="A194" s="138">
        <v>1400</v>
      </c>
      <c r="B194" s="136" t="s">
        <v>322</v>
      </c>
      <c r="C194" s="213">
        <f>SUM('2.mell'!C514)</f>
        <v>0</v>
      </c>
      <c r="D194" s="213">
        <f>SUM('2.mell'!H514)</f>
        <v>0</v>
      </c>
      <c r="E194" s="213">
        <f>SUM('2.mell'!I514)</f>
        <v>0</v>
      </c>
      <c r="F194" s="496"/>
    </row>
    <row r="195" spans="1:6" s="119" customFormat="1" ht="12" thickBot="1">
      <c r="A195" s="143">
        <v>1401</v>
      </c>
      <c r="B195" s="144" t="s">
        <v>323</v>
      </c>
      <c r="C195" s="290">
        <f>SUM('2.mell'!C515)</f>
        <v>0</v>
      </c>
      <c r="D195" s="149">
        <f>SUM('2.mell'!D516)</f>
        <v>52612</v>
      </c>
      <c r="E195" s="149">
        <f>SUM('2.mell'!E516)</f>
        <v>52763</v>
      </c>
      <c r="F195" s="917">
        <f aca="true" t="shared" si="3" ref="F195:F200">SUM(E195/D195)</f>
        <v>1.0028700676651714</v>
      </c>
    </row>
    <row r="196" spans="1:6" s="119" customFormat="1" ht="12" thickBot="1">
      <c r="A196" s="146"/>
      <c r="B196" s="145" t="s">
        <v>314</v>
      </c>
      <c r="C196" s="298">
        <f>SUM(C194:C195)</f>
        <v>0</v>
      </c>
      <c r="D196" s="223">
        <f>SUM(D194:D195)</f>
        <v>52612</v>
      </c>
      <c r="E196" s="223">
        <f>SUM(E194:E195)</f>
        <v>52763</v>
      </c>
      <c r="F196" s="919">
        <f t="shared" si="3"/>
        <v>1.0028700676651714</v>
      </c>
    </row>
    <row r="197" spans="1:6" s="119" customFormat="1" ht="11.25">
      <c r="A197" s="132">
        <v>1410</v>
      </c>
      <c r="B197" s="287" t="s">
        <v>335</v>
      </c>
      <c r="C197" s="225">
        <f>SUM(C198:C199)</f>
        <v>102459</v>
      </c>
      <c r="D197" s="225">
        <f>SUM(D198:D199)</f>
        <v>122176</v>
      </c>
      <c r="E197" s="225">
        <f>SUM(E198:E199)</f>
        <v>123239</v>
      </c>
      <c r="F197" s="918">
        <f t="shared" si="3"/>
        <v>1.0087005631220534</v>
      </c>
    </row>
    <row r="198" spans="1:6" s="119" customFormat="1" ht="11.25">
      <c r="A198" s="138">
        <v>1411</v>
      </c>
      <c r="B198" s="136" t="s">
        <v>146</v>
      </c>
      <c r="C198" s="218">
        <f>SUM('2.mell'!C518)</f>
        <v>41455</v>
      </c>
      <c r="D198" s="218">
        <f>SUM('2.mell'!D518)</f>
        <v>55645</v>
      </c>
      <c r="E198" s="218">
        <f>SUM('2.mell'!E518)</f>
        <v>51061</v>
      </c>
      <c r="F198" s="856">
        <f t="shared" si="3"/>
        <v>0.917620630784437</v>
      </c>
    </row>
    <row r="199" spans="1:6" s="119" customFormat="1" ht="11.25">
      <c r="A199" s="138">
        <v>1412</v>
      </c>
      <c r="B199" s="136" t="s">
        <v>147</v>
      </c>
      <c r="C199" s="218">
        <f>SUM('2.mell'!C519)</f>
        <v>61004</v>
      </c>
      <c r="D199" s="218">
        <f>SUM('2.mell'!D519)</f>
        <v>66531</v>
      </c>
      <c r="E199" s="218">
        <f>SUM('2.mell'!E519)</f>
        <v>72178</v>
      </c>
      <c r="F199" s="856">
        <f t="shared" si="3"/>
        <v>1.0848777261727616</v>
      </c>
    </row>
    <row r="200" spans="1:6" s="119" customFormat="1" ht="11.25">
      <c r="A200" s="138">
        <v>1420</v>
      </c>
      <c r="B200" s="239" t="s">
        <v>336</v>
      </c>
      <c r="C200" s="218">
        <f>SUM('2.mell'!C520)</f>
        <v>27859</v>
      </c>
      <c r="D200" s="218">
        <f>SUM('2.mell'!D520)</f>
        <v>35256</v>
      </c>
      <c r="E200" s="218">
        <f>SUM('2.mell'!E520)</f>
        <v>34169</v>
      </c>
      <c r="F200" s="856">
        <f t="shared" si="3"/>
        <v>0.9691683685046517</v>
      </c>
    </row>
    <row r="201" spans="1:6" s="119" customFormat="1" ht="11.25">
      <c r="A201" s="138">
        <v>1421</v>
      </c>
      <c r="B201" s="136" t="s">
        <v>340</v>
      </c>
      <c r="C201" s="218">
        <f>SUM('2.mell'!C521)</f>
        <v>215947</v>
      </c>
      <c r="D201" s="218">
        <f>SUM('2.mell'!D521)</f>
        <v>225417</v>
      </c>
      <c r="E201" s="218">
        <f>SUM('2.mell'!E521)</f>
        <v>218989</v>
      </c>
      <c r="F201" s="856">
        <f aca="true" t="shared" si="4" ref="F201:F264">SUM(E201/D201)</f>
        <v>0.9714839608370265</v>
      </c>
    </row>
    <row r="202" spans="1:6" s="119" customFormat="1" ht="11.25">
      <c r="A202" s="138">
        <v>1422</v>
      </c>
      <c r="B202" s="136" t="s">
        <v>341</v>
      </c>
      <c r="C202" s="218">
        <f>SUM('2.mell'!C522)</f>
        <v>78433</v>
      </c>
      <c r="D202" s="218">
        <f>SUM('2.mell'!D522)</f>
        <v>88278</v>
      </c>
      <c r="E202" s="218">
        <f>SUM('2.mell'!E522)</f>
        <v>81357</v>
      </c>
      <c r="F202" s="856">
        <f t="shared" si="4"/>
        <v>0.9215999456263169</v>
      </c>
    </row>
    <row r="203" spans="1:6" s="119" customFormat="1" ht="11.25">
      <c r="A203" s="138">
        <v>1423</v>
      </c>
      <c r="B203" s="140" t="s">
        <v>342</v>
      </c>
      <c r="C203" s="218">
        <f>SUM('2.mell'!C524)</f>
        <v>0</v>
      </c>
      <c r="D203" s="218">
        <f>SUM('2.mell'!D523)</f>
        <v>10884</v>
      </c>
      <c r="E203" s="218">
        <f>SUM('2.mell'!E523)</f>
        <v>14329</v>
      </c>
      <c r="F203" s="856">
        <f t="shared" si="4"/>
        <v>1.3165196618890114</v>
      </c>
    </row>
    <row r="204" spans="1:6" s="119" customFormat="1" ht="11.25">
      <c r="A204" s="138">
        <v>1424</v>
      </c>
      <c r="B204" s="134" t="s">
        <v>343</v>
      </c>
      <c r="C204" s="218"/>
      <c r="D204" s="218"/>
      <c r="E204" s="218"/>
      <c r="F204" s="496"/>
    </row>
    <row r="205" spans="1:6" s="119" customFormat="1" ht="12" thickBot="1">
      <c r="A205" s="143">
        <v>1425</v>
      </c>
      <c r="B205" s="144" t="s">
        <v>344</v>
      </c>
      <c r="C205" s="218">
        <f>SUM('2.mell'!C525)</f>
        <v>15021</v>
      </c>
      <c r="D205" s="218">
        <f>SUM('2.mell'!D525)</f>
        <v>37787</v>
      </c>
      <c r="E205" s="218">
        <f>SUM('2.mell'!E525)</f>
        <v>37570</v>
      </c>
      <c r="F205" s="921">
        <f t="shared" si="4"/>
        <v>0.9942572842511975</v>
      </c>
    </row>
    <row r="206" spans="1:6" s="119" customFormat="1" ht="14.25" thickBot="1">
      <c r="A206" s="158"/>
      <c r="B206" s="205" t="s">
        <v>528</v>
      </c>
      <c r="C206" s="195">
        <f>SUM(C197+C200+C202+C201+C205)</f>
        <v>439719</v>
      </c>
      <c r="D206" s="195">
        <f>SUM(D197+D200+D202+D201+D205+D203)</f>
        <v>519798</v>
      </c>
      <c r="E206" s="195">
        <f>SUM(E197+E200+E202+E201+E205+E203)</f>
        <v>509653</v>
      </c>
      <c r="F206" s="919">
        <f t="shared" si="4"/>
        <v>0.9804828029349862</v>
      </c>
    </row>
    <row r="207" spans="1:6" s="119" customFormat="1" ht="11.25">
      <c r="A207" s="156"/>
      <c r="B207" s="133"/>
      <c r="C207" s="300"/>
      <c r="D207" s="300"/>
      <c r="E207" s="300"/>
      <c r="F207" s="918"/>
    </row>
    <row r="208" spans="1:6" s="119" customFormat="1" ht="12" thickBot="1">
      <c r="A208" s="157">
        <v>1430</v>
      </c>
      <c r="B208" s="165" t="s">
        <v>345</v>
      </c>
      <c r="C208" s="299"/>
      <c r="D208" s="299"/>
      <c r="E208" s="299"/>
      <c r="F208" s="921"/>
    </row>
    <row r="209" spans="1:6" s="119" customFormat="1" ht="14.25" thickBot="1">
      <c r="A209" s="146"/>
      <c r="B209" s="284" t="s">
        <v>346</v>
      </c>
      <c r="C209" s="303"/>
      <c r="D209" s="303"/>
      <c r="E209" s="303"/>
      <c r="F209" s="919"/>
    </row>
    <row r="210" spans="1:6" s="119" customFormat="1" ht="14.25" thickBot="1">
      <c r="A210" s="146"/>
      <c r="B210" s="263"/>
      <c r="C210" s="303"/>
      <c r="D210" s="303"/>
      <c r="E210" s="303"/>
      <c r="F210" s="919"/>
    </row>
    <row r="211" spans="1:6" s="119" customFormat="1" ht="15.75" thickBot="1">
      <c r="A211" s="146"/>
      <c r="B211" s="289" t="s">
        <v>92</v>
      </c>
      <c r="C211" s="305">
        <f>SUM(C206+C209)</f>
        <v>439719</v>
      </c>
      <c r="D211" s="305">
        <f>SUM(D206+D209+D196)</f>
        <v>572410</v>
      </c>
      <c r="E211" s="305">
        <f>SUM(E206+E209+E196)</f>
        <v>562416</v>
      </c>
      <c r="F211" s="919">
        <f t="shared" si="4"/>
        <v>0.9825404867140686</v>
      </c>
    </row>
    <row r="212" spans="1:6" s="119" customFormat="1" ht="13.5">
      <c r="A212" s="132"/>
      <c r="B212" s="263"/>
      <c r="C212" s="294"/>
      <c r="D212" s="294"/>
      <c r="E212" s="294"/>
      <c r="F212" s="918"/>
    </row>
    <row r="213" spans="1:6" s="119" customFormat="1" ht="11.25">
      <c r="A213" s="138">
        <v>1435</v>
      </c>
      <c r="B213" s="136" t="s">
        <v>347</v>
      </c>
      <c r="C213" s="213"/>
      <c r="D213" s="213"/>
      <c r="E213" s="213"/>
      <c r="F213" s="496"/>
    </row>
    <row r="214" spans="1:6" s="119" customFormat="1" ht="12" thickBot="1">
      <c r="A214" s="138">
        <v>1436</v>
      </c>
      <c r="B214" s="136" t="s">
        <v>366</v>
      </c>
      <c r="C214" s="213"/>
      <c r="D214" s="213"/>
      <c r="E214" s="213"/>
      <c r="F214" s="921"/>
    </row>
    <row r="215" spans="1:6" s="119" customFormat="1" ht="14.25" thickBot="1">
      <c r="A215" s="146"/>
      <c r="B215" s="205" t="s">
        <v>351</v>
      </c>
      <c r="C215" s="303"/>
      <c r="D215" s="303"/>
      <c r="E215" s="303"/>
      <c r="F215" s="944"/>
    </row>
    <row r="216" spans="1:6" s="119" customFormat="1" ht="13.5">
      <c r="A216" s="156"/>
      <c r="B216" s="288"/>
      <c r="C216" s="300"/>
      <c r="D216" s="300"/>
      <c r="E216" s="300"/>
      <c r="F216" s="918"/>
    </row>
    <row r="217" spans="1:6" s="119" customFormat="1" ht="12" thickBot="1">
      <c r="A217" s="143">
        <v>1440</v>
      </c>
      <c r="B217" s="144" t="s">
        <v>367</v>
      </c>
      <c r="C217" s="299"/>
      <c r="D217" s="299"/>
      <c r="E217" s="299"/>
      <c r="F217" s="921"/>
    </row>
    <row r="218" spans="1:6" s="119" customFormat="1" ht="14.25" thickBot="1">
      <c r="A218" s="158"/>
      <c r="B218" s="284" t="s">
        <v>356</v>
      </c>
      <c r="C218" s="303"/>
      <c r="D218" s="303"/>
      <c r="E218" s="303"/>
      <c r="F218" s="919"/>
    </row>
    <row r="219" spans="1:6" s="119" customFormat="1" ht="13.5">
      <c r="A219" s="156"/>
      <c r="B219" s="288"/>
      <c r="C219" s="300"/>
      <c r="D219" s="300"/>
      <c r="E219" s="300"/>
      <c r="F219" s="918"/>
    </row>
    <row r="220" spans="1:6" s="119" customFormat="1" ht="12" thickBot="1">
      <c r="A220" s="265">
        <v>1445</v>
      </c>
      <c r="B220" s="148" t="s">
        <v>358</v>
      </c>
      <c r="C220" s="297"/>
      <c r="D220" s="297"/>
      <c r="E220" s="297"/>
      <c r="F220" s="921"/>
    </row>
    <row r="221" spans="1:6" s="119" customFormat="1" ht="14.25" thickBot="1">
      <c r="A221" s="146"/>
      <c r="B221" s="205" t="s">
        <v>359</v>
      </c>
      <c r="C221" s="303"/>
      <c r="D221" s="303"/>
      <c r="E221" s="303"/>
      <c r="F221" s="919"/>
    </row>
    <row r="222" spans="1:6" s="119" customFormat="1" ht="13.5">
      <c r="A222" s="156"/>
      <c r="B222" s="288"/>
      <c r="C222" s="307"/>
      <c r="D222" s="307"/>
      <c r="E222" s="307"/>
      <c r="F222" s="918"/>
    </row>
    <row r="223" spans="1:6" s="119" customFormat="1" ht="11.25">
      <c r="A223" s="138">
        <v>1450</v>
      </c>
      <c r="B223" s="136" t="s">
        <v>360</v>
      </c>
      <c r="C223" s="218"/>
      <c r="D223" s="218">
        <f>SUM('2.mell'!D529)</f>
        <v>64697</v>
      </c>
      <c r="E223" s="218">
        <f>SUM('2.mell'!E529)</f>
        <v>64697</v>
      </c>
      <c r="F223" s="856">
        <f t="shared" si="4"/>
        <v>1</v>
      </c>
    </row>
    <row r="224" spans="1:6" s="119" customFormat="1" ht="12" thickBot="1">
      <c r="A224" s="157">
        <v>1451</v>
      </c>
      <c r="B224" s="142" t="s">
        <v>311</v>
      </c>
      <c r="C224" s="308">
        <f>SUM('2.mell'!C530+'2.mell'!C531)</f>
        <v>3442085</v>
      </c>
      <c r="D224" s="308">
        <f>SUM('2.mell'!D530+'2.mell'!D531)</f>
        <v>3619865</v>
      </c>
      <c r="E224" s="308">
        <f>SUM('2.mell'!E530+'2.mell'!E531)</f>
        <v>3499464</v>
      </c>
      <c r="F224" s="917">
        <f t="shared" si="4"/>
        <v>0.966738814845305</v>
      </c>
    </row>
    <row r="225" spans="1:6" s="119" customFormat="1" ht="14.25" thickBot="1">
      <c r="A225" s="146"/>
      <c r="B225" s="205" t="s">
        <v>60</v>
      </c>
      <c r="C225" s="195">
        <f>SUM(C224)</f>
        <v>3442085</v>
      </c>
      <c r="D225" s="195">
        <f>SUM(D223:D224)</f>
        <v>3684562</v>
      </c>
      <c r="E225" s="195">
        <f>SUM(E223:E224)</f>
        <v>3564161</v>
      </c>
      <c r="F225" s="919">
        <f t="shared" si="4"/>
        <v>0.9673228459719229</v>
      </c>
    </row>
    <row r="226" spans="1:6" s="163" customFormat="1" ht="13.5" customHeight="1">
      <c r="A226" s="156"/>
      <c r="B226" s="244"/>
      <c r="C226" s="307"/>
      <c r="D226" s="307"/>
      <c r="E226" s="307"/>
      <c r="F226" s="918"/>
    </row>
    <row r="227" spans="1:6" s="163" customFormat="1" ht="12.75">
      <c r="A227" s="138">
        <v>1455</v>
      </c>
      <c r="B227" s="272" t="s">
        <v>362</v>
      </c>
      <c r="C227" s="218"/>
      <c r="D227" s="218"/>
      <c r="E227" s="218"/>
      <c r="F227" s="496"/>
    </row>
    <row r="228" spans="1:6" s="163" customFormat="1" ht="13.5" thickBot="1">
      <c r="A228" s="143">
        <v>1456</v>
      </c>
      <c r="B228" s="144" t="s">
        <v>311</v>
      </c>
      <c r="C228" s="283"/>
      <c r="D228" s="283"/>
      <c r="E228" s="283"/>
      <c r="F228" s="921"/>
    </row>
    <row r="229" spans="1:6" s="119" customFormat="1" ht="14.25" thickBot="1">
      <c r="A229" s="146"/>
      <c r="B229" s="306" t="s">
        <v>363</v>
      </c>
      <c r="C229" s="195">
        <f>SUM(C228)</f>
        <v>0</v>
      </c>
      <c r="D229" s="195">
        <f>SUM(D228)</f>
        <v>0</v>
      </c>
      <c r="E229" s="195">
        <f>SUM(E228)</f>
        <v>0</v>
      </c>
      <c r="F229" s="919"/>
    </row>
    <row r="230" spans="1:6" s="119" customFormat="1" ht="12" thickBot="1">
      <c r="A230" s="146"/>
      <c r="B230" s="137"/>
      <c r="C230" s="304"/>
      <c r="D230" s="304"/>
      <c r="E230" s="304"/>
      <c r="F230" s="919"/>
    </row>
    <row r="231" spans="1:6" s="119" customFormat="1" ht="15.75" thickBot="1">
      <c r="A231" s="146"/>
      <c r="B231" s="292" t="s">
        <v>67</v>
      </c>
      <c r="C231" s="309">
        <f>SUM(C229+C225+C211)</f>
        <v>3881804</v>
      </c>
      <c r="D231" s="309">
        <f>SUM(D229+D225+D211)</f>
        <v>4256972</v>
      </c>
      <c r="E231" s="309">
        <f>SUM(E229+E225+E211)</f>
        <v>4126577</v>
      </c>
      <c r="F231" s="919">
        <f t="shared" si="4"/>
        <v>0.9693690726647956</v>
      </c>
    </row>
    <row r="232" spans="1:6" s="163" customFormat="1" ht="12.75">
      <c r="A232" s="162"/>
      <c r="B232" s="192"/>
      <c r="C232" s="227"/>
      <c r="D232" s="227"/>
      <c r="E232" s="227"/>
      <c r="F232" s="918"/>
    </row>
    <row r="233" spans="1:6" s="163" customFormat="1" ht="17.25" customHeight="1">
      <c r="A233" s="164"/>
      <c r="B233" s="301" t="s">
        <v>525</v>
      </c>
      <c r="C233" s="214"/>
      <c r="D233" s="214"/>
      <c r="E233" s="214"/>
      <c r="F233" s="496"/>
    </row>
    <row r="234" spans="1:6" s="163" customFormat="1" ht="12.75">
      <c r="A234" s="164"/>
      <c r="B234" s="123"/>
      <c r="C234" s="214"/>
      <c r="D234" s="214"/>
      <c r="E234" s="214"/>
      <c r="F234" s="496"/>
    </row>
    <row r="235" spans="1:6" s="163" customFormat="1" ht="12.75">
      <c r="A235" s="138">
        <v>1500</v>
      </c>
      <c r="B235" s="136" t="s">
        <v>316</v>
      </c>
      <c r="C235" s="220">
        <f>SUM(C10)</f>
        <v>1475835</v>
      </c>
      <c r="D235" s="220">
        <f>SUM(D10)</f>
        <v>1780329</v>
      </c>
      <c r="E235" s="220">
        <f>SUM(E10)</f>
        <v>1780328</v>
      </c>
      <c r="F235" s="856">
        <f t="shared" si="4"/>
        <v>0.9999994383060659</v>
      </c>
    </row>
    <row r="236" spans="1:6" s="163" customFormat="1" ht="12.75">
      <c r="A236" s="138">
        <v>1501</v>
      </c>
      <c r="B236" s="136" t="s">
        <v>322</v>
      </c>
      <c r="C236" s="220"/>
      <c r="D236" s="220">
        <f>SUM(D17)</f>
        <v>466</v>
      </c>
      <c r="E236" s="220">
        <f>SUM(E17)</f>
        <v>466</v>
      </c>
      <c r="F236" s="856">
        <f t="shared" si="4"/>
        <v>1</v>
      </c>
    </row>
    <row r="237" spans="1:6" s="163" customFormat="1" ht="13.5" thickBot="1">
      <c r="A237" s="143">
        <v>1502</v>
      </c>
      <c r="B237" s="144" t="s">
        <v>323</v>
      </c>
      <c r="C237" s="214"/>
      <c r="D237" s="220">
        <f>SUM(D195+D18+D117+D156)</f>
        <v>101569</v>
      </c>
      <c r="E237" s="220">
        <f>SUM(E195+E18+E117+E156)</f>
        <v>101720</v>
      </c>
      <c r="F237" s="917">
        <f t="shared" si="4"/>
        <v>1.001486674083628</v>
      </c>
    </row>
    <row r="238" spans="1:6" s="163" customFormat="1" ht="13.5" thickBot="1">
      <c r="A238" s="146"/>
      <c r="B238" s="151" t="s">
        <v>324</v>
      </c>
      <c r="C238" s="219">
        <f>SUM(C235:C237)</f>
        <v>1475835</v>
      </c>
      <c r="D238" s="219">
        <f>SUM(D235:D237)</f>
        <v>1882364</v>
      </c>
      <c r="E238" s="219">
        <f>SUM(E235:E237)</f>
        <v>1882514</v>
      </c>
      <c r="F238" s="919">
        <f t="shared" si="4"/>
        <v>1.0000796870318387</v>
      </c>
    </row>
    <row r="239" spans="1:6" s="163" customFormat="1" ht="12.75">
      <c r="A239" s="139">
        <v>1510</v>
      </c>
      <c r="B239" s="140" t="s">
        <v>325</v>
      </c>
      <c r="C239" s="222">
        <f>SUM(C21)</f>
        <v>3100000</v>
      </c>
      <c r="D239" s="222">
        <f>SUM(D21)</f>
        <v>3260126</v>
      </c>
      <c r="E239" s="222">
        <f>SUM(E21)</f>
        <v>3260126</v>
      </c>
      <c r="F239" s="954">
        <f t="shared" si="4"/>
        <v>1</v>
      </c>
    </row>
    <row r="240" spans="1:6" s="163" customFormat="1" ht="12.75">
      <c r="A240" s="138">
        <v>1511</v>
      </c>
      <c r="B240" s="140" t="s">
        <v>326</v>
      </c>
      <c r="C240" s="220">
        <f>SUM(C24)</f>
        <v>3597165</v>
      </c>
      <c r="D240" s="220">
        <f>SUM(D24)</f>
        <v>3844571</v>
      </c>
      <c r="E240" s="220">
        <f>SUM(E24)</f>
        <v>3844571</v>
      </c>
      <c r="F240" s="856">
        <f t="shared" si="4"/>
        <v>1</v>
      </c>
    </row>
    <row r="241" spans="1:6" s="163" customFormat="1" ht="13.5" thickBot="1">
      <c r="A241" s="143">
        <v>1514</v>
      </c>
      <c r="B241" s="144" t="s">
        <v>282</v>
      </c>
      <c r="C241" s="226">
        <f>SUM(C28)</f>
        <v>494368</v>
      </c>
      <c r="D241" s="226">
        <f>SUM(D28)</f>
        <v>463938</v>
      </c>
      <c r="E241" s="226">
        <f>SUM(E28)</f>
        <v>463643</v>
      </c>
      <c r="F241" s="917">
        <f t="shared" si="4"/>
        <v>0.9993641391737689</v>
      </c>
    </row>
    <row r="242" spans="1:6" s="163" customFormat="1" ht="13.5" thickBot="1">
      <c r="A242" s="146"/>
      <c r="B242" s="312" t="s">
        <v>334</v>
      </c>
      <c r="C242" s="219">
        <f>SUM(C239:C241)</f>
        <v>7191533</v>
      </c>
      <c r="D242" s="219">
        <f>SUM(D239:D241)</f>
        <v>7568635</v>
      </c>
      <c r="E242" s="219">
        <f>SUM(E239:E241)</f>
        <v>7568340</v>
      </c>
      <c r="F242" s="919">
        <f t="shared" si="4"/>
        <v>0.9999610233549379</v>
      </c>
    </row>
    <row r="243" spans="1:6" s="163" customFormat="1" ht="12.75">
      <c r="A243" s="139">
        <v>1520</v>
      </c>
      <c r="B243" s="261" t="s">
        <v>335</v>
      </c>
      <c r="C243" s="222">
        <f>SUM(C42+C119+C158+C197)</f>
        <v>1394459</v>
      </c>
      <c r="D243" s="222">
        <f>SUM(D42+D119+D158+D197)</f>
        <v>1317766</v>
      </c>
      <c r="E243" s="222">
        <f>SUM(E42+E119+E158+E197)</f>
        <v>1319702</v>
      </c>
      <c r="F243" s="954">
        <f t="shared" si="4"/>
        <v>1.001469153096984</v>
      </c>
    </row>
    <row r="244" spans="1:6" s="163" customFormat="1" ht="12.75">
      <c r="A244" s="138">
        <v>1521</v>
      </c>
      <c r="B244" s="239" t="s">
        <v>336</v>
      </c>
      <c r="C244" s="220">
        <f>SUM(C50+C122+C161+C200)</f>
        <v>242925</v>
      </c>
      <c r="D244" s="220">
        <f>SUM(D50+D122+D161+D200)</f>
        <v>280861</v>
      </c>
      <c r="E244" s="220">
        <f>SUM(E50+E122+E161+E200)</f>
        <v>279774</v>
      </c>
      <c r="F244" s="856">
        <f t="shared" si="4"/>
        <v>0.9961297581365871</v>
      </c>
    </row>
    <row r="245" spans="1:6" s="163" customFormat="1" ht="12.75">
      <c r="A245" s="873">
        <v>1522</v>
      </c>
      <c r="B245" s="867" t="s">
        <v>531</v>
      </c>
      <c r="C245" s="868"/>
      <c r="D245" s="868">
        <v>40000</v>
      </c>
      <c r="E245" s="868">
        <v>40000</v>
      </c>
      <c r="F245" s="856">
        <f t="shared" si="4"/>
        <v>1</v>
      </c>
    </row>
    <row r="246" spans="1:6" s="163" customFormat="1" ht="12.75">
      <c r="A246" s="138">
        <v>1523</v>
      </c>
      <c r="B246" s="136" t="s">
        <v>340</v>
      </c>
      <c r="C246" s="220">
        <f>SUM(C123+C162+C201+C55)</f>
        <v>216797</v>
      </c>
      <c r="D246" s="220">
        <f>SUM(D123+D162+D201+D55)</f>
        <v>225417</v>
      </c>
      <c r="E246" s="220">
        <f>SUM(E123+E162+E201+E55)</f>
        <v>218989</v>
      </c>
      <c r="F246" s="856">
        <f t="shared" si="4"/>
        <v>0.9714839608370265</v>
      </c>
    </row>
    <row r="247" spans="1:6" s="163" customFormat="1" ht="12.75">
      <c r="A247" s="138">
        <v>1524</v>
      </c>
      <c r="B247" s="136" t="s">
        <v>341</v>
      </c>
      <c r="C247" s="220">
        <f>SUM(C56+C124+C163+C202)</f>
        <v>1328238</v>
      </c>
      <c r="D247" s="220">
        <f>SUM(D56+D124+D163+D202)</f>
        <v>483352</v>
      </c>
      <c r="E247" s="220">
        <f>SUM(E56+E124+E163+E202)</f>
        <v>475288</v>
      </c>
      <c r="F247" s="856">
        <f t="shared" si="4"/>
        <v>0.9833165063969943</v>
      </c>
    </row>
    <row r="248" spans="1:6" s="163" customFormat="1" ht="12.75">
      <c r="A248" s="138">
        <v>1525</v>
      </c>
      <c r="B248" s="140" t="s">
        <v>342</v>
      </c>
      <c r="C248" s="220">
        <f aca="true" t="shared" si="5" ref="C248:E249">SUM(C62+C125+C164+C203)</f>
        <v>0</v>
      </c>
      <c r="D248" s="220">
        <f t="shared" si="5"/>
        <v>10884</v>
      </c>
      <c r="E248" s="220">
        <f t="shared" si="5"/>
        <v>14329</v>
      </c>
      <c r="F248" s="856">
        <f t="shared" si="4"/>
        <v>1.3165196618890114</v>
      </c>
    </row>
    <row r="249" spans="1:6" s="163" customFormat="1" ht="12.75">
      <c r="A249" s="138">
        <v>1526</v>
      </c>
      <c r="B249" s="134" t="s">
        <v>343</v>
      </c>
      <c r="C249" s="220">
        <f t="shared" si="5"/>
        <v>40400</v>
      </c>
      <c r="D249" s="220">
        <f t="shared" si="5"/>
        <v>57629</v>
      </c>
      <c r="E249" s="220">
        <f t="shared" si="5"/>
        <v>57629</v>
      </c>
      <c r="F249" s="856">
        <f t="shared" si="4"/>
        <v>1</v>
      </c>
    </row>
    <row r="250" spans="1:6" s="163" customFormat="1" ht="13.5" thickBot="1">
      <c r="A250" s="143">
        <v>1527</v>
      </c>
      <c r="B250" s="144" t="s">
        <v>344</v>
      </c>
      <c r="C250" s="226">
        <f>SUM(C65+C127+C166+C205)</f>
        <v>15021</v>
      </c>
      <c r="D250" s="226">
        <f>SUM(D65+D127+D166+D205)</f>
        <v>187553</v>
      </c>
      <c r="E250" s="226">
        <f>SUM(E65+E127+E166+E205)</f>
        <v>187336</v>
      </c>
      <c r="F250" s="917">
        <f t="shared" si="4"/>
        <v>0.9988429937137769</v>
      </c>
    </row>
    <row r="251" spans="1:6" s="163" customFormat="1" ht="13.5" thickBot="1">
      <c r="A251" s="146"/>
      <c r="B251" s="151" t="s">
        <v>528</v>
      </c>
      <c r="C251" s="219">
        <f>SUM(C243:C250)</f>
        <v>3237840</v>
      </c>
      <c r="D251" s="219">
        <f>SUM(D243:D250)</f>
        <v>2603462</v>
      </c>
      <c r="E251" s="219">
        <f>SUM(E243:E250)</f>
        <v>2593047</v>
      </c>
      <c r="F251" s="919">
        <f t="shared" si="4"/>
        <v>0.9959995575122663</v>
      </c>
    </row>
    <row r="252" spans="1:6" s="163" customFormat="1" ht="13.5" thickBot="1">
      <c r="A252" s="159">
        <v>1530</v>
      </c>
      <c r="B252" s="319" t="s">
        <v>345</v>
      </c>
      <c r="C252" s="219">
        <f>SUM(C68)</f>
        <v>0</v>
      </c>
      <c r="D252" s="507">
        <f>SUM(D68)</f>
        <v>1500</v>
      </c>
      <c r="E252" s="507">
        <f>SUM(E68)</f>
        <v>1500</v>
      </c>
      <c r="F252" s="920">
        <f t="shared" si="4"/>
        <v>1</v>
      </c>
    </row>
    <row r="253" spans="1:6" s="163" customFormat="1" ht="13.5" thickBot="1">
      <c r="A253" s="335"/>
      <c r="B253" s="316" t="s">
        <v>346</v>
      </c>
      <c r="C253" s="320">
        <f>SUM(C252)</f>
        <v>0</v>
      </c>
      <c r="D253" s="320">
        <f>SUM(D252)</f>
        <v>1500</v>
      </c>
      <c r="E253" s="320">
        <f>SUM(E252)</f>
        <v>1500</v>
      </c>
      <c r="F253" s="923">
        <f t="shared" si="4"/>
        <v>1</v>
      </c>
    </row>
    <row r="254" spans="1:6" s="163" customFormat="1" ht="16.5" thickBot="1" thickTop="1">
      <c r="A254" s="336"/>
      <c r="B254" s="314" t="s">
        <v>92</v>
      </c>
      <c r="C254" s="318">
        <f>SUM(C238+C242+C251+C253)</f>
        <v>11905208</v>
      </c>
      <c r="D254" s="318">
        <f>SUM(D238+D242+D251+D253)</f>
        <v>12055961</v>
      </c>
      <c r="E254" s="318">
        <f>SUM(E238+E242+E251+E253)</f>
        <v>12045401</v>
      </c>
      <c r="F254" s="924">
        <f t="shared" si="4"/>
        <v>0.9991240847577394</v>
      </c>
    </row>
    <row r="255" spans="1:6" s="163" customFormat="1" ht="13.5" thickTop="1">
      <c r="A255" s="139">
        <v>1540</v>
      </c>
      <c r="B255" s="140" t="s">
        <v>347</v>
      </c>
      <c r="C255" s="217"/>
      <c r="D255" s="222">
        <f>SUM(D73)</f>
        <v>312395</v>
      </c>
      <c r="E255" s="222">
        <f>SUM(E73)</f>
        <v>312395</v>
      </c>
      <c r="F255" s="998">
        <f t="shared" si="4"/>
        <v>1</v>
      </c>
    </row>
    <row r="256" spans="1:6" s="163" customFormat="1" ht="12.75">
      <c r="A256" s="138">
        <v>1541</v>
      </c>
      <c r="B256" s="136" t="s">
        <v>348</v>
      </c>
      <c r="C256" s="220">
        <f>SUM(C74)</f>
        <v>2395920</v>
      </c>
      <c r="D256" s="220">
        <f>SUM(D74)</f>
        <v>2216481</v>
      </c>
      <c r="E256" s="220">
        <f>SUM(E74)</f>
        <v>1348992</v>
      </c>
      <c r="F256" s="856">
        <f t="shared" si="4"/>
        <v>0.6086187970932302</v>
      </c>
    </row>
    <row r="257" spans="1:6" s="163" customFormat="1" ht="12.75">
      <c r="A257" s="138">
        <v>1542</v>
      </c>
      <c r="B257" s="136" t="s">
        <v>349</v>
      </c>
      <c r="C257" s="220">
        <f>SUM(C78)</f>
        <v>1701355</v>
      </c>
      <c r="D257" s="220">
        <f>SUM(D78)</f>
        <v>614856</v>
      </c>
      <c r="E257" s="220">
        <f>SUM(E78)</f>
        <v>603036</v>
      </c>
      <c r="F257" s="856">
        <f t="shared" si="4"/>
        <v>0.9807759865724658</v>
      </c>
    </row>
    <row r="258" spans="1:6" s="163" customFormat="1" ht="12.75">
      <c r="A258" s="138">
        <v>1543</v>
      </c>
      <c r="B258" s="955" t="s">
        <v>881</v>
      </c>
      <c r="C258" s="220"/>
      <c r="D258" s="220">
        <f>SUM(D82)</f>
        <v>78149</v>
      </c>
      <c r="E258" s="220">
        <f>SUM(E82)</f>
        <v>78149</v>
      </c>
      <c r="F258" s="856">
        <f t="shared" si="4"/>
        <v>1</v>
      </c>
    </row>
    <row r="259" spans="1:6" s="163" customFormat="1" ht="13.5" thickBot="1">
      <c r="A259" s="157">
        <v>1544</v>
      </c>
      <c r="B259" s="142" t="s">
        <v>358</v>
      </c>
      <c r="C259" s="501"/>
      <c r="D259" s="501">
        <f>SUM(D83)</f>
        <v>20684</v>
      </c>
      <c r="E259" s="501">
        <f>SUM(E83)</f>
        <v>20684</v>
      </c>
      <c r="F259" s="917">
        <f t="shared" si="4"/>
        <v>1</v>
      </c>
    </row>
    <row r="260" spans="1:6" s="163" customFormat="1" ht="13.5" thickBot="1">
      <c r="A260" s="146"/>
      <c r="B260" s="151" t="s">
        <v>351</v>
      </c>
      <c r="C260" s="219">
        <f>SUM(C256:C257)</f>
        <v>4097275</v>
      </c>
      <c r="D260" s="219">
        <f>SUM(D255:D259)</f>
        <v>3242565</v>
      </c>
      <c r="E260" s="219">
        <f>SUM(E255:E259)</f>
        <v>2363256</v>
      </c>
      <c r="F260" s="919">
        <f t="shared" si="4"/>
        <v>0.7288230151130355</v>
      </c>
    </row>
    <row r="261" spans="1:6" s="163" customFormat="1" ht="12.75">
      <c r="A261" s="139">
        <v>1550</v>
      </c>
      <c r="B261" s="140" t="s">
        <v>352</v>
      </c>
      <c r="C261" s="222">
        <f>SUM(C86)</f>
        <v>880000</v>
      </c>
      <c r="D261" s="222">
        <f>SUM(D86)</f>
        <v>616575</v>
      </c>
      <c r="E261" s="222">
        <f>SUM(E86)</f>
        <v>616575</v>
      </c>
      <c r="F261" s="916">
        <f t="shared" si="4"/>
        <v>1</v>
      </c>
    </row>
    <row r="262" spans="1:6" s="163" customFormat="1" ht="13.5" thickBot="1">
      <c r="A262" s="143">
        <v>1551</v>
      </c>
      <c r="B262" s="144" t="s">
        <v>367</v>
      </c>
      <c r="C262" s="224"/>
      <c r="D262" s="226">
        <f>SUM(D217+D177+D137)</f>
        <v>1786</v>
      </c>
      <c r="E262" s="226">
        <f>SUM(E217+E177+E137+E92)</f>
        <v>1809</v>
      </c>
      <c r="F262" s="917">
        <f t="shared" si="4"/>
        <v>1.0128779395296752</v>
      </c>
    </row>
    <row r="263" spans="1:6" s="163" customFormat="1" ht="13.5" thickBot="1">
      <c r="A263" s="146"/>
      <c r="B263" s="151" t="s">
        <v>356</v>
      </c>
      <c r="C263" s="219">
        <f>SUM(C261:C262)</f>
        <v>880000</v>
      </c>
      <c r="D263" s="219">
        <f>SUM(D261:D262)</f>
        <v>618361</v>
      </c>
      <c r="E263" s="219">
        <f>SUM(E261:E262)</f>
        <v>618384</v>
      </c>
      <c r="F263" s="919">
        <f t="shared" si="4"/>
        <v>1.0000371951012434</v>
      </c>
    </row>
    <row r="264" spans="1:6" s="163" customFormat="1" ht="12.75">
      <c r="A264" s="139">
        <v>1560</v>
      </c>
      <c r="B264" s="155" t="s">
        <v>357</v>
      </c>
      <c r="C264" s="222">
        <f>SUM(C94)</f>
        <v>65000</v>
      </c>
      <c r="D264" s="222">
        <f>SUM(D94)</f>
        <v>37927</v>
      </c>
      <c r="E264" s="222">
        <f>SUM(E94)</f>
        <v>37927</v>
      </c>
      <c r="F264" s="954">
        <f t="shared" si="4"/>
        <v>1</v>
      </c>
    </row>
    <row r="265" spans="1:6" s="163" customFormat="1" ht="12.75">
      <c r="A265" s="265">
        <v>1561</v>
      </c>
      <c r="B265" s="142" t="s">
        <v>358</v>
      </c>
      <c r="C265" s="519">
        <f>SUM(C98)</f>
        <v>2955</v>
      </c>
      <c r="D265" s="519">
        <f>SUM(D98)</f>
        <v>2955</v>
      </c>
      <c r="E265" s="519">
        <f>SUM(E98)</f>
        <v>2955</v>
      </c>
      <c r="F265" s="856">
        <f aca="true" t="shared" si="6" ref="F265:F277">SUM(E265/D265)</f>
        <v>1</v>
      </c>
    </row>
    <row r="266" spans="1:6" s="163" customFormat="1" ht="13.5" thickBot="1">
      <c r="A266" s="864">
        <v>1562</v>
      </c>
      <c r="B266" s="865" t="s">
        <v>815</v>
      </c>
      <c r="C266" s="866"/>
      <c r="D266" s="866">
        <f>D99</f>
        <v>1103</v>
      </c>
      <c r="E266" s="866">
        <f>E99</f>
        <v>1102</v>
      </c>
      <c r="F266" s="917">
        <f t="shared" si="6"/>
        <v>0.99909338168631</v>
      </c>
    </row>
    <row r="267" spans="1:6" s="163" customFormat="1" ht="13.5" thickBot="1">
      <c r="A267" s="337"/>
      <c r="B267" s="313" t="s">
        <v>359</v>
      </c>
      <c r="C267" s="318">
        <f>SUM(C264:C265)</f>
        <v>67955</v>
      </c>
      <c r="D267" s="318">
        <f>SUM(D264:D266)</f>
        <v>41985</v>
      </c>
      <c r="E267" s="318">
        <f>SUM(E264:E266)</f>
        <v>41984</v>
      </c>
      <c r="F267" s="999">
        <f t="shared" si="6"/>
        <v>0.9999761819697511</v>
      </c>
    </row>
    <row r="268" spans="1:6" s="163" customFormat="1" ht="16.5" thickBot="1" thickTop="1">
      <c r="A268" s="336"/>
      <c r="B268" s="317" t="s">
        <v>93</v>
      </c>
      <c r="C268" s="315">
        <f>SUM(C260+C263+C267)</f>
        <v>5045230</v>
      </c>
      <c r="D268" s="315">
        <f>SUM(D260+D263+D267)</f>
        <v>3902911</v>
      </c>
      <c r="E268" s="315">
        <f>SUM(E260+E263+E267)</f>
        <v>3023624</v>
      </c>
      <c r="F268" s="924">
        <f t="shared" si="6"/>
        <v>0.7747099536730404</v>
      </c>
    </row>
    <row r="269" spans="1:6" s="163" customFormat="1" ht="13.5" thickTop="1">
      <c r="A269" s="139">
        <v>1570</v>
      </c>
      <c r="B269" s="140" t="s">
        <v>360</v>
      </c>
      <c r="C269" s="217"/>
      <c r="D269" s="222">
        <f>SUM(D182+D143+D104+D223)</f>
        <v>1336363</v>
      </c>
      <c r="E269" s="222">
        <f>SUM(E182+E143+E104+E223)</f>
        <v>1336363</v>
      </c>
      <c r="F269" s="998">
        <f t="shared" si="6"/>
        <v>1</v>
      </c>
    </row>
    <row r="270" spans="1:6" s="163" customFormat="1" ht="12.75">
      <c r="A270" s="138">
        <v>1571</v>
      </c>
      <c r="B270" s="136" t="s">
        <v>311</v>
      </c>
      <c r="C270" s="220">
        <f>SUM(C224+C183+C144)</f>
        <v>5454190</v>
      </c>
      <c r="D270" s="220">
        <f>SUM(D224+D183+D144)</f>
        <v>5583054</v>
      </c>
      <c r="E270" s="220">
        <f>SUM(E224+E183+E144)</f>
        <v>5398006</v>
      </c>
      <c r="F270" s="856">
        <f t="shared" si="6"/>
        <v>0.9668554164082955</v>
      </c>
    </row>
    <row r="271" spans="1:6" s="163" customFormat="1" ht="13.5" thickBot="1">
      <c r="A271" s="157">
        <v>1572</v>
      </c>
      <c r="B271" s="165" t="s">
        <v>882</v>
      </c>
      <c r="C271" s="945"/>
      <c r="D271" s="945">
        <f>SUM(D105)</f>
        <v>38195</v>
      </c>
      <c r="E271" s="945">
        <f>SUM(E105)</f>
        <v>38195</v>
      </c>
      <c r="F271" s="917">
        <f t="shared" si="6"/>
        <v>1</v>
      </c>
    </row>
    <row r="272" spans="1:6" s="163" customFormat="1" ht="14.25" thickBot="1">
      <c r="A272" s="146"/>
      <c r="B272" s="334" t="s">
        <v>85</v>
      </c>
      <c r="C272" s="219">
        <f>SUM(C269:C270)</f>
        <v>5454190</v>
      </c>
      <c r="D272" s="219">
        <f>SUM(D269:D270)</f>
        <v>6919417</v>
      </c>
      <c r="E272" s="219">
        <f>SUM(E269:E270)</f>
        <v>6734369</v>
      </c>
      <c r="F272" s="919">
        <f t="shared" si="6"/>
        <v>0.9732567064537374</v>
      </c>
    </row>
    <row r="273" spans="1:6" s="163" customFormat="1" ht="12.75">
      <c r="A273" s="139">
        <v>1580</v>
      </c>
      <c r="B273" s="140" t="s">
        <v>361</v>
      </c>
      <c r="C273" s="222">
        <f>SUM(C108)</f>
        <v>420000</v>
      </c>
      <c r="D273" s="222">
        <f>SUM(D108)</f>
        <v>420000</v>
      </c>
      <c r="E273" s="222">
        <f>SUM(E108)</f>
        <v>420000</v>
      </c>
      <c r="F273" s="916">
        <f t="shared" si="6"/>
        <v>1</v>
      </c>
    </row>
    <row r="274" spans="1:6" s="163" customFormat="1" ht="12" customHeight="1">
      <c r="A274" s="138">
        <v>1581</v>
      </c>
      <c r="B274" s="136" t="s">
        <v>362</v>
      </c>
      <c r="C274" s="220">
        <f>SUM(C109)</f>
        <v>140000</v>
      </c>
      <c r="D274" s="220">
        <f>SUM(D109+D147)</f>
        <v>560882</v>
      </c>
      <c r="E274" s="220">
        <f>SUM(E109+E147)</f>
        <v>560882</v>
      </c>
      <c r="F274" s="856">
        <f t="shared" si="6"/>
        <v>1</v>
      </c>
    </row>
    <row r="275" spans="1:6" s="163" customFormat="1" ht="13.5" thickBot="1">
      <c r="A275" s="143">
        <v>1582</v>
      </c>
      <c r="B275" s="144" t="s">
        <v>311</v>
      </c>
      <c r="C275" s="226">
        <f>SUM(C228+C187+C148)</f>
        <v>176600</v>
      </c>
      <c r="D275" s="226">
        <f>SUM(D228+D187+D148)</f>
        <v>233130</v>
      </c>
      <c r="E275" s="226">
        <f>SUM(E228+E187+E148)</f>
        <v>106205</v>
      </c>
      <c r="F275" s="917">
        <f t="shared" si="6"/>
        <v>0.4555612748252048</v>
      </c>
    </row>
    <row r="276" spans="1:6" s="163" customFormat="1" ht="13.5" thickBot="1">
      <c r="A276" s="146"/>
      <c r="B276" s="203" t="s">
        <v>363</v>
      </c>
      <c r="C276" s="219">
        <f>SUM(C273:C275)</f>
        <v>736600</v>
      </c>
      <c r="D276" s="219">
        <f>SUM(D273:D275)</f>
        <v>1214012</v>
      </c>
      <c r="E276" s="219">
        <f>SUM(E273:E275)</f>
        <v>1087087</v>
      </c>
      <c r="F276" s="944">
        <f t="shared" si="6"/>
        <v>0.8954499626033351</v>
      </c>
    </row>
    <row r="277" spans="1:9" s="163" customFormat="1" ht="18.75" customHeight="1" thickBot="1">
      <c r="A277" s="146"/>
      <c r="B277" s="212" t="s">
        <v>81</v>
      </c>
      <c r="C277" s="219">
        <f>SUM(C254+C268+C273+C274)</f>
        <v>17510438</v>
      </c>
      <c r="D277" s="219">
        <f>SUM(D254+D268+D273+D274+D269+D271)</f>
        <v>18314312</v>
      </c>
      <c r="E277" s="219">
        <f>SUM(E254+E268+E273+E274+E269+E271)</f>
        <v>17424465</v>
      </c>
      <c r="F277" s="919">
        <f t="shared" si="6"/>
        <v>0.95141248003201</v>
      </c>
      <c r="G277" s="518"/>
      <c r="I277" s="859"/>
    </row>
    <row r="278" ht="11.25">
      <c r="I278" s="166"/>
    </row>
  </sheetData>
  <sheetProtection/>
  <mergeCells count="8">
    <mergeCell ref="D5:D6"/>
    <mergeCell ref="A2:F2"/>
    <mergeCell ref="A1:F1"/>
    <mergeCell ref="F5:F6"/>
    <mergeCell ref="B5:B6"/>
    <mergeCell ref="A5:A6"/>
    <mergeCell ref="C5:C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2" manualBreakCount="2">
    <brk id="4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B13">
      <selection activeCell="I20" sqref="I20"/>
    </sheetView>
  </sheetViews>
  <sheetFormatPr defaultColWidth="9.00390625" defaultRowHeight="12.75"/>
  <cols>
    <col min="1" max="1" width="16.50390625" style="0" customWidth="1"/>
    <col min="2" max="2" width="15.50390625" style="0" customWidth="1"/>
    <col min="3" max="3" width="15.625" style="0" customWidth="1"/>
    <col min="4" max="4" width="16.375" style="0" customWidth="1"/>
    <col min="5" max="5" width="16.125" style="0" customWidth="1"/>
    <col min="6" max="6" width="16.375" style="0" customWidth="1"/>
    <col min="7" max="7" width="16.125" style="0" customWidth="1"/>
    <col min="8" max="8" width="11.125" style="0" customWidth="1"/>
    <col min="9" max="9" width="13.375" style="0" customWidth="1"/>
    <col min="10" max="10" width="11.00390625" style="0" customWidth="1"/>
  </cols>
  <sheetData>
    <row r="2" spans="1:10" ht="12.75">
      <c r="A2" s="1582" t="s">
        <v>11</v>
      </c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.75">
      <c r="A3" s="1582" t="s">
        <v>1306</v>
      </c>
      <c r="B3" s="1582"/>
      <c r="C3" s="1582"/>
      <c r="D3" s="1582"/>
      <c r="E3" s="1582"/>
      <c r="F3" s="1582"/>
      <c r="G3" s="1582"/>
      <c r="H3" s="1582"/>
      <c r="I3" s="1582"/>
      <c r="J3" s="1582"/>
    </row>
    <row r="4" spans="1:10" ht="12.75">
      <c r="A4" s="1582" t="s">
        <v>1307</v>
      </c>
      <c r="B4" s="1582"/>
      <c r="C4" s="1582"/>
      <c r="D4" s="1582"/>
      <c r="E4" s="1582"/>
      <c r="F4" s="1582"/>
      <c r="G4" s="1582"/>
      <c r="H4" s="1582"/>
      <c r="I4" s="1582"/>
      <c r="J4" s="1582"/>
    </row>
    <row r="5" ht="12.75">
      <c r="J5" s="477" t="s">
        <v>570</v>
      </c>
    </row>
    <row r="6" spans="1:10" ht="27.75" customHeight="1">
      <c r="A6" s="1583" t="s">
        <v>1286</v>
      </c>
      <c r="B6" s="1585" t="s">
        <v>1244</v>
      </c>
      <c r="C6" s="1583" t="s">
        <v>1245</v>
      </c>
      <c r="D6" s="1583" t="s">
        <v>1267</v>
      </c>
      <c r="E6" s="1585" t="s">
        <v>1283</v>
      </c>
      <c r="F6" s="1583" t="s">
        <v>1246</v>
      </c>
      <c r="G6" s="1583" t="s">
        <v>1285</v>
      </c>
      <c r="H6" s="1587" t="s">
        <v>1322</v>
      </c>
      <c r="I6" s="1588"/>
      <c r="J6" s="1583" t="s">
        <v>1287</v>
      </c>
    </row>
    <row r="7" spans="1:10" ht="24.75" customHeight="1" thickBot="1">
      <c r="A7" s="1584"/>
      <c r="B7" s="1586"/>
      <c r="C7" s="1584"/>
      <c r="D7" s="1584"/>
      <c r="E7" s="1586"/>
      <c r="F7" s="1584"/>
      <c r="G7" s="1584"/>
      <c r="H7" s="1359" t="s">
        <v>1320</v>
      </c>
      <c r="I7" s="1359" t="s">
        <v>1321</v>
      </c>
      <c r="J7" s="1584"/>
    </row>
    <row r="8" spans="1:10" s="1079" customFormat="1" ht="20.25" customHeight="1" thickTop="1">
      <c r="A8" s="1291" t="s">
        <v>625</v>
      </c>
      <c r="B8" s="1294">
        <v>8890</v>
      </c>
      <c r="C8" s="1294">
        <v>164809</v>
      </c>
      <c r="D8" s="1294">
        <f>SUM(B8-C8)</f>
        <v>-155919</v>
      </c>
      <c r="E8" s="1294">
        <v>158284</v>
      </c>
      <c r="F8" s="1294">
        <f>SUM(D8+E8)</f>
        <v>2365</v>
      </c>
      <c r="G8" s="1294">
        <v>374</v>
      </c>
      <c r="H8" s="1294"/>
      <c r="I8" s="1294">
        <v>2365</v>
      </c>
      <c r="J8" s="1294"/>
    </row>
    <row r="9" spans="1:10" s="1079" customFormat="1" ht="20.25" customHeight="1">
      <c r="A9" s="1292" t="s">
        <v>627</v>
      </c>
      <c r="B9" s="480">
        <v>11570</v>
      </c>
      <c r="C9" s="480">
        <v>182834</v>
      </c>
      <c r="D9" s="480">
        <f>SUM(B9-C9)</f>
        <v>-171264</v>
      </c>
      <c r="E9" s="480">
        <v>174913</v>
      </c>
      <c r="F9" s="480">
        <f>SUM(D9+E9)</f>
        <v>3649</v>
      </c>
      <c r="G9" s="480"/>
      <c r="H9" s="480"/>
      <c r="I9" s="480">
        <v>3649</v>
      </c>
      <c r="J9" s="1292"/>
    </row>
    <row r="10" spans="1:10" s="1079" customFormat="1" ht="20.25" customHeight="1">
      <c r="A10" s="1292" t="s">
        <v>629</v>
      </c>
      <c r="B10" s="480">
        <v>5742</v>
      </c>
      <c r="C10" s="480">
        <v>86915</v>
      </c>
      <c r="D10" s="480">
        <f>SUM(B10-C10)</f>
        <v>-81173</v>
      </c>
      <c r="E10" s="480">
        <v>82159</v>
      </c>
      <c r="F10" s="480">
        <f>SUM(D10+E10)</f>
        <v>986</v>
      </c>
      <c r="G10" s="480"/>
      <c r="H10" s="480"/>
      <c r="I10" s="480">
        <v>986</v>
      </c>
      <c r="J10" s="1292"/>
    </row>
    <row r="11" spans="1:10" s="1079" customFormat="1" ht="20.25" customHeight="1">
      <c r="A11" s="1292" t="s">
        <v>631</v>
      </c>
      <c r="B11" s="480">
        <v>19250</v>
      </c>
      <c r="C11" s="480">
        <v>290069</v>
      </c>
      <c r="D11" s="480">
        <f>SUM(B11-C11)</f>
        <v>-270819</v>
      </c>
      <c r="E11" s="480">
        <v>284177</v>
      </c>
      <c r="F11" s="480">
        <f>SUM(D11+E11)</f>
        <v>13358</v>
      </c>
      <c r="G11" s="480"/>
      <c r="H11" s="480"/>
      <c r="I11" s="480">
        <v>13358</v>
      </c>
      <c r="J11" s="1292"/>
    </row>
    <row r="12" spans="1:10" s="1079" customFormat="1" ht="20.25" customHeight="1">
      <c r="A12" s="1292" t="s">
        <v>633</v>
      </c>
      <c r="B12" s="480">
        <v>10245</v>
      </c>
      <c r="C12" s="480">
        <v>126896</v>
      </c>
      <c r="D12" s="480">
        <f aca="true" t="shared" si="0" ref="D12:D20">SUM(B12-C12)</f>
        <v>-116651</v>
      </c>
      <c r="E12" s="480">
        <v>118712</v>
      </c>
      <c r="F12" s="480">
        <v>2268</v>
      </c>
      <c r="G12" s="480">
        <v>2268</v>
      </c>
      <c r="H12" s="480"/>
      <c r="I12" s="480">
        <v>2268</v>
      </c>
      <c r="J12" s="480"/>
    </row>
    <row r="13" spans="1:10" s="1079" customFormat="1" ht="20.25" customHeight="1">
      <c r="A13" s="1292" t="s">
        <v>1279</v>
      </c>
      <c r="B13" s="480">
        <v>9697</v>
      </c>
      <c r="C13" s="480">
        <v>128445</v>
      </c>
      <c r="D13" s="480">
        <f t="shared" si="0"/>
        <v>-118748</v>
      </c>
      <c r="E13" s="480">
        <v>120766</v>
      </c>
      <c r="F13" s="480">
        <f aca="true" t="shared" si="1" ref="F13:F20">SUM(D13+E13)</f>
        <v>2018</v>
      </c>
      <c r="G13" s="480">
        <v>1722</v>
      </c>
      <c r="H13" s="480"/>
      <c r="I13" s="480">
        <v>2018</v>
      </c>
      <c r="J13" s="480"/>
    </row>
    <row r="14" spans="1:10" s="1079" customFormat="1" ht="20.25" customHeight="1">
      <c r="A14" s="1292" t="s">
        <v>1280</v>
      </c>
      <c r="B14" s="480">
        <v>5771</v>
      </c>
      <c r="C14" s="480">
        <v>72652</v>
      </c>
      <c r="D14" s="480">
        <f>SUM(B14-C14)</f>
        <v>-66881</v>
      </c>
      <c r="E14" s="480">
        <v>68565</v>
      </c>
      <c r="F14" s="480">
        <f>SUM(D14+E14)</f>
        <v>1684</v>
      </c>
      <c r="G14" s="480"/>
      <c r="H14" s="480"/>
      <c r="I14" s="480">
        <v>1684</v>
      </c>
      <c r="J14" s="1292"/>
    </row>
    <row r="15" spans="1:10" s="1079" customFormat="1" ht="20.25" customHeight="1">
      <c r="A15" s="1292" t="s">
        <v>639</v>
      </c>
      <c r="B15" s="480">
        <v>6281</v>
      </c>
      <c r="C15" s="480">
        <v>67789</v>
      </c>
      <c r="D15" s="480">
        <f>SUM(B15-C15)</f>
        <v>-61508</v>
      </c>
      <c r="E15" s="480">
        <v>63024</v>
      </c>
      <c r="F15" s="480">
        <f>SUM(D15+E15)</f>
        <v>1516</v>
      </c>
      <c r="G15" s="480"/>
      <c r="H15" s="480"/>
      <c r="I15" s="480">
        <v>1516</v>
      </c>
      <c r="J15" s="1292"/>
    </row>
    <row r="16" spans="1:10" s="1079" customFormat="1" ht="20.25" customHeight="1">
      <c r="A16" s="1292" t="s">
        <v>641</v>
      </c>
      <c r="B16" s="480">
        <v>5785</v>
      </c>
      <c r="C16" s="480">
        <v>70336</v>
      </c>
      <c r="D16" s="480">
        <f t="shared" si="0"/>
        <v>-64551</v>
      </c>
      <c r="E16" s="480">
        <v>65421</v>
      </c>
      <c r="F16" s="480">
        <f t="shared" si="1"/>
        <v>870</v>
      </c>
      <c r="G16" s="480"/>
      <c r="H16" s="480"/>
      <c r="I16" s="480">
        <v>870</v>
      </c>
      <c r="J16" s="1292"/>
    </row>
    <row r="17" spans="1:10" s="1079" customFormat="1" ht="20.25" customHeight="1">
      <c r="A17" s="1292" t="s">
        <v>1281</v>
      </c>
      <c r="B17" s="480">
        <v>231206</v>
      </c>
      <c r="C17" s="480">
        <v>1399185</v>
      </c>
      <c r="D17" s="480">
        <f t="shared" si="0"/>
        <v>-1167979</v>
      </c>
      <c r="E17" s="480">
        <v>1171362</v>
      </c>
      <c r="F17" s="480">
        <f t="shared" si="1"/>
        <v>3383</v>
      </c>
      <c r="G17" s="480">
        <v>16014</v>
      </c>
      <c r="H17" s="480">
        <v>1291</v>
      </c>
      <c r="I17" s="480">
        <v>2092</v>
      </c>
      <c r="J17" s="480">
        <v>12631</v>
      </c>
    </row>
    <row r="18" spans="1:10" s="1079" customFormat="1" ht="24.75" customHeight="1">
      <c r="A18" s="1293" t="s">
        <v>1282</v>
      </c>
      <c r="B18" s="480">
        <v>40560</v>
      </c>
      <c r="C18" s="480">
        <v>437858</v>
      </c>
      <c r="D18" s="480">
        <f>SUM(B18-C18)</f>
        <v>-397298</v>
      </c>
      <c r="E18" s="480">
        <v>397298</v>
      </c>
      <c r="F18" s="480">
        <f>SUM(D18+E18)</f>
        <v>0</v>
      </c>
      <c r="G18" s="480"/>
      <c r="H18" s="480"/>
      <c r="I18" s="480"/>
      <c r="J18" s="1292"/>
    </row>
    <row r="19" spans="1:10" s="1079" customFormat="1" ht="24.75" customHeight="1">
      <c r="A19" s="1292" t="s">
        <v>472</v>
      </c>
      <c r="B19" s="480">
        <v>71592</v>
      </c>
      <c r="C19" s="480">
        <v>572787</v>
      </c>
      <c r="D19" s="480">
        <f>SUM(B19-C19)</f>
        <v>-501195</v>
      </c>
      <c r="E19" s="480">
        <v>517552</v>
      </c>
      <c r="F19" s="480">
        <f>SUM(D19+E19)</f>
        <v>16357</v>
      </c>
      <c r="G19" s="480">
        <v>5281</v>
      </c>
      <c r="H19" s="480"/>
      <c r="I19" s="480">
        <v>16357</v>
      </c>
      <c r="J19" s="480"/>
    </row>
    <row r="20" spans="1:10" s="1079" customFormat="1" ht="21.75" customHeight="1" thickBot="1">
      <c r="A20" s="1291" t="s">
        <v>648</v>
      </c>
      <c r="B20" s="1294">
        <v>135827</v>
      </c>
      <c r="C20" s="1294">
        <v>475498</v>
      </c>
      <c r="D20" s="1294">
        <f t="shared" si="0"/>
        <v>-339671</v>
      </c>
      <c r="E20" s="1294">
        <v>341928</v>
      </c>
      <c r="F20" s="1294">
        <f t="shared" si="1"/>
        <v>2257</v>
      </c>
      <c r="G20" s="1294">
        <v>5359</v>
      </c>
      <c r="H20" s="1294"/>
      <c r="I20" s="1294">
        <v>2257</v>
      </c>
      <c r="J20" s="1294">
        <v>3102</v>
      </c>
    </row>
    <row r="21" spans="1:10" ht="23.25" customHeight="1" thickBot="1" thickTop="1">
      <c r="A21" s="1296" t="s">
        <v>275</v>
      </c>
      <c r="B21" s="1297">
        <f aca="true" t="shared" si="2" ref="B21:J21">SUM(B8:B20)</f>
        <v>562416</v>
      </c>
      <c r="C21" s="1297">
        <f t="shared" si="2"/>
        <v>4076073</v>
      </c>
      <c r="D21" s="1297">
        <f t="shared" si="2"/>
        <v>-3513657</v>
      </c>
      <c r="E21" s="1297">
        <f t="shared" si="2"/>
        <v>3564161</v>
      </c>
      <c r="F21" s="1297">
        <f t="shared" si="2"/>
        <v>50711</v>
      </c>
      <c r="G21" s="1297">
        <f t="shared" si="2"/>
        <v>31018</v>
      </c>
      <c r="H21" s="1297">
        <f t="shared" si="2"/>
        <v>1291</v>
      </c>
      <c r="I21" s="1297">
        <f t="shared" si="2"/>
        <v>49420</v>
      </c>
      <c r="J21" s="1297">
        <f t="shared" si="2"/>
        <v>15733</v>
      </c>
    </row>
    <row r="22" ht="12.75" thickTop="1"/>
  </sheetData>
  <sheetProtection/>
  <mergeCells count="12">
    <mergeCell ref="E6:E7"/>
    <mergeCell ref="H6:I6"/>
    <mergeCell ref="A2:J2"/>
    <mergeCell ref="A3:J3"/>
    <mergeCell ref="A4:J4"/>
    <mergeCell ref="F6:F7"/>
    <mergeCell ref="G6:G7"/>
    <mergeCell ref="A6:A7"/>
    <mergeCell ref="J6:J7"/>
    <mergeCell ref="B6:B7"/>
    <mergeCell ref="C6:C7"/>
    <mergeCell ref="D6:D7"/>
  </mergeCells>
  <printOptions/>
  <pageMargins left="0.31496062992125984" right="0.31496062992125984" top="0.7480314960629921" bottom="0.7480314960629921" header="0.31496062992125984" footer="0.31496062992125984"/>
  <pageSetup firstPageNumber="56" useFirstPageNumber="1" horizontalDpi="600" verticalDpi="600" orientation="landscape" paperSize="9" scale="93" r:id="rId1"/>
  <headerFooter>
    <oddFooter>&amp;C&amp;P.oldal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SheetLayoutView="100" zoomScalePageLayoutView="0" workbookViewId="0" topLeftCell="A10">
      <selection activeCell="D87" sqref="D87"/>
    </sheetView>
  </sheetViews>
  <sheetFormatPr defaultColWidth="9.125" defaultRowHeight="12.75"/>
  <cols>
    <col min="1" max="1" width="7.75390625" style="1011" bestFit="1" customWidth="1"/>
    <col min="2" max="2" width="60.75390625" style="1010" customWidth="1"/>
    <col min="3" max="4" width="14.75390625" style="1009" customWidth="1"/>
    <col min="5" max="5" width="11.625" style="1026" bestFit="1" customWidth="1"/>
    <col min="6" max="6" width="14.75390625" style="1010" hidden="1" customWidth="1"/>
    <col min="7" max="16384" width="9.125" style="1010" customWidth="1"/>
  </cols>
  <sheetData>
    <row r="1" spans="1:5" ht="14.25">
      <c r="A1" s="1589"/>
      <c r="B1" s="1589"/>
      <c r="C1" s="1007"/>
      <c r="D1" s="1007"/>
      <c r="E1" s="1008"/>
    </row>
    <row r="2" spans="1:5" ht="14.25">
      <c r="A2" s="1590" t="s">
        <v>1275</v>
      </c>
      <c r="B2" s="1590"/>
      <c r="C2" s="1590"/>
      <c r="D2" s="1590"/>
      <c r="E2" s="1590"/>
    </row>
    <row r="3" spans="1:5" ht="14.25">
      <c r="A3" s="1591" t="s">
        <v>1247</v>
      </c>
      <c r="B3" s="1591"/>
      <c r="C3" s="1591"/>
      <c r="D3" s="1591"/>
      <c r="E3" s="1591"/>
    </row>
    <row r="4" spans="1:5" ht="14.25">
      <c r="A4" s="1591" t="s">
        <v>868</v>
      </c>
      <c r="B4" s="1591"/>
      <c r="C4" s="1591"/>
      <c r="D4" s="1591"/>
      <c r="E4" s="1591"/>
    </row>
    <row r="5" spans="1:5" ht="14.25">
      <c r="A5" s="1592"/>
      <c r="B5" s="1592"/>
      <c r="C5" s="1592"/>
      <c r="D5" s="1592"/>
      <c r="E5" s="1592"/>
    </row>
    <row r="6" spans="2:5" ht="14.25">
      <c r="B6" s="1012"/>
      <c r="C6" s="1013"/>
      <c r="D6" s="1013"/>
      <c r="E6" s="1265" t="s">
        <v>1183</v>
      </c>
    </row>
    <row r="7" spans="1:5" s="1011" customFormat="1" ht="15" thickBot="1">
      <c r="A7" s="1011" t="s">
        <v>919</v>
      </c>
      <c r="B7" s="1014" t="s">
        <v>920</v>
      </c>
      <c r="C7" s="1015" t="s">
        <v>921</v>
      </c>
      <c r="D7" s="1015" t="s">
        <v>922</v>
      </c>
      <c r="E7" s="1016" t="s">
        <v>923</v>
      </c>
    </row>
    <row r="8" spans="1:5" s="1019" customFormat="1" ht="29.25" thickBot="1">
      <c r="A8" s="1210" t="s">
        <v>924</v>
      </c>
      <c r="B8" s="1017" t="s">
        <v>252</v>
      </c>
      <c r="C8" s="1212" t="s">
        <v>925</v>
      </c>
      <c r="D8" s="1018" t="s">
        <v>926</v>
      </c>
      <c r="E8" s="1214" t="s">
        <v>927</v>
      </c>
    </row>
    <row r="9" spans="1:5" s="1019" customFormat="1" ht="30" customHeight="1" thickBot="1">
      <c r="A9" s="1211"/>
      <c r="B9" s="1208" t="s">
        <v>929</v>
      </c>
      <c r="C9" s="1213"/>
      <c r="D9" s="1209"/>
      <c r="E9" s="1215"/>
    </row>
    <row r="10" spans="1:5" ht="15" thickTop="1">
      <c r="A10" s="1216" t="s">
        <v>930</v>
      </c>
      <c r="B10" s="1314" t="s">
        <v>931</v>
      </c>
      <c r="C10" s="1217">
        <v>66586</v>
      </c>
      <c r="D10" s="1020">
        <v>50943</v>
      </c>
      <c r="E10" s="1218">
        <f>IF(C10=0,0,D10/C10%)</f>
        <v>76.5070735590064</v>
      </c>
    </row>
    <row r="11" spans="1:5" ht="14.25">
      <c r="A11" s="1219"/>
      <c r="B11" s="1207" t="s">
        <v>1229</v>
      </c>
      <c r="C11" s="1220">
        <v>13552</v>
      </c>
      <c r="D11" s="1220">
        <v>38335</v>
      </c>
      <c r="E11" s="1221">
        <f aca="true" t="shared" si="0" ref="E11:E74">IF(C11=0,0,D11/C11%)</f>
        <v>282.8733766233766</v>
      </c>
    </row>
    <row r="12" spans="1:5" ht="14.25">
      <c r="A12" s="1219"/>
      <c r="B12" s="1207" t="s">
        <v>1230</v>
      </c>
      <c r="C12" s="1220">
        <v>53034</v>
      </c>
      <c r="D12" s="1220">
        <v>12608</v>
      </c>
      <c r="E12" s="1221">
        <f t="shared" si="0"/>
        <v>23.77342836670815</v>
      </c>
    </row>
    <row r="13" spans="1:5" s="1021" customFormat="1" ht="14.25">
      <c r="A13" s="1222" t="s">
        <v>932</v>
      </c>
      <c r="B13" s="1202" t="s">
        <v>933</v>
      </c>
      <c r="C13" s="1223">
        <f>SUM(C14:C16)</f>
        <v>219171477</v>
      </c>
      <c r="D13" s="1223">
        <f>SUM(D14:D16)</f>
        <v>220820409</v>
      </c>
      <c r="E13" s="1224">
        <f t="shared" si="0"/>
        <v>100.75234789789731</v>
      </c>
    </row>
    <row r="14" spans="1:5" s="1021" customFormat="1" ht="14.25">
      <c r="A14" s="1222"/>
      <c r="B14" s="1207" t="s">
        <v>1231</v>
      </c>
      <c r="C14" s="1220">
        <v>217154322</v>
      </c>
      <c r="D14" s="1220">
        <v>217911220</v>
      </c>
      <c r="E14" s="1221">
        <f t="shared" si="0"/>
        <v>100.34855304422629</v>
      </c>
    </row>
    <row r="15" spans="1:5" s="1021" customFormat="1" ht="14.25">
      <c r="A15" s="1222"/>
      <c r="B15" s="1207" t="s">
        <v>1232</v>
      </c>
      <c r="C15" s="1220">
        <v>416167</v>
      </c>
      <c r="D15" s="1220">
        <v>403642</v>
      </c>
      <c r="E15" s="1221">
        <f t="shared" si="0"/>
        <v>96.99039087673938</v>
      </c>
    </row>
    <row r="16" spans="1:5" s="1021" customFormat="1" ht="14.25">
      <c r="A16" s="1222"/>
      <c r="B16" s="1207" t="s">
        <v>1233</v>
      </c>
      <c r="C16" s="1220">
        <v>1600988</v>
      </c>
      <c r="D16" s="1220">
        <v>2505547</v>
      </c>
      <c r="E16" s="1221">
        <f t="shared" si="0"/>
        <v>156.50004871991547</v>
      </c>
    </row>
    <row r="17" spans="1:5" s="1021" customFormat="1" ht="14.25">
      <c r="A17" s="1222"/>
      <c r="B17" s="1202" t="s">
        <v>934</v>
      </c>
      <c r="C17" s="1223">
        <f>SUM(C18)</f>
        <v>586570</v>
      </c>
      <c r="D17" s="1223">
        <f>SUM(D18)</f>
        <v>583570</v>
      </c>
      <c r="E17" s="1224">
        <f t="shared" si="0"/>
        <v>99.48855209096953</v>
      </c>
    </row>
    <row r="18" spans="1:5" s="1021" customFormat="1" ht="14.25">
      <c r="A18" s="1222"/>
      <c r="B18" s="1207" t="s">
        <v>1234</v>
      </c>
      <c r="C18" s="1220">
        <v>586570</v>
      </c>
      <c r="D18" s="1220">
        <v>583570</v>
      </c>
      <c r="E18" s="1221">
        <f t="shared" si="0"/>
        <v>99.48855209096953</v>
      </c>
    </row>
    <row r="19" spans="1:5" s="1022" customFormat="1" ht="28.5">
      <c r="A19" s="1225" t="s">
        <v>936</v>
      </c>
      <c r="B19" s="1205" t="s">
        <v>937</v>
      </c>
      <c r="C19" s="1226">
        <f>SUM(C10+C13+C17)</f>
        <v>219824633</v>
      </c>
      <c r="D19" s="1226">
        <f>SUM(D10+D13+D17)</f>
        <v>221454922</v>
      </c>
      <c r="E19" s="1227">
        <f t="shared" si="0"/>
        <v>100.74163162596977</v>
      </c>
    </row>
    <row r="20" spans="1:5" s="1022" customFormat="1" ht="14.25">
      <c r="A20" s="1225"/>
      <c r="B20" s="1205" t="s">
        <v>1235</v>
      </c>
      <c r="C20" s="1226">
        <f>SUM(C21)</f>
        <v>1582</v>
      </c>
      <c r="D20" s="1226">
        <f>SUM(D21)</f>
        <v>2071</v>
      </c>
      <c r="E20" s="1224">
        <f t="shared" si="0"/>
        <v>130.9102402022756</v>
      </c>
    </row>
    <row r="21" spans="1:5" ht="14.25">
      <c r="A21" s="1219" t="s">
        <v>938</v>
      </c>
      <c r="B21" s="1207" t="s">
        <v>1236</v>
      </c>
      <c r="C21" s="1220">
        <v>1582</v>
      </c>
      <c r="D21" s="1220">
        <v>2071</v>
      </c>
      <c r="E21" s="1221">
        <f t="shared" si="0"/>
        <v>130.9102402022756</v>
      </c>
    </row>
    <row r="22" spans="1:5" s="1022" customFormat="1" ht="30" customHeight="1">
      <c r="A22" s="1225" t="s">
        <v>941</v>
      </c>
      <c r="B22" s="1205" t="s">
        <v>942</v>
      </c>
      <c r="C22" s="1226">
        <f>SUM(C21:C21)</f>
        <v>1582</v>
      </c>
      <c r="D22" s="1226">
        <f>SUM(D21:D21)</f>
        <v>2071</v>
      </c>
      <c r="E22" s="1227">
        <f t="shared" si="0"/>
        <v>130.9102402022756</v>
      </c>
    </row>
    <row r="23" spans="1:5" ht="14.25">
      <c r="A23" s="1219" t="s">
        <v>944</v>
      </c>
      <c r="B23" s="1206" t="s">
        <v>945</v>
      </c>
      <c r="C23" s="1220">
        <v>2889</v>
      </c>
      <c r="D23" s="1220">
        <v>4870</v>
      </c>
      <c r="E23" s="1221">
        <f t="shared" si="0"/>
        <v>168.57043959847698</v>
      </c>
    </row>
    <row r="24" spans="1:5" ht="14.25">
      <c r="A24" s="1219" t="s">
        <v>946</v>
      </c>
      <c r="B24" s="1206" t="s">
        <v>947</v>
      </c>
      <c r="C24" s="1220">
        <v>1829552</v>
      </c>
      <c r="D24" s="1220">
        <v>2686123</v>
      </c>
      <c r="E24" s="1221">
        <f t="shared" si="0"/>
        <v>146.81862007748344</v>
      </c>
    </row>
    <row r="25" spans="1:5" ht="14.25">
      <c r="A25" s="1219" t="s">
        <v>948</v>
      </c>
      <c r="B25" s="1207" t="s">
        <v>1237</v>
      </c>
      <c r="C25" s="1220">
        <v>38360</v>
      </c>
      <c r="D25" s="1220">
        <v>66729</v>
      </c>
      <c r="E25" s="1221">
        <f t="shared" si="0"/>
        <v>173.95464025026067</v>
      </c>
    </row>
    <row r="26" spans="1:5" s="1022" customFormat="1" ht="30" customHeight="1">
      <c r="A26" s="1225" t="s">
        <v>949</v>
      </c>
      <c r="B26" s="1205" t="s">
        <v>950</v>
      </c>
      <c r="C26" s="1226">
        <f>SUM(C23:C25)</f>
        <v>1870801</v>
      </c>
      <c r="D26" s="1226">
        <f>SUM(D23:D25)</f>
        <v>2757722</v>
      </c>
      <c r="E26" s="1227">
        <f t="shared" si="0"/>
        <v>147.40862336507197</v>
      </c>
    </row>
    <row r="27" spans="1:5" s="1021" customFormat="1" ht="28.5">
      <c r="A27" s="1222" t="s">
        <v>951</v>
      </c>
      <c r="B27" s="1203" t="s">
        <v>952</v>
      </c>
      <c r="C27" s="1223">
        <f>SUM(C28:C35)</f>
        <v>1387751</v>
      </c>
      <c r="D27" s="1223">
        <f>SUM(D28:D35)</f>
        <v>2015548</v>
      </c>
      <c r="E27" s="1224">
        <f t="shared" si="0"/>
        <v>145.23844695482114</v>
      </c>
    </row>
    <row r="28" spans="1:5" ht="30" customHeight="1">
      <c r="A28" s="1228" t="s">
        <v>953</v>
      </c>
      <c r="B28" s="1229" t="s">
        <v>954</v>
      </c>
      <c r="C28" s="1220"/>
      <c r="D28" s="1220"/>
      <c r="E28" s="1221">
        <f t="shared" si="0"/>
        <v>0</v>
      </c>
    </row>
    <row r="29" spans="1:5" ht="30" customHeight="1">
      <c r="A29" s="1228" t="s">
        <v>955</v>
      </c>
      <c r="B29" s="1229" t="s">
        <v>956</v>
      </c>
      <c r="C29" s="1220"/>
      <c r="D29" s="1220"/>
      <c r="E29" s="1221">
        <f t="shared" si="0"/>
        <v>0</v>
      </c>
    </row>
    <row r="30" spans="1:5" ht="15" customHeight="1">
      <c r="A30" s="1228" t="s">
        <v>957</v>
      </c>
      <c r="B30" s="1229" t="s">
        <v>958</v>
      </c>
      <c r="C30" s="1220">
        <v>600786</v>
      </c>
      <c r="D30" s="1220">
        <v>1312857</v>
      </c>
      <c r="E30" s="1221">
        <f t="shared" si="0"/>
        <v>218.52323456272285</v>
      </c>
    </row>
    <row r="31" spans="1:5" ht="15" customHeight="1">
      <c r="A31" s="1228" t="s">
        <v>959</v>
      </c>
      <c r="B31" s="1229" t="s">
        <v>960</v>
      </c>
      <c r="C31" s="1220">
        <v>626172</v>
      </c>
      <c r="D31" s="1220">
        <v>695942</v>
      </c>
      <c r="E31" s="1221">
        <f t="shared" si="0"/>
        <v>111.14230594788651</v>
      </c>
    </row>
    <row r="32" spans="1:5" ht="15" customHeight="1">
      <c r="A32" s="1228" t="s">
        <v>961</v>
      </c>
      <c r="B32" s="1229" t="s">
        <v>962</v>
      </c>
      <c r="C32" s="1220">
        <v>2845</v>
      </c>
      <c r="D32" s="1220">
        <v>251</v>
      </c>
      <c r="E32" s="1221">
        <f t="shared" si="0"/>
        <v>8.82249560632689</v>
      </c>
    </row>
    <row r="33" spans="1:5" ht="28.5">
      <c r="A33" s="1228" t="s">
        <v>963</v>
      </c>
      <c r="B33" s="1229" t="s">
        <v>964</v>
      </c>
      <c r="C33" s="1220">
        <v>10214</v>
      </c>
      <c r="D33" s="1220"/>
      <c r="E33" s="1221">
        <f t="shared" si="0"/>
        <v>0</v>
      </c>
    </row>
    <row r="34" spans="1:5" ht="28.5">
      <c r="A34" s="1228" t="s">
        <v>965</v>
      </c>
      <c r="B34" s="1229" t="s">
        <v>966</v>
      </c>
      <c r="C34" s="1220">
        <v>147734</v>
      </c>
      <c r="D34" s="1220">
        <v>6498</v>
      </c>
      <c r="E34" s="1221">
        <f t="shared" si="0"/>
        <v>4.398445855388739</v>
      </c>
    </row>
    <row r="35" spans="1:5" ht="14.25">
      <c r="A35" s="1230" t="s">
        <v>967</v>
      </c>
      <c r="B35" s="1231" t="s">
        <v>968</v>
      </c>
      <c r="C35" s="1232"/>
      <c r="D35" s="1232"/>
      <c r="E35" s="1233">
        <f t="shared" si="0"/>
        <v>0</v>
      </c>
    </row>
    <row r="36" spans="1:5" s="1021" customFormat="1" ht="28.5">
      <c r="A36" s="1222" t="s">
        <v>969</v>
      </c>
      <c r="B36" s="1203" t="s">
        <v>970</v>
      </c>
      <c r="C36" s="1223">
        <f>SUM(C37:C44)</f>
        <v>1651493</v>
      </c>
      <c r="D36" s="1223">
        <f>SUM(D37:D44)</f>
        <v>1783478</v>
      </c>
      <c r="E36" s="1224">
        <f t="shared" si="0"/>
        <v>107.99185948714285</v>
      </c>
    </row>
    <row r="37" spans="1:5" ht="30" customHeight="1">
      <c r="A37" s="1228" t="s">
        <v>971</v>
      </c>
      <c r="B37" s="1229" t="s">
        <v>972</v>
      </c>
      <c r="C37" s="1220"/>
      <c r="D37" s="1220"/>
      <c r="E37" s="1221">
        <f t="shared" si="0"/>
        <v>0</v>
      </c>
    </row>
    <row r="38" spans="1:5" ht="30" customHeight="1">
      <c r="A38" s="1228" t="s">
        <v>973</v>
      </c>
      <c r="B38" s="1229" t="s">
        <v>974</v>
      </c>
      <c r="C38" s="1220"/>
      <c r="D38" s="1220"/>
      <c r="E38" s="1221">
        <f t="shared" si="0"/>
        <v>0</v>
      </c>
    </row>
    <row r="39" spans="1:5" ht="28.5">
      <c r="A39" s="1228" t="s">
        <v>975</v>
      </c>
      <c r="B39" s="1229" t="s">
        <v>976</v>
      </c>
      <c r="C39" s="1220"/>
      <c r="D39" s="1220"/>
      <c r="E39" s="1221">
        <f t="shared" si="0"/>
        <v>0</v>
      </c>
    </row>
    <row r="40" spans="1:5" ht="28.5">
      <c r="A40" s="1228" t="s">
        <v>977</v>
      </c>
      <c r="B40" s="1229" t="s">
        <v>978</v>
      </c>
      <c r="C40" s="1220">
        <v>974</v>
      </c>
      <c r="D40" s="1220">
        <v>3910</v>
      </c>
      <c r="E40" s="1221">
        <f t="shared" si="0"/>
        <v>401.43737166324433</v>
      </c>
    </row>
    <row r="41" spans="1:5" ht="28.5">
      <c r="A41" s="1228" t="s">
        <v>979</v>
      </c>
      <c r="B41" s="1229" t="s">
        <v>980</v>
      </c>
      <c r="C41" s="1220">
        <v>50710</v>
      </c>
      <c r="D41" s="1220">
        <v>1691686</v>
      </c>
      <c r="E41" s="1221">
        <f t="shared" si="0"/>
        <v>3336.000788799053</v>
      </c>
    </row>
    <row r="42" spans="1:5" ht="28.5">
      <c r="A42" s="1228" t="s">
        <v>981</v>
      </c>
      <c r="B42" s="1229" t="s">
        <v>982</v>
      </c>
      <c r="C42" s="1220"/>
      <c r="D42" s="1220"/>
      <c r="E42" s="1221">
        <f t="shared" si="0"/>
        <v>0</v>
      </c>
    </row>
    <row r="43" spans="1:5" ht="28.5">
      <c r="A43" s="1228" t="s">
        <v>983</v>
      </c>
      <c r="B43" s="1229" t="s">
        <v>984</v>
      </c>
      <c r="C43" s="1220">
        <v>1599809</v>
      </c>
      <c r="D43" s="1220">
        <v>87882</v>
      </c>
      <c r="E43" s="1221">
        <f t="shared" si="0"/>
        <v>5.493280760390771</v>
      </c>
    </row>
    <row r="44" spans="1:5" ht="28.5">
      <c r="A44" s="1219" t="s">
        <v>985</v>
      </c>
      <c r="B44" s="1229" t="s">
        <v>986</v>
      </c>
      <c r="C44" s="1220"/>
      <c r="D44" s="1220"/>
      <c r="E44" s="1221">
        <f t="shared" si="0"/>
        <v>0</v>
      </c>
    </row>
    <row r="45" spans="1:5" s="1021" customFormat="1" ht="14.25">
      <c r="A45" s="1222" t="s">
        <v>987</v>
      </c>
      <c r="B45" s="1202" t="s">
        <v>988</v>
      </c>
      <c r="C45" s="1223">
        <v>115859</v>
      </c>
      <c r="D45" s="1223">
        <v>302794</v>
      </c>
      <c r="E45" s="1224">
        <f t="shared" si="0"/>
        <v>261.3469821075618</v>
      </c>
    </row>
    <row r="46" spans="1:5" s="1022" customFormat="1" ht="30" customHeight="1">
      <c r="A46" s="1225" t="s">
        <v>989</v>
      </c>
      <c r="B46" s="1235" t="s">
        <v>990</v>
      </c>
      <c r="C46" s="1226">
        <f>SUM(C27,C36,C45)</f>
        <v>3155103</v>
      </c>
      <c r="D46" s="1226">
        <f>SUM(D27,D36,D45)</f>
        <v>4101820</v>
      </c>
      <c r="E46" s="1227">
        <f t="shared" si="0"/>
        <v>130.00589838113052</v>
      </c>
    </row>
    <row r="47" spans="1:5" ht="14.25">
      <c r="A47" s="1219" t="s">
        <v>991</v>
      </c>
      <c r="B47" s="1207" t="s">
        <v>992</v>
      </c>
      <c r="C47" s="1220"/>
      <c r="D47" s="1220"/>
      <c r="E47" s="1221">
        <f t="shared" si="0"/>
        <v>0</v>
      </c>
    </row>
    <row r="48" spans="1:5" ht="30" customHeight="1">
      <c r="A48" s="1228" t="s">
        <v>993</v>
      </c>
      <c r="B48" s="1206" t="s">
        <v>994</v>
      </c>
      <c r="C48" s="1220">
        <v>15926</v>
      </c>
      <c r="D48" s="1220">
        <v>19977</v>
      </c>
      <c r="E48" s="1221">
        <f t="shared" si="0"/>
        <v>125.43639331910084</v>
      </c>
    </row>
    <row r="49" spans="1:5" s="1022" customFormat="1" ht="30" customHeight="1">
      <c r="A49" s="1225" t="s">
        <v>995</v>
      </c>
      <c r="B49" s="1235" t="s">
        <v>996</v>
      </c>
      <c r="C49" s="1226">
        <f>SUM(C47:C48)</f>
        <v>15926</v>
      </c>
      <c r="D49" s="1226">
        <f>SUM(D47:D48)</f>
        <v>19977</v>
      </c>
      <c r="E49" s="1227">
        <f t="shared" si="0"/>
        <v>125.43639331910084</v>
      </c>
    </row>
    <row r="50" spans="1:5" s="1021" customFormat="1" ht="30" customHeight="1">
      <c r="A50" s="1236" t="s">
        <v>997</v>
      </c>
      <c r="B50" s="1237" t="s">
        <v>998</v>
      </c>
      <c r="C50" s="1240"/>
      <c r="D50" s="1240">
        <v>9577</v>
      </c>
      <c r="E50" s="1238">
        <f t="shared" si="0"/>
        <v>0</v>
      </c>
    </row>
    <row r="51" spans="1:5" s="1023" customFormat="1" ht="30" customHeight="1">
      <c r="A51" s="1239" t="s">
        <v>999</v>
      </c>
      <c r="B51" s="1237" t="s">
        <v>1000</v>
      </c>
      <c r="C51" s="1240">
        <f>SUM(C19,C22,C26,C46,C49:C50)</f>
        <v>224868045</v>
      </c>
      <c r="D51" s="1240">
        <f>SUM(D19,D22,D26,D46,D49:D50)</f>
        <v>228346089</v>
      </c>
      <c r="E51" s="1238">
        <f t="shared" si="0"/>
        <v>101.54670442392114</v>
      </c>
    </row>
    <row r="52" spans="1:5" s="1023" customFormat="1" ht="30" customHeight="1">
      <c r="A52" s="1239"/>
      <c r="B52" s="1237" t="s">
        <v>1001</v>
      </c>
      <c r="C52" s="1240"/>
      <c r="D52" s="1240"/>
      <c r="E52" s="1224"/>
    </row>
    <row r="53" spans="1:5" ht="14.25">
      <c r="A53" s="1230" t="s">
        <v>1002</v>
      </c>
      <c r="B53" s="1242" t="s">
        <v>1003</v>
      </c>
      <c r="C53" s="1243">
        <v>232770792</v>
      </c>
      <c r="D53" s="1243">
        <v>232769797</v>
      </c>
      <c r="E53" s="1233">
        <f t="shared" si="0"/>
        <v>99.99957254087103</v>
      </c>
    </row>
    <row r="54" spans="1:5" ht="14.25">
      <c r="A54" s="1230" t="s">
        <v>1004</v>
      </c>
      <c r="B54" s="1242" t="s">
        <v>1005</v>
      </c>
      <c r="C54" s="1243"/>
      <c r="D54" s="1243"/>
      <c r="E54" s="1233">
        <f t="shared" si="0"/>
        <v>0</v>
      </c>
    </row>
    <row r="55" spans="1:5" ht="14.25">
      <c r="A55" s="1230" t="s">
        <v>1006</v>
      </c>
      <c r="B55" s="1242" t="s">
        <v>1007</v>
      </c>
      <c r="C55" s="1243">
        <v>1836362</v>
      </c>
      <c r="D55" s="1243">
        <v>1828410</v>
      </c>
      <c r="E55" s="1233">
        <f t="shared" si="0"/>
        <v>99.56696991116131</v>
      </c>
    </row>
    <row r="56" spans="1:5" ht="14.25">
      <c r="A56" s="1230" t="s">
        <v>1008</v>
      </c>
      <c r="B56" s="1242" t="s">
        <v>1009</v>
      </c>
      <c r="C56" s="1243">
        <v>-13196771</v>
      </c>
      <c r="D56" s="1243">
        <v>-13187824</v>
      </c>
      <c r="E56" s="1233">
        <f t="shared" si="0"/>
        <v>99.93220311241288</v>
      </c>
    </row>
    <row r="57" spans="1:5" ht="14.25">
      <c r="A57" s="1230" t="s">
        <v>1010</v>
      </c>
      <c r="B57" s="1242" t="s">
        <v>1011</v>
      </c>
      <c r="C57" s="1243"/>
      <c r="D57" s="1243"/>
      <c r="E57" s="1233">
        <f t="shared" si="0"/>
        <v>0</v>
      </c>
    </row>
    <row r="58" spans="1:5" ht="14.25">
      <c r="A58" s="1230" t="s">
        <v>1012</v>
      </c>
      <c r="B58" s="1242" t="s">
        <v>1013</v>
      </c>
      <c r="C58" s="1243"/>
      <c r="D58" s="1243">
        <v>2931963</v>
      </c>
      <c r="E58" s="1233">
        <f t="shared" si="0"/>
        <v>0</v>
      </c>
    </row>
    <row r="59" spans="1:5" s="1022" customFormat="1" ht="30" customHeight="1">
      <c r="A59" s="1236" t="s">
        <v>1014</v>
      </c>
      <c r="B59" s="1237" t="s">
        <v>1015</v>
      </c>
      <c r="C59" s="1244">
        <f>SUM(C53:C58)</f>
        <v>221410383</v>
      </c>
      <c r="D59" s="1244">
        <f>SUM(D53:D58)</f>
        <v>224342346</v>
      </c>
      <c r="E59" s="1238">
        <f t="shared" si="0"/>
        <v>101.32422109581013</v>
      </c>
    </row>
    <row r="60" spans="1:5" s="1021" customFormat="1" ht="28.5">
      <c r="A60" s="1236" t="s">
        <v>1016</v>
      </c>
      <c r="B60" s="1245" t="s">
        <v>1017</v>
      </c>
      <c r="C60" s="1244">
        <f>SUM(C61:C69)</f>
        <v>929115</v>
      </c>
      <c r="D60" s="1244">
        <f>SUM(D61:D69)</f>
        <v>296405</v>
      </c>
      <c r="E60" s="1238">
        <f t="shared" si="0"/>
        <v>31.901863601384115</v>
      </c>
    </row>
    <row r="61" spans="1:5" s="1024" customFormat="1" ht="14.25">
      <c r="A61" s="1246" t="s">
        <v>1018</v>
      </c>
      <c r="B61" s="1231" t="s">
        <v>1019</v>
      </c>
      <c r="C61" s="1250">
        <v>5044</v>
      </c>
      <c r="D61" s="1250">
        <v>4117</v>
      </c>
      <c r="E61" s="1247">
        <f t="shared" si="0"/>
        <v>81.62172878667724</v>
      </c>
    </row>
    <row r="62" spans="1:5" s="1024" customFormat="1" ht="30" customHeight="1">
      <c r="A62" s="1246" t="s">
        <v>1020</v>
      </c>
      <c r="B62" s="1231" t="s">
        <v>1021</v>
      </c>
      <c r="C62" s="1250"/>
      <c r="D62" s="1250"/>
      <c r="E62" s="1247">
        <f t="shared" si="0"/>
        <v>0</v>
      </c>
    </row>
    <row r="63" spans="1:5" s="1024" customFormat="1" ht="15" customHeight="1">
      <c r="A63" s="1248" t="s">
        <v>1022</v>
      </c>
      <c r="B63" s="1229" t="s">
        <v>1023</v>
      </c>
      <c r="C63" s="1251">
        <v>105251</v>
      </c>
      <c r="D63" s="1251">
        <v>159832</v>
      </c>
      <c r="E63" s="1249">
        <f t="shared" si="0"/>
        <v>151.8579395920229</v>
      </c>
    </row>
    <row r="64" spans="1:5" s="1024" customFormat="1" ht="28.5">
      <c r="A64" s="1248" t="s">
        <v>1024</v>
      </c>
      <c r="B64" s="1229" t="s">
        <v>1025</v>
      </c>
      <c r="C64" s="1251">
        <v>282</v>
      </c>
      <c r="D64" s="1251">
        <v>454</v>
      </c>
      <c r="E64" s="1249">
        <f t="shared" si="0"/>
        <v>160.99290780141845</v>
      </c>
    </row>
    <row r="65" spans="1:5" s="1024" customFormat="1" ht="28.5">
      <c r="A65" s="1248" t="s">
        <v>1026</v>
      </c>
      <c r="B65" s="1229" t="s">
        <v>1027</v>
      </c>
      <c r="C65" s="1251"/>
      <c r="D65" s="1251"/>
      <c r="E65" s="1249">
        <f t="shared" si="0"/>
        <v>0</v>
      </c>
    </row>
    <row r="66" spans="1:5" s="1024" customFormat="1" ht="15" customHeight="1">
      <c r="A66" s="1248" t="s">
        <v>1028</v>
      </c>
      <c r="B66" s="1229" t="s">
        <v>1029</v>
      </c>
      <c r="C66" s="1251">
        <v>11845</v>
      </c>
      <c r="D66" s="1251">
        <v>70161</v>
      </c>
      <c r="E66" s="1249">
        <f t="shared" si="0"/>
        <v>592.3258758970029</v>
      </c>
    </row>
    <row r="67" spans="1:5" s="1024" customFormat="1" ht="15" customHeight="1">
      <c r="A67" s="1248" t="s">
        <v>1030</v>
      </c>
      <c r="B67" s="1229" t="s">
        <v>1031</v>
      </c>
      <c r="C67" s="1251">
        <v>195717</v>
      </c>
      <c r="D67" s="1251">
        <v>61841</v>
      </c>
      <c r="E67" s="1249">
        <f t="shared" si="0"/>
        <v>31.597153032184224</v>
      </c>
    </row>
    <row r="68" spans="1:5" s="1024" customFormat="1" ht="28.5">
      <c r="A68" s="1248" t="s">
        <v>1032</v>
      </c>
      <c r="B68" s="1229" t="s">
        <v>1033</v>
      </c>
      <c r="C68" s="1251"/>
      <c r="D68" s="1251"/>
      <c r="E68" s="1249">
        <f t="shared" si="0"/>
        <v>0</v>
      </c>
    </row>
    <row r="69" spans="1:5" s="1024" customFormat="1" ht="28.5">
      <c r="A69" s="1248" t="s">
        <v>1034</v>
      </c>
      <c r="B69" s="1229" t="s">
        <v>1035</v>
      </c>
      <c r="C69" s="1251">
        <v>610976</v>
      </c>
      <c r="D69" s="1251"/>
      <c r="E69" s="1249">
        <f t="shared" si="0"/>
        <v>0</v>
      </c>
    </row>
    <row r="70" spans="1:5" s="1021" customFormat="1" ht="28.5">
      <c r="A70" s="1225" t="s">
        <v>1036</v>
      </c>
      <c r="B70" s="1252" t="s">
        <v>1037</v>
      </c>
      <c r="C70" s="1241">
        <f>SUM(C71:C79)</f>
        <v>1860462</v>
      </c>
      <c r="D70" s="1241">
        <f>SUM(D71:D79)</f>
        <v>674571</v>
      </c>
      <c r="E70" s="1224">
        <f t="shared" si="0"/>
        <v>36.25825198257207</v>
      </c>
    </row>
    <row r="71" spans="1:5" ht="28.5">
      <c r="A71" s="1228" t="s">
        <v>1038</v>
      </c>
      <c r="B71" s="1229" t="s">
        <v>1039</v>
      </c>
      <c r="C71" s="1220">
        <v>2398</v>
      </c>
      <c r="D71" s="1220"/>
      <c r="E71" s="1221">
        <f t="shared" si="0"/>
        <v>0</v>
      </c>
    </row>
    <row r="72" spans="1:5" ht="30" customHeight="1">
      <c r="A72" s="1228" t="s">
        <v>1040</v>
      </c>
      <c r="B72" s="1229" t="s">
        <v>1041</v>
      </c>
      <c r="C72" s="1220"/>
      <c r="D72" s="1220"/>
      <c r="E72" s="1221">
        <f t="shared" si="0"/>
        <v>0</v>
      </c>
    </row>
    <row r="73" spans="1:5" ht="28.5">
      <c r="A73" s="1228" t="s">
        <v>1042</v>
      </c>
      <c r="B73" s="1229" t="s">
        <v>1043</v>
      </c>
      <c r="C73" s="1220">
        <v>34864</v>
      </c>
      <c r="D73" s="1220">
        <v>8868</v>
      </c>
      <c r="E73" s="1221">
        <f t="shared" si="0"/>
        <v>25.435979807251034</v>
      </c>
    </row>
    <row r="74" spans="1:5" ht="28.5">
      <c r="A74" s="1228" t="s">
        <v>1044</v>
      </c>
      <c r="B74" s="1229" t="s">
        <v>1045</v>
      </c>
      <c r="C74" s="1220"/>
      <c r="D74" s="1220"/>
      <c r="E74" s="1221">
        <f t="shared" si="0"/>
        <v>0</v>
      </c>
    </row>
    <row r="75" spans="1:5" ht="28.5">
      <c r="A75" s="1228" t="s">
        <v>1046</v>
      </c>
      <c r="B75" s="1229" t="s">
        <v>1047</v>
      </c>
      <c r="C75" s="1220"/>
      <c r="D75" s="1220"/>
      <c r="E75" s="1221">
        <f aca="true" t="shared" si="1" ref="E75:E82">IF(C75=0,0,D75/C75%)</f>
        <v>0</v>
      </c>
    </row>
    <row r="76" spans="1:5" ht="28.5">
      <c r="A76" s="1228" t="s">
        <v>1048</v>
      </c>
      <c r="B76" s="1229" t="s">
        <v>1049</v>
      </c>
      <c r="C76" s="1220"/>
      <c r="D76" s="1220"/>
      <c r="E76" s="1221">
        <f t="shared" si="1"/>
        <v>0</v>
      </c>
    </row>
    <row r="77" spans="1:5" ht="15" customHeight="1">
      <c r="A77" s="1228" t="s">
        <v>1050</v>
      </c>
      <c r="B77" s="1229" t="s">
        <v>1051</v>
      </c>
      <c r="C77" s="1220"/>
      <c r="D77" s="1220"/>
      <c r="E77" s="1221">
        <f t="shared" si="1"/>
        <v>0</v>
      </c>
    </row>
    <row r="78" spans="1:5" ht="28.5">
      <c r="A78" s="1228" t="s">
        <v>1052</v>
      </c>
      <c r="B78" s="1229" t="s">
        <v>1053</v>
      </c>
      <c r="C78" s="1220"/>
      <c r="D78" s="1220"/>
      <c r="E78" s="1221">
        <f t="shared" si="1"/>
        <v>0</v>
      </c>
    </row>
    <row r="79" spans="1:5" ht="28.5">
      <c r="A79" s="1228" t="s">
        <v>1054</v>
      </c>
      <c r="B79" s="1229" t="s">
        <v>1055</v>
      </c>
      <c r="C79" s="1220">
        <v>1823200</v>
      </c>
      <c r="D79" s="1220">
        <v>665703</v>
      </c>
      <c r="E79" s="1221">
        <f t="shared" si="1"/>
        <v>36.512889425186486</v>
      </c>
    </row>
    <row r="80" spans="1:5" s="1021" customFormat="1" ht="14.25">
      <c r="A80" s="1222" t="s">
        <v>1056</v>
      </c>
      <c r="B80" s="1252" t="s">
        <v>1057</v>
      </c>
      <c r="C80" s="1223">
        <v>626024</v>
      </c>
      <c r="D80" s="1223">
        <v>744751</v>
      </c>
      <c r="E80" s="1224">
        <f t="shared" si="1"/>
        <v>118.96524733876018</v>
      </c>
    </row>
    <row r="81" spans="1:5" s="1022" customFormat="1" ht="30" customHeight="1">
      <c r="A81" s="1236" t="s">
        <v>1058</v>
      </c>
      <c r="B81" s="1253" t="s">
        <v>1059</v>
      </c>
      <c r="C81" s="1240">
        <f>SUM(C60,C70,C80)</f>
        <v>3415601</v>
      </c>
      <c r="D81" s="1240">
        <f>SUM(D60,D70,D80)</f>
        <v>1715727</v>
      </c>
      <c r="E81" s="1238">
        <f t="shared" si="1"/>
        <v>50.23206750437185</v>
      </c>
    </row>
    <row r="82" spans="1:5" s="1012" customFormat="1" ht="30" customHeight="1">
      <c r="A82" s="1236" t="s">
        <v>1060</v>
      </c>
      <c r="B82" s="1253" t="s">
        <v>1241</v>
      </c>
      <c r="C82" s="1240">
        <v>42061</v>
      </c>
      <c r="D82" s="1240">
        <v>66729</v>
      </c>
      <c r="E82" s="1238">
        <f t="shared" si="1"/>
        <v>158.64815387175767</v>
      </c>
    </row>
    <row r="83" spans="1:5" s="1012" customFormat="1" ht="18" customHeight="1">
      <c r="A83" s="1236"/>
      <c r="B83" s="1254" t="s">
        <v>1238</v>
      </c>
      <c r="C83" s="1240"/>
      <c r="D83" s="1232">
        <v>12113</v>
      </c>
      <c r="E83" s="1238"/>
    </row>
    <row r="84" spans="1:5" s="1012" customFormat="1" ht="18" customHeight="1">
      <c r="A84" s="1236"/>
      <c r="B84" s="1254" t="s">
        <v>1239</v>
      </c>
      <c r="C84" s="1256"/>
      <c r="D84" s="1232">
        <v>361259</v>
      </c>
      <c r="E84" s="1257"/>
    </row>
    <row r="85" spans="1:5" s="1012" customFormat="1" ht="18" customHeight="1">
      <c r="A85" s="1236"/>
      <c r="B85" s="1258" t="s">
        <v>1240</v>
      </c>
      <c r="C85" s="1240"/>
      <c r="D85" s="1232">
        <v>1847915</v>
      </c>
      <c r="E85" s="1257"/>
    </row>
    <row r="86" spans="1:5" s="1012" customFormat="1" ht="30" customHeight="1">
      <c r="A86" s="1236" t="s">
        <v>1061</v>
      </c>
      <c r="B86" s="1259" t="s">
        <v>1062</v>
      </c>
      <c r="C86" s="1240"/>
      <c r="D86" s="1240">
        <f>SUM(D83:D85)</f>
        <v>2221287</v>
      </c>
      <c r="E86" s="1257">
        <f>IF(C86=0,0,D86/C86%)</f>
        <v>0</v>
      </c>
    </row>
    <row r="87" spans="1:5" s="1023" customFormat="1" ht="30" customHeight="1" thickBot="1">
      <c r="A87" s="1234" t="s">
        <v>1063</v>
      </c>
      <c r="B87" s="1255" t="s">
        <v>1064</v>
      </c>
      <c r="C87" s="1240">
        <f>SUM(C59,C81:C86)</f>
        <v>224868045</v>
      </c>
      <c r="D87" s="1240">
        <f>SUM(D86+D81+D59+D82)</f>
        <v>228346089</v>
      </c>
      <c r="E87" s="1025">
        <f>IF(C87=0,0,D87/C87%)</f>
        <v>101.54670442392114</v>
      </c>
    </row>
    <row r="88" ht="14.25">
      <c r="E88" s="1016"/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7874015748031497" right="0.7874015748031497" top="0.5905511811023623" bottom="0.5905511811023623" header="0.5118110236220472" footer="0.31496062992125984"/>
  <pageSetup firstPageNumber="57" useFirstPageNumber="1" horizontalDpi="600" verticalDpi="600" orientation="portrait" paperSize="9" scale="69" r:id="rId1"/>
  <headerFooter alignWithMargins="0">
    <oddFooter>&amp;C&amp;P.oldal</oddFooter>
  </headerFooter>
  <rowBreaks count="1" manualBreakCount="1">
    <brk id="51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3:E138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63.125" style="0" customWidth="1"/>
    <col min="2" max="2" width="7.125" style="0" customWidth="1"/>
    <col min="3" max="3" width="14.75390625" style="0" customWidth="1"/>
    <col min="4" max="4" width="18.25390625" style="0" customWidth="1"/>
    <col min="5" max="5" width="18.00390625" style="0" customWidth="1"/>
  </cols>
  <sheetData>
    <row r="3" spans="1:5" ht="14.25">
      <c r="A3" s="1603" t="s">
        <v>1276</v>
      </c>
      <c r="B3" s="1603"/>
      <c r="C3" s="1603"/>
      <c r="D3" s="1603"/>
      <c r="E3" s="1603"/>
    </row>
    <row r="4" spans="1:5" ht="14.25">
      <c r="A4" s="1603" t="s">
        <v>917</v>
      </c>
      <c r="B4" s="1603"/>
      <c r="C4" s="1603"/>
      <c r="D4" s="1603"/>
      <c r="E4" s="1603"/>
    </row>
    <row r="5" spans="1:5" ht="14.25">
      <c r="A5" s="1603" t="s">
        <v>868</v>
      </c>
      <c r="B5" s="1603"/>
      <c r="C5" s="1603"/>
      <c r="D5" s="1603"/>
      <c r="E5" s="1603"/>
    </row>
    <row r="6" spans="1:5" ht="14.25">
      <c r="A6" s="1610"/>
      <c r="B6" s="1610"/>
      <c r="C6" s="1610"/>
      <c r="D6" s="1610"/>
      <c r="E6" s="1304"/>
    </row>
    <row r="7" spans="1:5" ht="14.25">
      <c r="A7" s="1093"/>
      <c r="B7" s="1094"/>
      <c r="C7" s="1092"/>
      <c r="D7" s="1095" t="s">
        <v>918</v>
      </c>
      <c r="E7" s="1095"/>
    </row>
    <row r="8" spans="1:5" ht="15" thickBot="1">
      <c r="A8" s="1096" t="s">
        <v>919</v>
      </c>
      <c r="B8" s="1097" t="s">
        <v>920</v>
      </c>
      <c r="C8" s="1098" t="s">
        <v>921</v>
      </c>
      <c r="D8" s="1098" t="s">
        <v>922</v>
      </c>
      <c r="E8" s="1098"/>
    </row>
    <row r="9" spans="1:5" ht="12">
      <c r="A9" s="1604" t="s">
        <v>1103</v>
      </c>
      <c r="B9" s="1612" t="s">
        <v>1104</v>
      </c>
      <c r="C9" s="1614" t="s">
        <v>1299</v>
      </c>
      <c r="D9" s="1606" t="s">
        <v>1301</v>
      </c>
      <c r="E9" s="1606" t="s">
        <v>1300</v>
      </c>
    </row>
    <row r="10" spans="1:5" ht="12.75" thickBot="1">
      <c r="A10" s="1611"/>
      <c r="B10" s="1613"/>
      <c r="C10" s="1615"/>
      <c r="D10" s="1607"/>
      <c r="E10" s="1607"/>
    </row>
    <row r="11" spans="1:5" ht="15" thickTop="1">
      <c r="A11" s="1301"/>
      <c r="B11" s="1301"/>
      <c r="C11" s="1302"/>
      <c r="D11" s="1303"/>
      <c r="E11" s="1303"/>
    </row>
    <row r="12" spans="1:5" ht="18" customHeight="1">
      <c r="A12" s="1160" t="s">
        <v>931</v>
      </c>
      <c r="B12" s="1157"/>
      <c r="C12" s="1272">
        <v>66586</v>
      </c>
      <c r="D12" s="1273">
        <v>557390</v>
      </c>
      <c r="E12" s="1273">
        <v>50943</v>
      </c>
    </row>
    <row r="13" spans="1:5" ht="18" customHeight="1">
      <c r="A13" s="1160" t="s">
        <v>1163</v>
      </c>
      <c r="B13" s="1157"/>
      <c r="C13" s="1272">
        <f>SUM(C14+C24)</f>
        <v>219171477</v>
      </c>
      <c r="D13" s="1272">
        <f>SUM(D14+D24)</f>
        <v>237444497</v>
      </c>
      <c r="E13" s="1272">
        <f>SUM(E14+E24)</f>
        <v>220820409</v>
      </c>
    </row>
    <row r="14" spans="1:5" ht="18" customHeight="1">
      <c r="A14" s="1160" t="s">
        <v>1164</v>
      </c>
      <c r="B14" s="1157"/>
      <c r="C14" s="1274">
        <f>SUM(C15+C20+C21)</f>
        <v>191111730</v>
      </c>
      <c r="D14" s="1274">
        <f>SUM(D15+D20+D21)</f>
        <v>203803569</v>
      </c>
      <c r="E14" s="1274">
        <f>SUM(E15+E20+E21)</f>
        <v>191648961</v>
      </c>
    </row>
    <row r="15" spans="1:5" ht="18" customHeight="1">
      <c r="A15" s="1202" t="s">
        <v>1165</v>
      </c>
      <c r="B15" s="1157"/>
      <c r="C15" s="1272">
        <f>SUM(C16:C19)</f>
        <v>168715894</v>
      </c>
      <c r="D15" s="1273">
        <f>SUM(D16:D19)</f>
        <v>179206657</v>
      </c>
      <c r="E15" s="1273">
        <f>SUM(E16:E19)</f>
        <v>168940239</v>
      </c>
    </row>
    <row r="16" spans="1:5" ht="18" customHeight="1">
      <c r="A16" s="1207" t="s">
        <v>1257</v>
      </c>
      <c r="B16" s="1157"/>
      <c r="C16" s="1270">
        <v>115482399</v>
      </c>
      <c r="D16" s="1271">
        <v>122838474</v>
      </c>
      <c r="E16" s="1271">
        <v>115293534</v>
      </c>
    </row>
    <row r="17" spans="1:5" ht="18" customHeight="1">
      <c r="A17" s="1207" t="s">
        <v>1258</v>
      </c>
      <c r="B17" s="1157"/>
      <c r="C17" s="1270">
        <v>52841359</v>
      </c>
      <c r="D17" s="1271">
        <v>53201915</v>
      </c>
      <c r="E17" s="1271">
        <v>53201915</v>
      </c>
    </row>
    <row r="18" spans="1:5" ht="18" customHeight="1">
      <c r="A18" s="1207" t="s">
        <v>1302</v>
      </c>
      <c r="B18" s="1157"/>
      <c r="C18" s="1270"/>
      <c r="D18" s="1271">
        <v>2721478</v>
      </c>
      <c r="E18" s="1271"/>
    </row>
    <row r="19" spans="1:5" ht="18" customHeight="1">
      <c r="A19" s="1207" t="s">
        <v>1259</v>
      </c>
      <c r="B19" s="1157"/>
      <c r="C19" s="1270">
        <v>392136</v>
      </c>
      <c r="D19" s="1271">
        <v>444790</v>
      </c>
      <c r="E19" s="1271">
        <v>444790</v>
      </c>
    </row>
    <row r="20" spans="1:5" ht="18" customHeight="1">
      <c r="A20" s="1203" t="s">
        <v>1166</v>
      </c>
      <c r="B20" s="1157"/>
      <c r="C20" s="1272">
        <v>0</v>
      </c>
      <c r="D20" s="1273">
        <v>0</v>
      </c>
      <c r="E20" s="1273">
        <v>0</v>
      </c>
    </row>
    <row r="21" spans="1:5" ht="18" customHeight="1">
      <c r="A21" s="1203" t="s">
        <v>1168</v>
      </c>
      <c r="B21" s="1157"/>
      <c r="C21" s="1272">
        <f>SUM(C22:C23)</f>
        <v>22395836</v>
      </c>
      <c r="D21" s="1273">
        <f>SUM(D22:D23)</f>
        <v>24596912</v>
      </c>
      <c r="E21" s="1273">
        <f>SUM(E22:E23)</f>
        <v>22708722</v>
      </c>
    </row>
    <row r="22" spans="1:5" ht="18" customHeight="1">
      <c r="A22" s="1206" t="s">
        <v>1260</v>
      </c>
      <c r="B22" s="1157"/>
      <c r="C22" s="1270">
        <v>22289514</v>
      </c>
      <c r="D22" s="1271">
        <v>24382667</v>
      </c>
      <c r="E22" s="1271">
        <v>22494477</v>
      </c>
    </row>
    <row r="23" spans="1:5" ht="18" customHeight="1">
      <c r="A23" s="1206" t="s">
        <v>1261</v>
      </c>
      <c r="B23" s="1157"/>
      <c r="C23" s="1270">
        <v>106322</v>
      </c>
      <c r="D23" s="1271">
        <v>214245</v>
      </c>
      <c r="E23" s="1271">
        <v>214245</v>
      </c>
    </row>
    <row r="24" spans="1:5" ht="18" customHeight="1">
      <c r="A24" s="1160" t="s">
        <v>1167</v>
      </c>
      <c r="B24" s="1157"/>
      <c r="C24" s="1272">
        <f>SUM(C25+C29)</f>
        <v>28059747</v>
      </c>
      <c r="D24" s="1272">
        <f>SUM(D25+D29)</f>
        <v>33640928</v>
      </c>
      <c r="E24" s="1272">
        <f>SUM(E25+E29)</f>
        <v>29171448</v>
      </c>
    </row>
    <row r="25" spans="1:5" ht="18" customHeight="1">
      <c r="A25" s="1202" t="s">
        <v>1169</v>
      </c>
      <c r="B25" s="1157"/>
      <c r="C25" s="1272">
        <f>SUM(C26:C28)</f>
        <v>27639021</v>
      </c>
      <c r="D25" s="1272">
        <f>SUM(D26:D28)</f>
        <v>31899575</v>
      </c>
      <c r="E25" s="1272">
        <f>SUM(E26:E28)</f>
        <v>28757782</v>
      </c>
    </row>
    <row r="26" spans="1:5" ht="18" customHeight="1">
      <c r="A26" s="1207" t="s">
        <v>1262</v>
      </c>
      <c r="B26" s="1157"/>
      <c r="C26" s="1270">
        <v>15567697</v>
      </c>
      <c r="D26" s="1271">
        <v>15347129</v>
      </c>
      <c r="E26" s="1271">
        <v>15345799</v>
      </c>
    </row>
    <row r="27" spans="1:5" ht="18" customHeight="1">
      <c r="A27" s="1207" t="s">
        <v>1263</v>
      </c>
      <c r="B27" s="1157"/>
      <c r="C27" s="1270">
        <v>10973353</v>
      </c>
      <c r="D27" s="1271">
        <v>14715958</v>
      </c>
      <c r="E27" s="1271">
        <v>11575495</v>
      </c>
    </row>
    <row r="28" spans="1:5" ht="18" customHeight="1">
      <c r="A28" s="1207" t="s">
        <v>1264</v>
      </c>
      <c r="B28" s="1157"/>
      <c r="C28" s="1270">
        <v>1097971</v>
      </c>
      <c r="D28" s="1271">
        <v>1836488</v>
      </c>
      <c r="E28" s="1271">
        <v>1836488</v>
      </c>
    </row>
    <row r="29" spans="1:5" ht="18" customHeight="1">
      <c r="A29" s="1202" t="s">
        <v>1175</v>
      </c>
      <c r="B29" s="1157"/>
      <c r="C29" s="1272">
        <f>SUM(C30:C31)</f>
        <v>420726</v>
      </c>
      <c r="D29" s="1272">
        <f>SUM(D30:D31)</f>
        <v>1741353</v>
      </c>
      <c r="E29" s="1272">
        <f>SUM(E30:E31)</f>
        <v>413666</v>
      </c>
    </row>
    <row r="30" spans="1:5" ht="18" customHeight="1">
      <c r="A30" s="1207" t="s">
        <v>1265</v>
      </c>
      <c r="B30" s="1275"/>
      <c r="C30" s="1270">
        <v>416167</v>
      </c>
      <c r="D30" s="1271">
        <v>1731329</v>
      </c>
      <c r="E30" s="1271">
        <v>403642</v>
      </c>
    </row>
    <row r="31" spans="1:5" ht="18" customHeight="1">
      <c r="A31" s="1207" t="s">
        <v>1266</v>
      </c>
      <c r="B31" s="1157"/>
      <c r="C31" s="1270">
        <v>4559</v>
      </c>
      <c r="D31" s="1271">
        <v>10024</v>
      </c>
      <c r="E31" s="1271">
        <v>10024</v>
      </c>
    </row>
    <row r="32" spans="1:5" ht="18" customHeight="1">
      <c r="A32" s="1202" t="s">
        <v>1174</v>
      </c>
      <c r="B32" s="1157"/>
      <c r="C32" s="1272">
        <f>SUM(C33)</f>
        <v>586570</v>
      </c>
      <c r="D32" s="1272">
        <f>SUM(D33)</f>
        <v>583570</v>
      </c>
      <c r="E32" s="1272">
        <f>SUM(E33)</f>
        <v>583570</v>
      </c>
    </row>
    <row r="33" spans="1:5" ht="18" customHeight="1">
      <c r="A33" s="1202" t="s">
        <v>1173</v>
      </c>
      <c r="B33" s="1157"/>
      <c r="C33" s="1272">
        <f>SUM(C34+C35)</f>
        <v>586570</v>
      </c>
      <c r="D33" s="1272">
        <f>SUM(D34+D35)</f>
        <v>583570</v>
      </c>
      <c r="E33" s="1272">
        <f>SUM(E34+E35)</f>
        <v>583570</v>
      </c>
    </row>
    <row r="34" spans="1:5" ht="18" customHeight="1">
      <c r="A34" s="1207" t="s">
        <v>1170</v>
      </c>
      <c r="B34" s="1157"/>
      <c r="C34" s="1272"/>
      <c r="D34" s="1159"/>
      <c r="E34" s="1159"/>
    </row>
    <row r="35" spans="1:5" ht="18" customHeight="1">
      <c r="A35" s="1207" t="s">
        <v>1176</v>
      </c>
      <c r="B35" s="1157"/>
      <c r="C35" s="1272">
        <f>SUM(C36)</f>
        <v>586570</v>
      </c>
      <c r="D35" s="1272">
        <f>SUM(D36)</f>
        <v>583570</v>
      </c>
      <c r="E35" s="1272">
        <f>SUM(E36)</f>
        <v>583570</v>
      </c>
    </row>
    <row r="36" spans="1:5" ht="18" customHeight="1">
      <c r="A36" s="1204" t="s">
        <v>1171</v>
      </c>
      <c r="B36" s="1157"/>
      <c r="C36" s="1270">
        <v>586570</v>
      </c>
      <c r="D36" s="1271">
        <v>583570</v>
      </c>
      <c r="E36" s="1271">
        <v>583570</v>
      </c>
    </row>
    <row r="37" spans="1:5" ht="18" customHeight="1">
      <c r="A37" s="1202" t="s">
        <v>1172</v>
      </c>
      <c r="B37" s="1157"/>
      <c r="C37" s="1158"/>
      <c r="D37" s="1159"/>
      <c r="E37" s="1159"/>
    </row>
    <row r="38" spans="1:5" ht="18" customHeight="1">
      <c r="A38" s="1204" t="s">
        <v>1177</v>
      </c>
      <c r="B38" s="1157"/>
      <c r="C38" s="1158"/>
      <c r="D38" s="1159"/>
      <c r="E38" s="1159"/>
    </row>
    <row r="39" spans="1:5" ht="18" customHeight="1">
      <c r="A39" s="1204" t="s">
        <v>1178</v>
      </c>
      <c r="B39" s="1157"/>
      <c r="C39" s="1158"/>
      <c r="D39" s="1159"/>
      <c r="E39" s="1159"/>
    </row>
    <row r="40" spans="1:5" ht="18" customHeight="1">
      <c r="A40" s="1203" t="s">
        <v>935</v>
      </c>
      <c r="B40" s="1157"/>
      <c r="C40" s="1158"/>
      <c r="D40" s="1159"/>
      <c r="E40" s="1159"/>
    </row>
    <row r="41" spans="1:5" ht="18" customHeight="1">
      <c r="A41" s="1205" t="s">
        <v>1179</v>
      </c>
      <c r="B41" s="1157"/>
      <c r="C41" s="1272">
        <f>SUM(C12+C13+C32)</f>
        <v>219824633</v>
      </c>
      <c r="D41" s="1272">
        <f>SUM(D12+D13+D32)</f>
        <v>238585457</v>
      </c>
      <c r="E41" s="1272">
        <f>SUM(E12+E13+E32)</f>
        <v>221454922</v>
      </c>
    </row>
    <row r="42" spans="1:5" ht="18" customHeight="1">
      <c r="A42" s="1202" t="s">
        <v>939</v>
      </c>
      <c r="B42" s="1157"/>
      <c r="C42" s="1272">
        <v>1582</v>
      </c>
      <c r="D42" s="1273">
        <v>2071</v>
      </c>
      <c r="E42" s="1273">
        <v>2071</v>
      </c>
    </row>
    <row r="43" spans="1:5" ht="18" customHeight="1">
      <c r="A43" s="1202" t="s">
        <v>940</v>
      </c>
      <c r="B43" s="1157"/>
      <c r="C43" s="1158"/>
      <c r="D43" s="1159"/>
      <c r="E43" s="1159"/>
    </row>
    <row r="44" spans="1:5" ht="18" customHeight="1">
      <c r="A44" s="1205" t="s">
        <v>1180</v>
      </c>
      <c r="B44" s="1157"/>
      <c r="C44" s="1272">
        <f>SUM(C42:C43)</f>
        <v>1582</v>
      </c>
      <c r="D44" s="1273">
        <f>SUM(D42:D43)</f>
        <v>2071</v>
      </c>
      <c r="E44" s="1273">
        <f>SUM(E42:E43)</f>
        <v>2071</v>
      </c>
    </row>
    <row r="45" spans="1:5" ht="18" customHeight="1">
      <c r="A45" s="1206" t="s">
        <v>943</v>
      </c>
      <c r="B45" s="1157"/>
      <c r="C45" s="1158"/>
      <c r="D45" s="1159"/>
      <c r="E45" s="1159"/>
    </row>
    <row r="46" spans="1:5" ht="18" customHeight="1">
      <c r="A46" s="1206" t="s">
        <v>945</v>
      </c>
      <c r="B46" s="1157"/>
      <c r="C46" s="1270">
        <v>2889</v>
      </c>
      <c r="D46" s="1271">
        <v>4870</v>
      </c>
      <c r="E46" s="1271">
        <v>4870</v>
      </c>
    </row>
    <row r="47" spans="1:5" ht="18" customHeight="1">
      <c r="A47" s="1206" t="s">
        <v>947</v>
      </c>
      <c r="B47" s="1157"/>
      <c r="C47" s="1270">
        <v>1829552</v>
      </c>
      <c r="D47" s="1271">
        <v>2686123</v>
      </c>
      <c r="E47" s="1271">
        <v>2686123</v>
      </c>
    </row>
    <row r="48" spans="1:5" ht="18" customHeight="1">
      <c r="A48" s="1207" t="s">
        <v>1289</v>
      </c>
      <c r="B48" s="1157"/>
      <c r="C48" s="1270">
        <v>38360</v>
      </c>
      <c r="D48" s="1271">
        <v>66729</v>
      </c>
      <c r="E48" s="1271">
        <v>66729</v>
      </c>
    </row>
    <row r="49" spans="1:5" ht="18" customHeight="1">
      <c r="A49" s="1205" t="s">
        <v>1181</v>
      </c>
      <c r="B49" s="1157"/>
      <c r="C49" s="1272">
        <f>SUM(C46:C48)</f>
        <v>1870801</v>
      </c>
      <c r="D49" s="1273">
        <f>SUM(D46:D48)</f>
        <v>2757722</v>
      </c>
      <c r="E49" s="1273">
        <f>SUM(E46:E48)</f>
        <v>2757722</v>
      </c>
    </row>
    <row r="50" spans="1:5" ht="15" thickBot="1">
      <c r="A50" s="1281"/>
      <c r="B50" s="1282"/>
      <c r="C50" s="1283"/>
      <c r="D50" s="1284"/>
      <c r="E50" s="1309"/>
    </row>
    <row r="51" spans="1:5" ht="14.25">
      <c r="A51" s="1604" t="s">
        <v>1103</v>
      </c>
      <c r="B51" s="1595" t="s">
        <v>1104</v>
      </c>
      <c r="C51" s="1608" t="s">
        <v>1105</v>
      </c>
      <c r="D51" s="1598" t="s">
        <v>1106</v>
      </c>
      <c r="E51" s="1309"/>
    </row>
    <row r="52" spans="1:5" ht="15" thickBot="1">
      <c r="A52" s="1605"/>
      <c r="B52" s="1594"/>
      <c r="C52" s="1597"/>
      <c r="D52" s="1609"/>
      <c r="E52" s="1309"/>
    </row>
    <row r="53" spans="1:5" ht="15" thickBot="1">
      <c r="A53" s="1600" t="s">
        <v>1107</v>
      </c>
      <c r="B53" s="1601"/>
      <c r="C53" s="1601"/>
      <c r="D53" s="1602"/>
      <c r="E53" s="1315"/>
    </row>
    <row r="54" spans="1:5" ht="15" thickBot="1">
      <c r="A54" s="1099" t="s">
        <v>1108</v>
      </c>
      <c r="B54" s="1100">
        <v>1</v>
      </c>
      <c r="C54" s="1101">
        <f>C55+C56</f>
        <v>465212</v>
      </c>
      <c r="D54" s="1102">
        <f>D55+D56</f>
        <v>0</v>
      </c>
      <c r="E54" s="1154"/>
    </row>
    <row r="55" spans="1:5" ht="14.25">
      <c r="A55" s="1103" t="s">
        <v>1109</v>
      </c>
      <c r="B55" s="1104">
        <v>2</v>
      </c>
      <c r="C55" s="1105">
        <v>465212</v>
      </c>
      <c r="D55" s="1106"/>
      <c r="E55" s="1310"/>
    </row>
    <row r="56" spans="1:5" ht="15" thickBot="1">
      <c r="A56" s="1107" t="s">
        <v>1110</v>
      </c>
      <c r="B56" s="1108">
        <v>3</v>
      </c>
      <c r="C56" s="1109"/>
      <c r="D56" s="1110"/>
      <c r="E56" s="1310"/>
    </row>
    <row r="57" spans="1:5" ht="15" thickBot="1">
      <c r="A57" s="1099" t="s">
        <v>1111</v>
      </c>
      <c r="B57" s="1100">
        <v>4</v>
      </c>
      <c r="C57" s="1101">
        <f>C58+C61+C64</f>
        <v>1059449</v>
      </c>
      <c r="D57" s="1102">
        <f>D58+D61+D64</f>
        <v>0</v>
      </c>
      <c r="E57" s="1154"/>
    </row>
    <row r="58" spans="1:5" ht="14.25">
      <c r="A58" s="1111" t="s">
        <v>1112</v>
      </c>
      <c r="B58" s="1112">
        <v>5</v>
      </c>
      <c r="C58" s="1279">
        <f>SUM(C59)</f>
        <v>35756</v>
      </c>
      <c r="D58" s="1276"/>
      <c r="E58" s="1310"/>
    </row>
    <row r="59" spans="1:5" ht="14.25">
      <c r="A59" s="1103" t="s">
        <v>1109</v>
      </c>
      <c r="B59" s="1104">
        <v>6</v>
      </c>
      <c r="C59" s="1105">
        <v>35756</v>
      </c>
      <c r="D59" s="1277"/>
      <c r="E59" s="1310"/>
    </row>
    <row r="60" spans="1:5" ht="14.25">
      <c r="A60" s="1115" t="s">
        <v>1110</v>
      </c>
      <c r="B60" s="1116">
        <v>7</v>
      </c>
      <c r="C60" s="1117"/>
      <c r="D60" s="1278"/>
      <c r="E60" s="1310"/>
    </row>
    <row r="61" spans="1:5" ht="14.25">
      <c r="A61" s="1115" t="s">
        <v>1113</v>
      </c>
      <c r="B61" s="1116">
        <v>8</v>
      </c>
      <c r="C61" s="1280">
        <f>SUM(C62)</f>
        <v>1023693</v>
      </c>
      <c r="D61" s="1278"/>
      <c r="E61" s="1310"/>
    </row>
    <row r="62" spans="1:5" ht="14.25">
      <c r="A62" s="1115" t="s">
        <v>1109</v>
      </c>
      <c r="B62" s="1116">
        <v>9</v>
      </c>
      <c r="C62" s="1117">
        <v>1023693</v>
      </c>
      <c r="D62" s="1278"/>
      <c r="E62" s="1310"/>
    </row>
    <row r="63" spans="1:5" ht="14.25">
      <c r="A63" s="1115" t="s">
        <v>1110</v>
      </c>
      <c r="B63" s="1116">
        <v>10</v>
      </c>
      <c r="C63" s="1117"/>
      <c r="D63" s="1278"/>
      <c r="E63" s="1310"/>
    </row>
    <row r="64" spans="1:5" ht="14.25">
      <c r="A64" s="1115" t="s">
        <v>1114</v>
      </c>
      <c r="B64" s="1116">
        <v>11</v>
      </c>
      <c r="C64" s="1117"/>
      <c r="D64" s="1278"/>
      <c r="E64" s="1310"/>
    </row>
    <row r="65" spans="1:5" ht="14.25">
      <c r="A65" s="1115" t="s">
        <v>1109</v>
      </c>
      <c r="B65" s="1116">
        <v>12</v>
      </c>
      <c r="C65" s="1117"/>
      <c r="D65" s="1118"/>
      <c r="E65" s="1310"/>
    </row>
    <row r="66" spans="1:5" ht="15" thickBot="1">
      <c r="A66" s="1107" t="s">
        <v>1110</v>
      </c>
      <c r="B66" s="1108">
        <v>13</v>
      </c>
      <c r="C66" s="1109"/>
      <c r="D66" s="1110"/>
      <c r="E66" s="1310"/>
    </row>
    <row r="67" spans="1:5" ht="14.25" customHeight="1" thickBot="1">
      <c r="A67" s="1120" t="s">
        <v>1115</v>
      </c>
      <c r="B67" s="1100">
        <v>14</v>
      </c>
      <c r="C67" s="1101">
        <f>C68+C69</f>
        <v>0</v>
      </c>
      <c r="D67" s="1102">
        <f>D68+D69</f>
        <v>0</v>
      </c>
      <c r="E67" s="1154"/>
    </row>
    <row r="68" spans="1:5" ht="14.25">
      <c r="A68" s="1103" t="s">
        <v>1109</v>
      </c>
      <c r="B68" s="1104">
        <v>15</v>
      </c>
      <c r="C68" s="1105"/>
      <c r="D68" s="1106"/>
      <c r="E68" s="1310"/>
    </row>
    <row r="69" spans="1:5" ht="15" thickBot="1">
      <c r="A69" s="1121" t="s">
        <v>1110</v>
      </c>
      <c r="B69" s="1122">
        <v>16</v>
      </c>
      <c r="C69" s="1123"/>
      <c r="D69" s="1124"/>
      <c r="E69" s="1310"/>
    </row>
    <row r="70" spans="1:5" ht="15" thickBot="1">
      <c r="A70" s="1125" t="s">
        <v>1116</v>
      </c>
      <c r="B70" s="1126">
        <v>17</v>
      </c>
      <c r="C70" s="1127">
        <f>C54+C57+C67</f>
        <v>1524661</v>
      </c>
      <c r="D70" s="1128">
        <f>D54+D57+D67</f>
        <v>0</v>
      </c>
      <c r="E70" s="1312"/>
    </row>
    <row r="71" spans="1:5" ht="14.25">
      <c r="A71" s="1091"/>
      <c r="B71" s="1129"/>
      <c r="C71" s="1090"/>
      <c r="D71" s="1090"/>
      <c r="E71" s="1090"/>
    </row>
    <row r="72" spans="1:5" ht="14.25">
      <c r="A72" s="1091"/>
      <c r="B72" s="1129"/>
      <c r="C72" s="1090"/>
      <c r="D72" s="1090"/>
      <c r="E72" s="1090"/>
    </row>
    <row r="73" spans="1:5" ht="14.25">
      <c r="A73" s="1093"/>
      <c r="B73" s="1094"/>
      <c r="C73" s="1092"/>
      <c r="D73" s="1095" t="s">
        <v>918</v>
      </c>
      <c r="E73" s="1095"/>
    </row>
    <row r="74" spans="1:5" ht="15" thickBot="1">
      <c r="A74" s="1096" t="s">
        <v>919</v>
      </c>
      <c r="B74" s="1097" t="s">
        <v>920</v>
      </c>
      <c r="C74" s="1098" t="s">
        <v>921</v>
      </c>
      <c r="D74" s="1098" t="s">
        <v>922</v>
      </c>
      <c r="E74" s="1098"/>
    </row>
    <row r="75" spans="1:5" ht="14.25">
      <c r="A75" s="1604" t="s">
        <v>1103</v>
      </c>
      <c r="B75" s="1595" t="s">
        <v>1104</v>
      </c>
      <c r="C75" s="1596" t="s">
        <v>1117</v>
      </c>
      <c r="D75" s="1598" t="s">
        <v>1118</v>
      </c>
      <c r="E75" s="1309"/>
    </row>
    <row r="76" spans="1:5" ht="15" thickBot="1">
      <c r="A76" s="1605"/>
      <c r="B76" s="1594"/>
      <c r="C76" s="1597"/>
      <c r="D76" s="1599"/>
      <c r="E76" s="1311"/>
    </row>
    <row r="77" spans="1:5" ht="15" thickBot="1">
      <c r="A77" s="1600" t="s">
        <v>1119</v>
      </c>
      <c r="B77" s="1601"/>
      <c r="C77" s="1601"/>
      <c r="D77" s="1602"/>
      <c r="E77" s="1315"/>
    </row>
    <row r="78" spans="1:5" ht="15" thickBot="1">
      <c r="A78" s="1099" t="s">
        <v>1120</v>
      </c>
      <c r="B78" s="1100">
        <v>1</v>
      </c>
      <c r="C78" s="1101"/>
      <c r="D78" s="1102"/>
      <c r="E78" s="1154"/>
    </row>
    <row r="79" spans="1:5" ht="15" thickBot="1">
      <c r="A79" s="1099" t="s">
        <v>1121</v>
      </c>
      <c r="B79" s="1100">
        <v>2</v>
      </c>
      <c r="C79" s="1101">
        <f>SUM(C80:C82)</f>
        <v>117350</v>
      </c>
      <c r="D79" s="1102">
        <f>SUM(D80:D82)</f>
        <v>81860</v>
      </c>
      <c r="E79" s="1154"/>
    </row>
    <row r="80" spans="1:5" ht="14.25">
      <c r="A80" s="1111" t="s">
        <v>1122</v>
      </c>
      <c r="B80" s="1112">
        <v>3</v>
      </c>
      <c r="C80" s="1113"/>
      <c r="D80" s="1114"/>
      <c r="E80" s="1310"/>
    </row>
    <row r="81" spans="1:5" ht="14.25">
      <c r="A81" s="1115" t="s">
        <v>1123</v>
      </c>
      <c r="B81" s="1116">
        <v>4</v>
      </c>
      <c r="C81" s="1117">
        <v>117350</v>
      </c>
      <c r="D81" s="1119">
        <v>81860</v>
      </c>
      <c r="E81" s="1310"/>
    </row>
    <row r="82" spans="1:5" ht="15" thickBot="1">
      <c r="A82" s="1115" t="s">
        <v>1124</v>
      </c>
      <c r="B82" s="1116">
        <v>5</v>
      </c>
      <c r="C82" s="1117"/>
      <c r="D82" s="1118"/>
      <c r="E82" s="1310"/>
    </row>
    <row r="83" spans="1:5" ht="14.25" customHeight="1" thickBot="1">
      <c r="A83" s="1120" t="s">
        <v>1125</v>
      </c>
      <c r="B83" s="1100">
        <v>6</v>
      </c>
      <c r="C83" s="1101">
        <f>SUM(C84:C88)</f>
        <v>611</v>
      </c>
      <c r="D83" s="1102">
        <f>SUM(D84:D88)</f>
        <v>2071</v>
      </c>
      <c r="E83" s="1154"/>
    </row>
    <row r="84" spans="1:5" ht="14.25">
      <c r="A84" s="1111" t="s">
        <v>1126</v>
      </c>
      <c r="B84" s="1112">
        <v>7</v>
      </c>
      <c r="C84" s="1113">
        <v>611</v>
      </c>
      <c r="D84" s="1130">
        <v>2071</v>
      </c>
      <c r="E84" s="1310"/>
    </row>
    <row r="85" spans="1:5" ht="14.25">
      <c r="A85" s="1115" t="s">
        <v>1127</v>
      </c>
      <c r="B85" s="1116">
        <v>8</v>
      </c>
      <c r="C85" s="1117"/>
      <c r="D85" s="1118"/>
      <c r="E85" s="1310"/>
    </row>
    <row r="86" spans="1:5" ht="14.25">
      <c r="A86" s="1115" t="s">
        <v>1128</v>
      </c>
      <c r="B86" s="1116">
        <v>9</v>
      </c>
      <c r="C86" s="1117"/>
      <c r="D86" s="1118"/>
      <c r="E86" s="1310"/>
    </row>
    <row r="87" spans="1:5" ht="14.25">
      <c r="A87" s="1115" t="s">
        <v>1129</v>
      </c>
      <c r="B87" s="1116">
        <v>10</v>
      </c>
      <c r="C87" s="1117"/>
      <c r="D87" s="1118"/>
      <c r="E87" s="1310"/>
    </row>
    <row r="88" spans="1:5" ht="15" thickBot="1">
      <c r="A88" s="1121" t="s">
        <v>1130</v>
      </c>
      <c r="B88" s="1122">
        <v>11</v>
      </c>
      <c r="C88" s="1123"/>
      <c r="D88" s="1124"/>
      <c r="E88" s="1310"/>
    </row>
    <row r="89" spans="1:5" ht="15" thickBot="1">
      <c r="A89" s="1125" t="s">
        <v>1131</v>
      </c>
      <c r="B89" s="1126">
        <v>12</v>
      </c>
      <c r="C89" s="1131">
        <f>SUM(C78:C79,C83)</f>
        <v>117961</v>
      </c>
      <c r="D89" s="1132">
        <f>SUM(D78:D79,D83)</f>
        <v>83931</v>
      </c>
      <c r="E89" s="1313"/>
    </row>
    <row r="90" spans="1:5" ht="14.25">
      <c r="A90" s="1091"/>
      <c r="B90" s="1129"/>
      <c r="C90" s="1090"/>
      <c r="D90" s="1090"/>
      <c r="E90" s="1090"/>
    </row>
    <row r="91" spans="1:5" ht="14.25">
      <c r="A91" s="1091"/>
      <c r="B91" s="1129"/>
      <c r="C91" s="1090"/>
      <c r="D91" s="1090"/>
      <c r="E91" s="1090"/>
    </row>
    <row r="92" spans="1:5" ht="14.25">
      <c r="A92" s="1093"/>
      <c r="B92" s="1094"/>
      <c r="C92" s="1092"/>
      <c r="D92" s="1095" t="s">
        <v>918</v>
      </c>
      <c r="E92" s="1095"/>
    </row>
    <row r="93" spans="1:5" ht="15" thickBot="1">
      <c r="A93" s="1096" t="s">
        <v>919</v>
      </c>
      <c r="B93" s="1097" t="s">
        <v>920</v>
      </c>
      <c r="C93" s="1098" t="s">
        <v>921</v>
      </c>
      <c r="D93" s="1098" t="s">
        <v>922</v>
      </c>
      <c r="E93" s="1098"/>
    </row>
    <row r="94" spans="1:5" ht="14.25">
      <c r="A94" s="1604" t="s">
        <v>1103</v>
      </c>
      <c r="B94" s="1595" t="s">
        <v>1104</v>
      </c>
      <c r="C94" s="1596" t="s">
        <v>1117</v>
      </c>
      <c r="D94" s="1598" t="s">
        <v>1118</v>
      </c>
      <c r="E94" s="1309"/>
    </row>
    <row r="95" spans="1:5" ht="15" thickBot="1">
      <c r="A95" s="1605"/>
      <c r="B95" s="1594"/>
      <c r="C95" s="1597"/>
      <c r="D95" s="1599"/>
      <c r="E95" s="1311"/>
    </row>
    <row r="96" spans="1:5" ht="15" thickBot="1">
      <c r="A96" s="1600" t="s">
        <v>1132</v>
      </c>
      <c r="B96" s="1601"/>
      <c r="C96" s="1601"/>
      <c r="D96" s="1602"/>
      <c r="E96" s="1315"/>
    </row>
    <row r="97" spans="1:5" ht="15" thickBot="1">
      <c r="A97" s="1099" t="s">
        <v>1133</v>
      </c>
      <c r="B97" s="1100">
        <v>1</v>
      </c>
      <c r="C97" s="1101">
        <f>SUM(C98:C101)</f>
        <v>2</v>
      </c>
      <c r="D97" s="1102">
        <f>SUM(D98:D101)</f>
        <v>2598521</v>
      </c>
      <c r="E97" s="1154"/>
    </row>
    <row r="98" spans="1:5" ht="14.25">
      <c r="A98" s="1111" t="s">
        <v>1134</v>
      </c>
      <c r="B98" s="1112">
        <v>2</v>
      </c>
      <c r="C98" s="1113">
        <v>2</v>
      </c>
      <c r="D98" s="1114">
        <v>2598521</v>
      </c>
      <c r="E98" s="1310"/>
    </row>
    <row r="99" spans="1:5" ht="14.25">
      <c r="A99" s="1103" t="s">
        <v>1135</v>
      </c>
      <c r="B99" s="1104">
        <v>3</v>
      </c>
      <c r="C99" s="1105"/>
      <c r="D99" s="1133"/>
      <c r="E99" s="1310"/>
    </row>
    <row r="100" spans="1:5" ht="14.25">
      <c r="A100" s="1103" t="s">
        <v>1136</v>
      </c>
      <c r="B100" s="1104">
        <v>4</v>
      </c>
      <c r="C100" s="1105"/>
      <c r="D100" s="1133"/>
      <c r="E100" s="1310"/>
    </row>
    <row r="101" spans="1:5" ht="15" thickBot="1">
      <c r="A101" s="1103" t="s">
        <v>1137</v>
      </c>
      <c r="B101" s="1104">
        <v>5</v>
      </c>
      <c r="C101" s="1105"/>
      <c r="D101" s="1133"/>
      <c r="E101" s="1310"/>
    </row>
    <row r="102" spans="1:5" ht="15" thickBot="1">
      <c r="A102" s="1120" t="s">
        <v>1138</v>
      </c>
      <c r="B102" s="1100">
        <v>6</v>
      </c>
      <c r="C102" s="1101">
        <f>SUM(C103:C105)</f>
        <v>0</v>
      </c>
      <c r="D102" s="1102">
        <f>SUM(D103:D105)</f>
        <v>0</v>
      </c>
      <c r="E102" s="1154"/>
    </row>
    <row r="103" spans="1:5" ht="14.25">
      <c r="A103" s="1111" t="s">
        <v>1139</v>
      </c>
      <c r="B103" s="1112">
        <v>7</v>
      </c>
      <c r="C103" s="1113"/>
      <c r="D103" s="1130"/>
      <c r="E103" s="1310"/>
    </row>
    <row r="104" spans="1:5" ht="14.25">
      <c r="A104" s="1115" t="s">
        <v>1140</v>
      </c>
      <c r="B104" s="1116">
        <v>8</v>
      </c>
      <c r="C104" s="1117"/>
      <c r="D104" s="1118"/>
      <c r="E104" s="1310"/>
    </row>
    <row r="105" spans="1:5" ht="15" thickBot="1">
      <c r="A105" s="1115" t="s">
        <v>1141</v>
      </c>
      <c r="B105" s="1116">
        <v>9</v>
      </c>
      <c r="C105" s="1117"/>
      <c r="D105" s="1118"/>
      <c r="E105" s="1310"/>
    </row>
    <row r="106" spans="1:5" ht="15" thickBot="1">
      <c r="A106" s="1125" t="s">
        <v>1142</v>
      </c>
      <c r="B106" s="1126">
        <v>10</v>
      </c>
      <c r="C106" s="1131">
        <f>SUM(C97:C97,C102)</f>
        <v>2</v>
      </c>
      <c r="D106" s="1132">
        <f>SUM(D97:D97,D102)</f>
        <v>2598521</v>
      </c>
      <c r="E106" s="1313"/>
    </row>
    <row r="107" spans="1:5" ht="14.25">
      <c r="A107" s="1091"/>
      <c r="B107" s="1129"/>
      <c r="C107" s="1090"/>
      <c r="D107" s="1090"/>
      <c r="E107" s="1090"/>
    </row>
    <row r="108" spans="1:5" ht="14.25">
      <c r="A108" s="1091"/>
      <c r="B108" s="1129"/>
      <c r="C108" s="1090"/>
      <c r="D108" s="1090"/>
      <c r="E108" s="1090"/>
    </row>
    <row r="109" spans="1:5" ht="14.25">
      <c r="A109" s="1093"/>
      <c r="B109" s="1094"/>
      <c r="C109" s="1092"/>
      <c r="D109" s="1095" t="s">
        <v>918</v>
      </c>
      <c r="E109" s="1095"/>
    </row>
    <row r="110" spans="1:5" ht="15" thickBot="1">
      <c r="A110" s="1096" t="s">
        <v>919</v>
      </c>
      <c r="B110" s="1097" t="s">
        <v>920</v>
      </c>
      <c r="C110" s="1098" t="s">
        <v>921</v>
      </c>
      <c r="D110" s="1098" t="s">
        <v>922</v>
      </c>
      <c r="E110" s="1098"/>
    </row>
    <row r="111" spans="1:5" ht="14.25">
      <c r="A111" s="1593" t="s">
        <v>252</v>
      </c>
      <c r="B111" s="1595" t="s">
        <v>1104</v>
      </c>
      <c r="C111" s="1596" t="s">
        <v>1117</v>
      </c>
      <c r="D111" s="1598" t="s">
        <v>1118</v>
      </c>
      <c r="E111" s="1309"/>
    </row>
    <row r="112" spans="1:5" ht="15" thickBot="1">
      <c r="A112" s="1594" t="s">
        <v>1143</v>
      </c>
      <c r="B112" s="1594"/>
      <c r="C112" s="1597"/>
      <c r="D112" s="1599"/>
      <c r="E112" s="1311"/>
    </row>
    <row r="113" spans="1:5" ht="15" thickBot="1">
      <c r="A113" s="1600" t="s">
        <v>1144</v>
      </c>
      <c r="B113" s="1601"/>
      <c r="C113" s="1601"/>
      <c r="D113" s="1602"/>
      <c r="E113" s="1315"/>
    </row>
    <row r="114" spans="1:5" ht="14.25">
      <c r="A114" s="1134" t="s">
        <v>1145</v>
      </c>
      <c r="B114" s="1135">
        <v>1</v>
      </c>
      <c r="C114" s="1105">
        <v>377</v>
      </c>
      <c r="D114" s="1136">
        <v>59145</v>
      </c>
      <c r="E114" s="1312"/>
    </row>
    <row r="115" spans="1:5" ht="14.25">
      <c r="A115" s="1137" t="s">
        <v>1146</v>
      </c>
      <c r="B115" s="1138">
        <v>2</v>
      </c>
      <c r="C115" s="1117"/>
      <c r="D115" s="1139"/>
      <c r="E115" s="1312"/>
    </row>
    <row r="116" spans="1:5" ht="14.25">
      <c r="A116" s="1140" t="s">
        <v>1147</v>
      </c>
      <c r="B116" s="1138">
        <v>3</v>
      </c>
      <c r="C116" s="1117"/>
      <c r="D116" s="1139"/>
      <c r="E116" s="1312"/>
    </row>
    <row r="117" spans="1:5" ht="14.25">
      <c r="A117" s="1137" t="s">
        <v>1148</v>
      </c>
      <c r="B117" s="1138">
        <v>4</v>
      </c>
      <c r="C117" s="1117"/>
      <c r="D117" s="1139"/>
      <c r="E117" s="1312"/>
    </row>
    <row r="118" spans="1:5" ht="15" thickBot="1">
      <c r="A118" s="1137" t="s">
        <v>1149</v>
      </c>
      <c r="B118" s="1138">
        <v>5</v>
      </c>
      <c r="C118" s="1117"/>
      <c r="D118" s="1139"/>
      <c r="E118" s="1312"/>
    </row>
    <row r="119" spans="1:5" ht="15" thickBot="1">
      <c r="A119" s="1125" t="s">
        <v>1150</v>
      </c>
      <c r="B119" s="1126">
        <v>6</v>
      </c>
      <c r="C119" s="1127">
        <f>SUM(C114:C117)</f>
        <v>377</v>
      </c>
      <c r="D119" s="1128">
        <f>SUM(D114:D117)</f>
        <v>59145</v>
      </c>
      <c r="E119" s="1312"/>
    </row>
    <row r="120" spans="1:5" ht="14.25">
      <c r="A120" s="1141"/>
      <c r="B120" s="1141"/>
      <c r="C120" s="1141"/>
      <c r="D120" s="1141"/>
      <c r="E120" s="1141"/>
    </row>
    <row r="121" spans="1:5" ht="14.25">
      <c r="A121" s="1093"/>
      <c r="B121" s="1094"/>
      <c r="C121" s="1092"/>
      <c r="D121" s="1095" t="s">
        <v>918</v>
      </c>
      <c r="E121" s="1095"/>
    </row>
    <row r="122" spans="1:5" ht="15" thickBot="1">
      <c r="A122" s="1096" t="s">
        <v>919</v>
      </c>
      <c r="B122" s="1097" t="s">
        <v>920</v>
      </c>
      <c r="C122" s="1098" t="s">
        <v>921</v>
      </c>
      <c r="D122" s="1098" t="s">
        <v>922</v>
      </c>
      <c r="E122" s="1098"/>
    </row>
    <row r="123" spans="1:5" ht="14.25">
      <c r="A123" s="1593" t="s">
        <v>252</v>
      </c>
      <c r="B123" s="1595" t="s">
        <v>1104</v>
      </c>
      <c r="C123" s="1596" t="s">
        <v>1117</v>
      </c>
      <c r="D123" s="1598" t="s">
        <v>1118</v>
      </c>
      <c r="E123" s="1309"/>
    </row>
    <row r="124" spans="1:5" ht="15" thickBot="1">
      <c r="A124" s="1594" t="s">
        <v>1143</v>
      </c>
      <c r="B124" s="1594"/>
      <c r="C124" s="1597"/>
      <c r="D124" s="1599"/>
      <c r="E124" s="1311"/>
    </row>
    <row r="125" spans="1:5" ht="15" thickBot="1">
      <c r="A125" s="1600" t="s">
        <v>1151</v>
      </c>
      <c r="B125" s="1601"/>
      <c r="C125" s="1601"/>
      <c r="D125" s="1602"/>
      <c r="E125" s="1315"/>
    </row>
    <row r="126" spans="1:5" ht="15" thickBot="1">
      <c r="A126" s="1099" t="s">
        <v>1152</v>
      </c>
      <c r="B126" s="1142">
        <v>1</v>
      </c>
      <c r="C126" s="1101">
        <f>SUM(C127:C128)</f>
        <v>251</v>
      </c>
      <c r="D126" s="1143">
        <f>SUM(D127:D128)</f>
        <v>160817</v>
      </c>
      <c r="E126" s="1313"/>
    </row>
    <row r="127" spans="1:5" ht="14.25">
      <c r="A127" s="1103" t="s">
        <v>1153</v>
      </c>
      <c r="B127" s="1144">
        <v>2</v>
      </c>
      <c r="C127" s="1105"/>
      <c r="D127" s="1145"/>
      <c r="E127" s="1312"/>
    </row>
    <row r="128" spans="1:5" ht="15" thickBot="1">
      <c r="A128" s="1146" t="s">
        <v>1154</v>
      </c>
      <c r="B128" s="1147">
        <v>3</v>
      </c>
      <c r="C128" s="1148">
        <v>251</v>
      </c>
      <c r="D128" s="1149">
        <v>160817</v>
      </c>
      <c r="E128" s="1312"/>
    </row>
    <row r="129" spans="1:5" ht="15" thickBot="1">
      <c r="A129" s="1150" t="s">
        <v>1155</v>
      </c>
      <c r="B129" s="1151">
        <v>4</v>
      </c>
      <c r="C129" s="1152">
        <v>34</v>
      </c>
      <c r="D129" s="1153">
        <v>6239</v>
      </c>
      <c r="E129" s="1313"/>
    </row>
    <row r="130" spans="1:5" ht="15" thickBot="1">
      <c r="A130" s="1099" t="s">
        <v>1156</v>
      </c>
      <c r="B130" s="1142">
        <v>5</v>
      </c>
      <c r="C130" s="1101">
        <f>SUM(C131:C135)</f>
        <v>63</v>
      </c>
      <c r="D130" s="1143">
        <f>SUM(D131:D135)</f>
        <v>115106</v>
      </c>
      <c r="E130" s="1313"/>
    </row>
    <row r="131" spans="1:5" ht="14.25">
      <c r="A131" s="1103" t="s">
        <v>1157</v>
      </c>
      <c r="B131" s="1144">
        <v>6</v>
      </c>
      <c r="C131" s="1105"/>
      <c r="D131" s="1145"/>
      <c r="E131" s="1312"/>
    </row>
    <row r="132" spans="1:5" ht="14.25">
      <c r="A132" s="1103" t="s">
        <v>1158</v>
      </c>
      <c r="B132" s="1144">
        <v>7</v>
      </c>
      <c r="C132" s="1105"/>
      <c r="D132" s="1145"/>
      <c r="E132" s="1312"/>
    </row>
    <row r="133" spans="1:5" ht="14.25">
      <c r="A133" s="1103" t="s">
        <v>1159</v>
      </c>
      <c r="B133" s="1144">
        <v>8</v>
      </c>
      <c r="C133" s="1105"/>
      <c r="D133" s="1145"/>
      <c r="E133" s="1312"/>
    </row>
    <row r="134" spans="1:5" ht="14.25">
      <c r="A134" s="1103" t="s">
        <v>1160</v>
      </c>
      <c r="B134" s="1144">
        <v>9</v>
      </c>
      <c r="C134" s="1105">
        <v>1</v>
      </c>
      <c r="D134" s="1145">
        <v>108129</v>
      </c>
      <c r="E134" s="1312"/>
    </row>
    <row r="135" spans="1:5" ht="15" thickBot="1">
      <c r="A135" s="1103" t="s">
        <v>1161</v>
      </c>
      <c r="B135" s="1144">
        <v>10</v>
      </c>
      <c r="C135" s="1105">
        <v>62</v>
      </c>
      <c r="D135" s="1145">
        <v>6977</v>
      </c>
      <c r="E135" s="1312"/>
    </row>
    <row r="136" spans="1:5" ht="15" thickBot="1">
      <c r="A136" s="1155" t="s">
        <v>1162</v>
      </c>
      <c r="B136" s="1126">
        <v>11</v>
      </c>
      <c r="C136" s="1131">
        <f>SUM(C126,C129:C130)</f>
        <v>348</v>
      </c>
      <c r="D136" s="1131">
        <f>SUM(D126,D129:D130)</f>
        <v>282162</v>
      </c>
      <c r="E136" s="1313"/>
    </row>
    <row r="137" spans="1:5" ht="14.25">
      <c r="A137" s="1091"/>
      <c r="B137" s="1091"/>
      <c r="C137" s="1090"/>
      <c r="D137" s="1090"/>
      <c r="E137" s="1090"/>
    </row>
    <row r="138" spans="1:5" ht="14.25">
      <c r="A138" s="1156"/>
      <c r="B138" s="1091"/>
      <c r="C138" s="1090"/>
      <c r="D138" s="1090"/>
      <c r="E138" s="1090"/>
    </row>
  </sheetData>
  <sheetProtection/>
  <mergeCells count="34">
    <mergeCell ref="A6:D6"/>
    <mergeCell ref="A9:A10"/>
    <mergeCell ref="B9:B10"/>
    <mergeCell ref="C9:C10"/>
    <mergeCell ref="D9:D10"/>
    <mergeCell ref="B94:B95"/>
    <mergeCell ref="C94:C95"/>
    <mergeCell ref="D94:D95"/>
    <mergeCell ref="E9:E10"/>
    <mergeCell ref="A51:A52"/>
    <mergeCell ref="B51:B52"/>
    <mergeCell ref="C51:C52"/>
    <mergeCell ref="D51:D52"/>
    <mergeCell ref="A53:D53"/>
    <mergeCell ref="B111:B112"/>
    <mergeCell ref="C111:C112"/>
    <mergeCell ref="D111:D112"/>
    <mergeCell ref="A113:D113"/>
    <mergeCell ref="A75:A76"/>
    <mergeCell ref="B75:B76"/>
    <mergeCell ref="C75:C76"/>
    <mergeCell ref="D75:D76"/>
    <mergeCell ref="A77:D77"/>
    <mergeCell ref="A94:A95"/>
    <mergeCell ref="A123:A124"/>
    <mergeCell ref="B123:B124"/>
    <mergeCell ref="C123:C124"/>
    <mergeCell ref="D123:D124"/>
    <mergeCell ref="A125:D125"/>
    <mergeCell ref="A3:E3"/>
    <mergeCell ref="A4:E4"/>
    <mergeCell ref="A5:E5"/>
    <mergeCell ref="A96:D96"/>
    <mergeCell ref="A111:A112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portrait" paperSize="9" scale="73" r:id="rId1"/>
  <headerFooter>
    <oddFooter>&amp;C&amp;P.oldal
</oddFooter>
  </headerFooter>
  <rowBreaks count="2" manualBreakCount="2">
    <brk id="49" max="255" man="1"/>
    <brk id="10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4">
      <selection activeCell="C22" sqref="C22"/>
    </sheetView>
  </sheetViews>
  <sheetFormatPr defaultColWidth="9.00390625" defaultRowHeight="12.75"/>
  <cols>
    <col min="2" max="2" width="62.625" style="0" customWidth="1"/>
    <col min="3" max="3" width="13.00390625" style="0" customWidth="1"/>
  </cols>
  <sheetData>
    <row r="3" spans="2:3" ht="15">
      <c r="B3" s="1616" t="s">
        <v>1353</v>
      </c>
      <c r="C3" s="1616"/>
    </row>
    <row r="4" spans="2:3" ht="15">
      <c r="B4" s="1616" t="s">
        <v>1341</v>
      </c>
      <c r="C4" s="1616"/>
    </row>
    <row r="5" ht="12">
      <c r="C5" s="62"/>
    </row>
    <row r="6" ht="12">
      <c r="C6" s="62"/>
    </row>
    <row r="7" ht="12">
      <c r="C7" s="1371" t="s">
        <v>570</v>
      </c>
    </row>
    <row r="8" spans="2:3" ht="15.75" thickBot="1">
      <c r="B8" s="1366" t="s">
        <v>1342</v>
      </c>
      <c r="C8" s="1372">
        <v>1832441</v>
      </c>
    </row>
    <row r="9" spans="2:3" ht="12.75" thickTop="1">
      <c r="B9" s="1291"/>
      <c r="C9" s="1368"/>
    </row>
    <row r="10" spans="2:3" ht="15">
      <c r="B10" s="1369" t="s">
        <v>1343</v>
      </c>
      <c r="C10" s="61">
        <v>15069025</v>
      </c>
    </row>
    <row r="11" spans="2:3" ht="15">
      <c r="B11" s="1369" t="s">
        <v>1344</v>
      </c>
      <c r="C11" s="61">
        <v>7859651</v>
      </c>
    </row>
    <row r="12" spans="2:3" ht="15">
      <c r="B12" s="1369" t="s">
        <v>1345</v>
      </c>
      <c r="C12" s="61">
        <v>-1897245</v>
      </c>
    </row>
    <row r="13" spans="2:3" ht="15">
      <c r="B13" s="1369" t="s">
        <v>1346</v>
      </c>
      <c r="C13" s="61">
        <v>-14192533</v>
      </c>
    </row>
    <row r="14" spans="2:3" ht="15">
      <c r="B14" s="1369" t="s">
        <v>1347</v>
      </c>
      <c r="C14" s="61">
        <v>-5902322</v>
      </c>
    </row>
    <row r="15" spans="2:3" ht="15">
      <c r="B15" s="1369" t="s">
        <v>1348</v>
      </c>
      <c r="C15" s="61">
        <v>198697</v>
      </c>
    </row>
    <row r="16" spans="2:3" ht="15">
      <c r="B16" s="1369" t="s">
        <v>1354</v>
      </c>
      <c r="C16" s="61">
        <v>-11698</v>
      </c>
    </row>
    <row r="17" spans="2:3" ht="15">
      <c r="B17" s="1369" t="s">
        <v>1349</v>
      </c>
      <c r="C17" s="61">
        <v>2254</v>
      </c>
    </row>
    <row r="18" spans="2:3" ht="15">
      <c r="B18" s="1369" t="s">
        <v>1350</v>
      </c>
      <c r="C18" s="61">
        <v>113355</v>
      </c>
    </row>
    <row r="19" spans="2:3" ht="15">
      <c r="B19" s="1369" t="s">
        <v>1355</v>
      </c>
      <c r="C19" s="61">
        <v>5512</v>
      </c>
    </row>
    <row r="20" spans="2:3" ht="15">
      <c r="B20" s="1369" t="s">
        <v>1351</v>
      </c>
      <c r="C20" s="61">
        <v>-7638</v>
      </c>
    </row>
    <row r="21" spans="2:3" ht="12.75" thickBot="1">
      <c r="B21" s="1295"/>
      <c r="C21" s="1367"/>
    </row>
    <row r="22" spans="2:3" ht="16.5" thickBot="1" thickTop="1">
      <c r="B22" s="1370" t="s">
        <v>1352</v>
      </c>
      <c r="C22" s="1373">
        <f>SUM(C8+C10+C11+C12+C13+C14-C15-C16-C17+C18+C19+C20)</f>
        <v>2690993</v>
      </c>
    </row>
    <row r="23" ht="12.75" thickTop="1"/>
  </sheetData>
  <sheetProtection/>
  <mergeCells count="2"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r:id="rId1"/>
  <headerFooter>
    <oddFooter>&amp;C&amp;P.oldal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J12" sqref="J12:J13"/>
    </sheetView>
  </sheetViews>
  <sheetFormatPr defaultColWidth="9.125" defaultRowHeight="12.75"/>
  <cols>
    <col min="1" max="2" width="9.125" style="1161" customWidth="1"/>
    <col min="3" max="3" width="6.50390625" style="1161" customWidth="1"/>
    <col min="4" max="4" width="13.25390625" style="1161" customWidth="1"/>
    <col min="5" max="5" width="13.75390625" style="1161" customWidth="1"/>
    <col min="6" max="16384" width="9.125" style="1161" customWidth="1"/>
  </cols>
  <sheetData>
    <row r="2" spans="1:14" ht="17.25" customHeight="1">
      <c r="A2" s="1632" t="s">
        <v>1277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</row>
    <row r="3" spans="1:14" ht="17.25" customHeight="1">
      <c r="A3" s="1633" t="s">
        <v>1182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</row>
    <row r="5" spans="6:16" ht="12.75">
      <c r="F5" s="1162"/>
      <c r="G5" s="1162"/>
      <c r="H5" s="1162"/>
      <c r="I5" s="1162"/>
      <c r="J5" s="1162"/>
      <c r="K5" s="1162"/>
      <c r="L5" s="1162"/>
      <c r="M5" s="1162"/>
      <c r="N5" s="1163"/>
      <c r="O5" s="1163"/>
      <c r="P5" s="1163" t="s">
        <v>1183</v>
      </c>
    </row>
    <row r="6" spans="1:16" ht="21" customHeight="1">
      <c r="A6" s="1623" t="s">
        <v>252</v>
      </c>
      <c r="B6" s="1624"/>
      <c r="C6" s="1625"/>
      <c r="D6" s="1634" t="s">
        <v>1184</v>
      </c>
      <c r="E6" s="1634" t="s">
        <v>1243</v>
      </c>
      <c r="F6" s="1635"/>
      <c r="G6" s="1635"/>
      <c r="H6" s="1635"/>
      <c r="I6" s="1635"/>
      <c r="J6" s="1635"/>
      <c r="K6" s="1635"/>
      <c r="L6" s="1635"/>
      <c r="M6" s="1635"/>
      <c r="N6" s="1636"/>
      <c r="O6" s="1164"/>
      <c r="P6" s="1164"/>
    </row>
    <row r="7" spans="1:16" ht="21" customHeight="1">
      <c r="A7" s="1623"/>
      <c r="B7" s="1624"/>
      <c r="C7" s="1625"/>
      <c r="D7" s="1634"/>
      <c r="E7" s="1634"/>
      <c r="F7" s="1165" t="s">
        <v>571</v>
      </c>
      <c r="G7" s="1165" t="s">
        <v>572</v>
      </c>
      <c r="H7" s="1165" t="s">
        <v>573</v>
      </c>
      <c r="I7" s="1166" t="s">
        <v>574</v>
      </c>
      <c r="J7" s="1166" t="s">
        <v>575</v>
      </c>
      <c r="K7" s="1166" t="s">
        <v>576</v>
      </c>
      <c r="L7" s="1166" t="s">
        <v>577</v>
      </c>
      <c r="M7" s="1166" t="s">
        <v>578</v>
      </c>
      <c r="N7" s="1166" t="s">
        <v>579</v>
      </c>
      <c r="O7" s="1166" t="s">
        <v>580</v>
      </c>
      <c r="P7" s="1166" t="s">
        <v>1318</v>
      </c>
    </row>
    <row r="8" spans="1:16" ht="12.75" customHeight="1">
      <c r="A8" s="1629" t="s">
        <v>1185</v>
      </c>
      <c r="B8" s="1630"/>
      <c r="C8" s="1631"/>
      <c r="D8" s="1621">
        <v>420000</v>
      </c>
      <c r="E8" s="1621">
        <v>420000</v>
      </c>
      <c r="F8" s="1621"/>
      <c r="G8" s="1621">
        <v>23334</v>
      </c>
      <c r="H8" s="1621">
        <v>46668</v>
      </c>
      <c r="I8" s="1621">
        <v>46668</v>
      </c>
      <c r="J8" s="1621">
        <v>46668</v>
      </c>
      <c r="K8" s="1621">
        <v>46668</v>
      </c>
      <c r="L8" s="1621">
        <v>46668</v>
      </c>
      <c r="M8" s="1621">
        <v>46668</v>
      </c>
      <c r="N8" s="1621">
        <v>46668</v>
      </c>
      <c r="O8" s="1621">
        <v>46668</v>
      </c>
      <c r="P8" s="1621">
        <v>46668</v>
      </c>
    </row>
    <row r="9" spans="1:16" ht="12.75" customHeight="1">
      <c r="A9" s="1629"/>
      <c r="B9" s="1630"/>
      <c r="C9" s="1631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</row>
    <row r="10" spans="1:16" ht="12.75" customHeight="1">
      <c r="A10" s="1629" t="s">
        <v>1186</v>
      </c>
      <c r="B10" s="1630"/>
      <c r="C10" s="1631"/>
      <c r="D10" s="1621">
        <v>17600</v>
      </c>
      <c r="E10" s="1621"/>
      <c r="F10" s="1621">
        <v>3520</v>
      </c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</row>
    <row r="11" spans="1:16" ht="15.75" customHeight="1">
      <c r="A11" s="1629"/>
      <c r="B11" s="1630"/>
      <c r="C11" s="1631"/>
      <c r="D11" s="1622"/>
      <c r="E11" s="1622"/>
      <c r="F11" s="1622"/>
      <c r="G11" s="1622"/>
      <c r="H11" s="1622"/>
      <c r="I11" s="1622"/>
      <c r="J11" s="1622"/>
      <c r="K11" s="1622"/>
      <c r="L11" s="1622"/>
      <c r="M11" s="1622"/>
      <c r="N11" s="1622"/>
      <c r="O11" s="1622"/>
      <c r="P11" s="1622"/>
    </row>
    <row r="12" spans="1:16" ht="12.75" customHeight="1">
      <c r="A12" s="1626" t="s">
        <v>1187</v>
      </c>
      <c r="B12" s="1627"/>
      <c r="C12" s="1628"/>
      <c r="D12" s="1619">
        <v>68038</v>
      </c>
      <c r="E12" s="1619">
        <v>68038</v>
      </c>
      <c r="F12" s="1619">
        <v>12127</v>
      </c>
      <c r="G12" s="1619">
        <v>12127</v>
      </c>
      <c r="H12" s="1621"/>
      <c r="I12" s="1621"/>
      <c r="J12" s="1621"/>
      <c r="K12" s="1621"/>
      <c r="L12" s="1621"/>
      <c r="M12" s="1621"/>
      <c r="N12" s="1621"/>
      <c r="O12" s="1621"/>
      <c r="P12" s="1621"/>
    </row>
    <row r="13" spans="1:16" ht="15.75" customHeight="1">
      <c r="A13" s="1626"/>
      <c r="B13" s="1627"/>
      <c r="C13" s="1628"/>
      <c r="D13" s="1620"/>
      <c r="E13" s="1620"/>
      <c r="F13" s="1620"/>
      <c r="G13" s="1620"/>
      <c r="H13" s="1622"/>
      <c r="I13" s="1622"/>
      <c r="J13" s="1622"/>
      <c r="K13" s="1622"/>
      <c r="L13" s="1622"/>
      <c r="M13" s="1622"/>
      <c r="N13" s="1622"/>
      <c r="O13" s="1622"/>
      <c r="P13" s="1622"/>
    </row>
    <row r="14" spans="1:16" ht="12.75" customHeight="1">
      <c r="A14" s="1629" t="s">
        <v>1188</v>
      </c>
      <c r="B14" s="1630"/>
      <c r="C14" s="1631"/>
      <c r="D14" s="1621">
        <v>49655</v>
      </c>
      <c r="E14" s="1621">
        <v>2483</v>
      </c>
      <c r="F14" s="1621">
        <v>9931</v>
      </c>
      <c r="G14" s="1621">
        <v>2483</v>
      </c>
      <c r="H14" s="1621"/>
      <c r="I14" s="1621"/>
      <c r="J14" s="1621"/>
      <c r="K14" s="1621"/>
      <c r="L14" s="1621"/>
      <c r="M14" s="1621"/>
      <c r="N14" s="1621"/>
      <c r="O14" s="1621"/>
      <c r="P14" s="1621"/>
    </row>
    <row r="15" spans="1:16" ht="15.75" customHeight="1">
      <c r="A15" s="1629"/>
      <c r="B15" s="1630"/>
      <c r="C15" s="1631"/>
      <c r="D15" s="1622"/>
      <c r="E15" s="1622"/>
      <c r="F15" s="1622"/>
      <c r="G15" s="1622"/>
      <c r="H15" s="1622"/>
      <c r="I15" s="1622"/>
      <c r="J15" s="1622"/>
      <c r="K15" s="1622"/>
      <c r="L15" s="1622"/>
      <c r="M15" s="1622"/>
      <c r="N15" s="1622"/>
      <c r="O15" s="1622"/>
      <c r="P15" s="1622"/>
    </row>
    <row r="16" spans="1:16" ht="12.75" customHeight="1">
      <c r="A16" s="1629" t="s">
        <v>1319</v>
      </c>
      <c r="B16" s="1630"/>
      <c r="C16" s="1631"/>
      <c r="D16" s="1621">
        <v>90610</v>
      </c>
      <c r="E16" s="1621">
        <v>90610</v>
      </c>
      <c r="F16" s="1621"/>
      <c r="G16" s="1621">
        <v>18122</v>
      </c>
      <c r="H16" s="1621">
        <v>18122</v>
      </c>
      <c r="I16" s="1621">
        <v>18122</v>
      </c>
      <c r="J16" s="1621">
        <v>18122</v>
      </c>
      <c r="K16" s="1621">
        <v>18122</v>
      </c>
      <c r="L16" s="1621"/>
      <c r="M16" s="1621"/>
      <c r="N16" s="1621"/>
      <c r="O16" s="1621"/>
      <c r="P16" s="1621"/>
    </row>
    <row r="17" spans="1:16" ht="15.75" customHeight="1">
      <c r="A17" s="1629"/>
      <c r="B17" s="1630"/>
      <c r="C17" s="1631"/>
      <c r="D17" s="1622"/>
      <c r="E17" s="1622"/>
      <c r="F17" s="1622"/>
      <c r="G17" s="1622"/>
      <c r="H17" s="1622"/>
      <c r="I17" s="1622"/>
      <c r="J17" s="1622"/>
      <c r="K17" s="1622"/>
      <c r="L17" s="1622"/>
      <c r="M17" s="1622"/>
      <c r="N17" s="1622"/>
      <c r="O17" s="1622"/>
      <c r="P17" s="1622"/>
    </row>
    <row r="18" spans="1:16" ht="12.75" customHeight="1">
      <c r="A18" s="1626" t="s">
        <v>1189</v>
      </c>
      <c r="B18" s="1627"/>
      <c r="C18" s="1628"/>
      <c r="D18" s="1619">
        <v>7393</v>
      </c>
      <c r="E18" s="1619">
        <v>2218</v>
      </c>
      <c r="F18" s="1619">
        <v>1479</v>
      </c>
      <c r="G18" s="1619">
        <v>1479</v>
      </c>
      <c r="H18" s="1619">
        <v>739</v>
      </c>
      <c r="I18" s="1619"/>
      <c r="J18" s="1621"/>
      <c r="K18" s="1621"/>
      <c r="L18" s="1621"/>
      <c r="M18" s="1621"/>
      <c r="N18" s="1621"/>
      <c r="O18" s="1621"/>
      <c r="P18" s="1621"/>
    </row>
    <row r="19" spans="1:16" ht="15.75" customHeight="1">
      <c r="A19" s="1626"/>
      <c r="B19" s="1627"/>
      <c r="C19" s="1628"/>
      <c r="D19" s="1620"/>
      <c r="E19" s="1620"/>
      <c r="F19" s="1620"/>
      <c r="G19" s="1620"/>
      <c r="H19" s="1620"/>
      <c r="I19" s="1620"/>
      <c r="J19" s="1622"/>
      <c r="K19" s="1622"/>
      <c r="L19" s="1622"/>
      <c r="M19" s="1622"/>
      <c r="N19" s="1622"/>
      <c r="O19" s="1622"/>
      <c r="P19" s="1622"/>
    </row>
    <row r="20" spans="1:16" ht="15.75" customHeight="1">
      <c r="A20" s="1626" t="s">
        <v>581</v>
      </c>
      <c r="B20" s="1627"/>
      <c r="C20" s="1628"/>
      <c r="D20" s="1619">
        <v>148563</v>
      </c>
      <c r="E20" s="1619">
        <v>87942</v>
      </c>
      <c r="F20" s="1619">
        <v>29314</v>
      </c>
      <c r="G20" s="1619">
        <v>29314</v>
      </c>
      <c r="H20" s="1619">
        <v>29314</v>
      </c>
      <c r="I20" s="1619">
        <v>29314</v>
      </c>
      <c r="J20" s="1621"/>
      <c r="K20" s="1167"/>
      <c r="L20" s="1167"/>
      <c r="M20" s="1167"/>
      <c r="N20" s="1167"/>
      <c r="O20" s="1167"/>
      <c r="P20" s="1167"/>
    </row>
    <row r="21" spans="1:16" ht="15.75" customHeight="1">
      <c r="A21" s="1626"/>
      <c r="B21" s="1627"/>
      <c r="C21" s="1628"/>
      <c r="D21" s="1620"/>
      <c r="E21" s="1620"/>
      <c r="F21" s="1620"/>
      <c r="G21" s="1620"/>
      <c r="H21" s="1620"/>
      <c r="I21" s="1620"/>
      <c r="J21" s="1622"/>
      <c r="K21" s="1167"/>
      <c r="L21" s="1167"/>
      <c r="M21" s="1167"/>
      <c r="N21" s="1167"/>
      <c r="O21" s="1167"/>
      <c r="P21" s="1167"/>
    </row>
    <row r="22" spans="1:16" ht="12.75" customHeight="1">
      <c r="A22" s="1623" t="s">
        <v>238</v>
      </c>
      <c r="B22" s="1624"/>
      <c r="C22" s="1625"/>
      <c r="D22" s="1617">
        <f aca="true" t="shared" si="0" ref="D22:O22">SUM(D8:D21)</f>
        <v>801859</v>
      </c>
      <c r="E22" s="1617">
        <f t="shared" si="0"/>
        <v>671291</v>
      </c>
      <c r="F22" s="1617">
        <f t="shared" si="0"/>
        <v>56371</v>
      </c>
      <c r="G22" s="1617">
        <f t="shared" si="0"/>
        <v>86859</v>
      </c>
      <c r="H22" s="1617">
        <f t="shared" si="0"/>
        <v>94843</v>
      </c>
      <c r="I22" s="1617">
        <f t="shared" si="0"/>
        <v>94104</v>
      </c>
      <c r="J22" s="1617">
        <f t="shared" si="0"/>
        <v>64790</v>
      </c>
      <c r="K22" s="1617">
        <f t="shared" si="0"/>
        <v>64790</v>
      </c>
      <c r="L22" s="1617">
        <f t="shared" si="0"/>
        <v>46668</v>
      </c>
      <c r="M22" s="1617">
        <f t="shared" si="0"/>
        <v>46668</v>
      </c>
      <c r="N22" s="1617">
        <f t="shared" si="0"/>
        <v>46668</v>
      </c>
      <c r="O22" s="1617">
        <f t="shared" si="0"/>
        <v>46668</v>
      </c>
      <c r="P22" s="1617">
        <f>SUM(P8:P21)</f>
        <v>46668</v>
      </c>
    </row>
    <row r="23" spans="1:16" ht="12.75" customHeight="1">
      <c r="A23" s="1623"/>
      <c r="B23" s="1624"/>
      <c r="C23" s="1625"/>
      <c r="D23" s="1618"/>
      <c r="E23" s="1618"/>
      <c r="F23" s="1618"/>
      <c r="G23" s="1618"/>
      <c r="H23" s="1618"/>
      <c r="I23" s="1618"/>
      <c r="J23" s="1618"/>
      <c r="K23" s="1618"/>
      <c r="L23" s="1618"/>
      <c r="M23" s="1618"/>
      <c r="N23" s="1618"/>
      <c r="O23" s="1618"/>
      <c r="P23" s="1618"/>
    </row>
  </sheetData>
  <sheetProtection/>
  <mergeCells count="112">
    <mergeCell ref="P22:P23"/>
    <mergeCell ref="P8:P9"/>
    <mergeCell ref="P10:P11"/>
    <mergeCell ref="P12:P13"/>
    <mergeCell ref="P14:P15"/>
    <mergeCell ref="P16:P17"/>
    <mergeCell ref="P18:P19"/>
    <mergeCell ref="A2:N2"/>
    <mergeCell ref="A3:N3"/>
    <mergeCell ref="A6:C7"/>
    <mergeCell ref="D6:D7"/>
    <mergeCell ref="E6:E7"/>
    <mergeCell ref="F6:N6"/>
    <mergeCell ref="A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C21"/>
    <mergeCell ref="D20:D21"/>
    <mergeCell ref="E20:E21"/>
    <mergeCell ref="F20:F21"/>
    <mergeCell ref="G20:G21"/>
    <mergeCell ref="H20:H21"/>
    <mergeCell ref="A22:C23"/>
    <mergeCell ref="D22:D23"/>
    <mergeCell ref="E22:E23"/>
    <mergeCell ref="F22:F23"/>
    <mergeCell ref="G22:G23"/>
    <mergeCell ref="H22:H23"/>
    <mergeCell ref="K22:K23"/>
    <mergeCell ref="L22:L23"/>
    <mergeCell ref="M22:M23"/>
    <mergeCell ref="N22:N23"/>
    <mergeCell ref="O22:O23"/>
    <mergeCell ref="I20:I21"/>
    <mergeCell ref="J20:J21"/>
    <mergeCell ref="I22:I23"/>
    <mergeCell ref="J22:J23"/>
  </mergeCells>
  <printOptions/>
  <pageMargins left="0.3937007874015748" right="0.3937007874015748" top="0.3937007874015748" bottom="0.3937007874015748" header="0.5118110236220472" footer="0.5118110236220472"/>
  <pageSetup firstPageNumber="63" useFirstPageNumber="1" horizontalDpi="600" verticalDpi="600" orientation="landscape" paperSize="9" scale="91" r:id="rId1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N198"/>
  <sheetViews>
    <sheetView zoomScale="75" zoomScaleNormal="75" zoomScaleSheetLayoutView="75" zoomScalePageLayoutView="0" workbookViewId="0" topLeftCell="A1">
      <pane ySplit="9" topLeftCell="A193" activePane="bottomLeft" state="frozen"/>
      <selection pane="topLeft" activeCell="A1" sqref="A1"/>
      <selection pane="bottomLeft" activeCell="F106" sqref="F106"/>
    </sheetView>
  </sheetViews>
  <sheetFormatPr defaultColWidth="9.125" defaultRowHeight="12.75"/>
  <cols>
    <col min="1" max="1" width="9.125" style="415" customWidth="1"/>
    <col min="2" max="2" width="63.50390625" style="415" customWidth="1"/>
    <col min="3" max="3" width="13.00390625" style="415" customWidth="1"/>
    <col min="4" max="4" width="13.75390625" style="415" customWidth="1"/>
    <col min="5" max="5" width="15.25390625" style="415" customWidth="1"/>
    <col min="6" max="6" width="14.875" style="415" customWidth="1"/>
    <col min="7" max="7" width="14.00390625" style="415" bestFit="1" customWidth="1"/>
    <col min="8" max="8" width="12.00390625" style="415" bestFit="1" customWidth="1"/>
    <col min="9" max="9" width="13.75390625" style="415" bestFit="1" customWidth="1"/>
    <col min="10" max="10" width="12.00390625" style="415" bestFit="1" customWidth="1"/>
    <col min="11" max="11" width="11.00390625" style="415" customWidth="1"/>
    <col min="12" max="13" width="10.50390625" style="415" customWidth="1"/>
    <col min="14" max="14" width="9.75390625" style="415" customWidth="1"/>
    <col min="15" max="16384" width="9.125" style="415" customWidth="1"/>
  </cols>
  <sheetData>
    <row r="3" spans="1:14" ht="18.75" customHeight="1">
      <c r="A3" s="1646" t="s">
        <v>1308</v>
      </c>
      <c r="B3" s="1646"/>
      <c r="C3" s="1646"/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</row>
    <row r="4" spans="1:14" ht="15">
      <c r="A4" s="416"/>
      <c r="B4" s="1647" t="s">
        <v>667</v>
      </c>
      <c r="C4" s="1647"/>
      <c r="D4" s="1647"/>
      <c r="E4" s="1647"/>
      <c r="F4" s="1647"/>
      <c r="G4" s="1647"/>
      <c r="H4" s="1647"/>
      <c r="I4" s="1647"/>
      <c r="J4" s="1647"/>
      <c r="K4" s="1647"/>
      <c r="L4" s="1647"/>
      <c r="M4" s="1647"/>
      <c r="N4" s="416"/>
    </row>
    <row r="5" spans="1:14" ht="15">
      <c r="A5" s="416"/>
      <c r="B5" s="1647" t="s">
        <v>868</v>
      </c>
      <c r="C5" s="1647"/>
      <c r="D5" s="1647"/>
      <c r="E5" s="1647"/>
      <c r="F5" s="1647"/>
      <c r="G5" s="1647"/>
      <c r="H5" s="1647"/>
      <c r="I5" s="1647"/>
      <c r="J5" s="1647"/>
      <c r="K5" s="1647"/>
      <c r="L5" s="1647"/>
      <c r="M5" s="1647"/>
      <c r="N5" s="416"/>
    </row>
    <row r="6" spans="2:13" ht="17.25"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ht="12">
      <c r="N7" s="418" t="s">
        <v>570</v>
      </c>
    </row>
    <row r="8" spans="1:14" ht="32.25" customHeight="1">
      <c r="A8" s="419"/>
      <c r="B8" s="1637" t="s">
        <v>668</v>
      </c>
      <c r="C8" s="1375" t="s">
        <v>1311</v>
      </c>
      <c r="D8" s="1585" t="s">
        <v>669</v>
      </c>
      <c r="E8" s="1637" t="s">
        <v>5</v>
      </c>
      <c r="F8" s="1648" t="s">
        <v>848</v>
      </c>
      <c r="G8" s="420" t="s">
        <v>670</v>
      </c>
      <c r="H8" s="1650" t="s">
        <v>671</v>
      </c>
      <c r="I8" s="1651"/>
      <c r="J8" s="1652" t="s">
        <v>697</v>
      </c>
      <c r="K8" s="1652"/>
      <c r="L8" s="1643" t="s">
        <v>698</v>
      </c>
      <c r="M8" s="1645" t="s">
        <v>702</v>
      </c>
      <c r="N8" s="1641" t="s">
        <v>911</v>
      </c>
    </row>
    <row r="9" spans="1:14" ht="52.5" customHeight="1">
      <c r="A9" s="421"/>
      <c r="B9" s="1638"/>
      <c r="C9" s="1640"/>
      <c r="D9" s="1639"/>
      <c r="E9" s="1638"/>
      <c r="F9" s="1649"/>
      <c r="G9" s="420" t="s">
        <v>6</v>
      </c>
      <c r="H9" s="422" t="s">
        <v>699</v>
      </c>
      <c r="I9" s="422" t="s">
        <v>700</v>
      </c>
      <c r="J9" s="422" t="s">
        <v>699</v>
      </c>
      <c r="K9" s="422" t="s">
        <v>701</v>
      </c>
      <c r="L9" s="1644"/>
      <c r="M9" s="1380"/>
      <c r="N9" s="1642"/>
    </row>
    <row r="10" spans="1:14" ht="21" customHeight="1">
      <c r="A10" s="424" t="s">
        <v>253</v>
      </c>
      <c r="B10" s="425" t="s">
        <v>703</v>
      </c>
      <c r="C10" s="483">
        <f>SUM(C11:C23)</f>
        <v>423850</v>
      </c>
      <c r="D10" s="426">
        <f>SUM(E10:M10)</f>
        <v>423850</v>
      </c>
      <c r="E10" s="427"/>
      <c r="F10" s="427">
        <v>116242</v>
      </c>
      <c r="G10" s="427">
        <v>307608</v>
      </c>
      <c r="H10" s="427"/>
      <c r="I10" s="427"/>
      <c r="J10" s="427"/>
      <c r="K10" s="427"/>
      <c r="L10" s="427"/>
      <c r="M10" s="427">
        <f>SUM(M12:M17)</f>
        <v>0</v>
      </c>
      <c r="N10" s="428"/>
    </row>
    <row r="11" spans="1:14" ht="21" customHeight="1">
      <c r="A11" s="424"/>
      <c r="B11" s="429" t="s">
        <v>886</v>
      </c>
      <c r="C11" s="485">
        <f>SUM('3c.m.'!E17)</f>
        <v>2678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8"/>
    </row>
    <row r="12" spans="1:14" ht="21" customHeight="1">
      <c r="A12" s="424"/>
      <c r="B12" s="429" t="s">
        <v>885</v>
      </c>
      <c r="C12" s="484">
        <f>SUM('3c.m.'!E26)</f>
        <v>604</v>
      </c>
      <c r="D12" s="430"/>
      <c r="E12" s="431"/>
      <c r="F12" s="431"/>
      <c r="G12" s="431"/>
      <c r="H12" s="431"/>
      <c r="I12" s="431"/>
      <c r="J12" s="431"/>
      <c r="K12" s="431"/>
      <c r="L12" s="431"/>
      <c r="M12" s="432"/>
      <c r="N12" s="428"/>
    </row>
    <row r="13" spans="1:14" ht="21" customHeight="1">
      <c r="A13" s="424"/>
      <c r="B13" s="433" t="s">
        <v>704</v>
      </c>
      <c r="C13" s="484">
        <f>SUM('3c.m.'!E34)</f>
        <v>1242</v>
      </c>
      <c r="D13" s="430"/>
      <c r="E13" s="431"/>
      <c r="F13" s="431"/>
      <c r="G13" s="431"/>
      <c r="H13" s="431"/>
      <c r="I13" s="431"/>
      <c r="J13" s="431"/>
      <c r="K13" s="431"/>
      <c r="L13" s="431"/>
      <c r="M13" s="432"/>
      <c r="N13" s="428"/>
    </row>
    <row r="14" spans="1:14" ht="21" customHeight="1">
      <c r="A14" s="424"/>
      <c r="B14" s="434" t="s">
        <v>705</v>
      </c>
      <c r="C14" s="484">
        <f>SUM('3c.m.'!E194)</f>
        <v>9613</v>
      </c>
      <c r="D14" s="430"/>
      <c r="E14" s="431"/>
      <c r="F14" s="431"/>
      <c r="G14" s="431"/>
      <c r="H14" s="431"/>
      <c r="I14" s="431"/>
      <c r="J14" s="431"/>
      <c r="K14" s="431"/>
      <c r="L14" s="431"/>
      <c r="M14" s="432"/>
      <c r="N14" s="428"/>
    </row>
    <row r="15" spans="1:14" ht="21" customHeight="1">
      <c r="A15" s="424"/>
      <c r="B15" s="433" t="s">
        <v>706</v>
      </c>
      <c r="C15" s="484">
        <f>SUM('3c.m.'!E211)</f>
        <v>25491</v>
      </c>
      <c r="D15" s="430"/>
      <c r="E15" s="431"/>
      <c r="F15" s="431"/>
      <c r="G15" s="431"/>
      <c r="H15" s="431"/>
      <c r="I15" s="431"/>
      <c r="J15" s="431"/>
      <c r="K15" s="431"/>
      <c r="L15" s="431"/>
      <c r="M15" s="432"/>
      <c r="N15" s="428"/>
    </row>
    <row r="16" spans="1:14" ht="21" customHeight="1">
      <c r="A16" s="424"/>
      <c r="B16" s="433" t="s">
        <v>707</v>
      </c>
      <c r="C16" s="484">
        <f>SUM('3c.m.'!E219)</f>
        <v>0</v>
      </c>
      <c r="D16" s="430"/>
      <c r="E16" s="431"/>
      <c r="F16" s="431"/>
      <c r="G16" s="431"/>
      <c r="H16" s="431"/>
      <c r="I16" s="431"/>
      <c r="J16" s="431"/>
      <c r="K16" s="431"/>
      <c r="L16" s="431"/>
      <c r="M16" s="432"/>
      <c r="N16" s="428"/>
    </row>
    <row r="17" spans="1:14" ht="21" customHeight="1">
      <c r="A17" s="424"/>
      <c r="B17" s="433" t="s">
        <v>708</v>
      </c>
      <c r="C17" s="484">
        <f>SUM('3c.m.'!E293)</f>
        <v>322284</v>
      </c>
      <c r="D17" s="430"/>
      <c r="E17" s="431"/>
      <c r="F17" s="431"/>
      <c r="G17" s="431"/>
      <c r="H17" s="431"/>
      <c r="I17" s="431"/>
      <c r="J17" s="431"/>
      <c r="K17" s="431"/>
      <c r="L17" s="431"/>
      <c r="M17" s="432"/>
      <c r="N17" s="428"/>
    </row>
    <row r="18" spans="1:14" ht="21" customHeight="1">
      <c r="A18" s="424"/>
      <c r="B18" s="433" t="s">
        <v>710</v>
      </c>
      <c r="C18" s="484">
        <f>SUM('4.mell.'!E11)</f>
        <v>20824</v>
      </c>
      <c r="D18" s="430"/>
      <c r="E18" s="431"/>
      <c r="F18" s="431"/>
      <c r="G18" s="431"/>
      <c r="H18" s="431"/>
      <c r="I18" s="431"/>
      <c r="J18" s="431"/>
      <c r="K18" s="431"/>
      <c r="L18" s="431"/>
      <c r="M18" s="432"/>
      <c r="N18" s="428"/>
    </row>
    <row r="19" spans="1:14" ht="21" customHeight="1">
      <c r="A19" s="424"/>
      <c r="B19" s="433" t="s">
        <v>396</v>
      </c>
      <c r="C19" s="484">
        <f>SUM('4.mell.'!E14)</f>
        <v>18801</v>
      </c>
      <c r="D19" s="430"/>
      <c r="E19" s="431"/>
      <c r="F19" s="431"/>
      <c r="G19" s="431"/>
      <c r="H19" s="431"/>
      <c r="I19" s="431"/>
      <c r="J19" s="431"/>
      <c r="K19" s="431"/>
      <c r="L19" s="431"/>
      <c r="M19" s="432"/>
      <c r="N19" s="428"/>
    </row>
    <row r="20" spans="1:14" ht="21" customHeight="1">
      <c r="A20" s="424"/>
      <c r="B20" s="433" t="s">
        <v>873</v>
      </c>
      <c r="C20" s="484">
        <f>SUM('4.mell.'!E17)</f>
        <v>0</v>
      </c>
      <c r="D20" s="430"/>
      <c r="E20" s="431"/>
      <c r="F20" s="431"/>
      <c r="G20" s="431"/>
      <c r="H20" s="431"/>
      <c r="I20" s="431"/>
      <c r="J20" s="431"/>
      <c r="K20" s="431"/>
      <c r="L20" s="431"/>
      <c r="M20" s="432"/>
      <c r="N20" s="428"/>
    </row>
    <row r="21" spans="1:14" ht="21" customHeight="1">
      <c r="A21" s="424"/>
      <c r="B21" s="433" t="s">
        <v>0</v>
      </c>
      <c r="C21" s="484">
        <f>SUM('4.mell.'!E57)</f>
        <v>5157</v>
      </c>
      <c r="D21" s="430"/>
      <c r="E21" s="431"/>
      <c r="F21" s="431"/>
      <c r="G21" s="431"/>
      <c r="H21" s="431"/>
      <c r="I21" s="431"/>
      <c r="J21" s="431"/>
      <c r="K21" s="431"/>
      <c r="L21" s="431"/>
      <c r="M21" s="432"/>
      <c r="N21" s="428"/>
    </row>
    <row r="22" spans="1:14" ht="21" customHeight="1">
      <c r="A22" s="424"/>
      <c r="B22" s="433" t="s">
        <v>696</v>
      </c>
      <c r="C22" s="484">
        <f>SUM('5.mell. '!E11)</f>
        <v>10137</v>
      </c>
      <c r="D22" s="430"/>
      <c r="E22" s="431"/>
      <c r="F22" s="431"/>
      <c r="G22" s="431"/>
      <c r="H22" s="431"/>
      <c r="I22" s="431"/>
      <c r="J22" s="431"/>
      <c r="K22" s="431"/>
      <c r="L22" s="431"/>
      <c r="M22" s="432"/>
      <c r="N22" s="428"/>
    </row>
    <row r="23" spans="1:14" ht="21" customHeight="1">
      <c r="A23" s="424"/>
      <c r="B23" s="433" t="s">
        <v>393</v>
      </c>
      <c r="C23" s="484">
        <f>SUM('5.mell. '!E27)</f>
        <v>7019</v>
      </c>
      <c r="D23" s="430"/>
      <c r="E23" s="431"/>
      <c r="F23" s="431"/>
      <c r="G23" s="431"/>
      <c r="H23" s="431"/>
      <c r="I23" s="431"/>
      <c r="J23" s="431"/>
      <c r="K23" s="431"/>
      <c r="L23" s="431"/>
      <c r="M23" s="432"/>
      <c r="N23" s="428"/>
    </row>
    <row r="24" spans="1:14" ht="21" customHeight="1">
      <c r="A24" s="424" t="s">
        <v>254</v>
      </c>
      <c r="B24" s="435" t="s">
        <v>711</v>
      </c>
      <c r="C24" s="426">
        <f>SUM(C25)</f>
        <v>14519</v>
      </c>
      <c r="D24" s="426">
        <f>SUM(E24:M24)</f>
        <v>14519</v>
      </c>
      <c r="E24" s="426"/>
      <c r="F24" s="426"/>
      <c r="G24" s="426">
        <v>14519</v>
      </c>
      <c r="H24" s="426"/>
      <c r="I24" s="426"/>
      <c r="J24" s="426"/>
      <c r="K24" s="426"/>
      <c r="L24" s="426"/>
      <c r="M24" s="426"/>
      <c r="N24" s="428"/>
    </row>
    <row r="25" spans="1:14" ht="21" customHeight="1">
      <c r="A25" s="424"/>
      <c r="B25" s="436" t="s">
        <v>712</v>
      </c>
      <c r="C25" s="437">
        <f>SUM('3d.m.'!E9)</f>
        <v>14519</v>
      </c>
      <c r="D25" s="437"/>
      <c r="E25" s="438"/>
      <c r="F25" s="438"/>
      <c r="G25" s="438"/>
      <c r="H25" s="438"/>
      <c r="I25" s="438"/>
      <c r="J25" s="438"/>
      <c r="K25" s="438"/>
      <c r="L25" s="438"/>
      <c r="M25" s="439"/>
      <c r="N25" s="428"/>
    </row>
    <row r="26" spans="1:14" ht="21" customHeight="1">
      <c r="A26" s="424" t="s">
        <v>255</v>
      </c>
      <c r="B26" s="435" t="s">
        <v>713</v>
      </c>
      <c r="C26" s="426">
        <f>SUM(C27)</f>
        <v>894358</v>
      </c>
      <c r="D26" s="426">
        <f>SUM(E26:M26)</f>
        <v>894358</v>
      </c>
      <c r="E26" s="438"/>
      <c r="F26" s="440">
        <v>293319</v>
      </c>
      <c r="G26" s="440">
        <v>601039</v>
      </c>
      <c r="H26" s="438"/>
      <c r="I26" s="438"/>
      <c r="J26" s="438"/>
      <c r="K26" s="438"/>
      <c r="L26" s="438"/>
      <c r="M26" s="439"/>
      <c r="N26" s="428"/>
    </row>
    <row r="27" spans="1:14" ht="21" customHeight="1">
      <c r="A27" s="424"/>
      <c r="B27" s="436" t="s">
        <v>714</v>
      </c>
      <c r="C27" s="437">
        <f>SUM('3c.m.'!E269)</f>
        <v>894358</v>
      </c>
      <c r="D27" s="437"/>
      <c r="E27" s="438"/>
      <c r="F27" s="438"/>
      <c r="G27" s="438"/>
      <c r="H27" s="438"/>
      <c r="I27" s="438"/>
      <c r="J27" s="438"/>
      <c r="K27" s="438"/>
      <c r="L27" s="438"/>
      <c r="M27" s="439"/>
      <c r="N27" s="428"/>
    </row>
    <row r="28" spans="1:14" ht="21" customHeight="1">
      <c r="A28" s="424" t="s">
        <v>256</v>
      </c>
      <c r="B28" s="435" t="s">
        <v>715</v>
      </c>
      <c r="C28" s="426">
        <f>SUM(C29)</f>
        <v>362578</v>
      </c>
      <c r="D28" s="426">
        <f>SUM(E28:N28)</f>
        <v>362578</v>
      </c>
      <c r="E28" s="440"/>
      <c r="F28" s="440">
        <v>321287</v>
      </c>
      <c r="G28" s="440">
        <v>24978</v>
      </c>
      <c r="H28" s="438"/>
      <c r="I28" s="438"/>
      <c r="J28" s="438"/>
      <c r="K28" s="438"/>
      <c r="L28" s="440">
        <v>16313</v>
      </c>
      <c r="M28" s="439"/>
      <c r="N28" s="442"/>
    </row>
    <row r="29" spans="1:14" ht="21" customHeight="1">
      <c r="A29" s="424"/>
      <c r="B29" s="436" t="s">
        <v>716</v>
      </c>
      <c r="C29" s="437">
        <f>SUM('3b.m.'!E39+'3b.m.'!E43)-32000</f>
        <v>362578</v>
      </c>
      <c r="D29" s="437"/>
      <c r="E29" s="438"/>
      <c r="F29" s="438"/>
      <c r="G29" s="438"/>
      <c r="H29" s="438"/>
      <c r="I29" s="438"/>
      <c r="J29" s="438"/>
      <c r="K29" s="438"/>
      <c r="L29" s="438"/>
      <c r="M29" s="439"/>
      <c r="N29" s="428"/>
    </row>
    <row r="30" spans="1:14" ht="21" customHeight="1">
      <c r="A30" s="424" t="s">
        <v>257</v>
      </c>
      <c r="B30" s="435" t="s">
        <v>717</v>
      </c>
      <c r="C30" s="426">
        <f>SUM(C31:C44)</f>
        <v>2347231</v>
      </c>
      <c r="D30" s="426">
        <f>SUM(E30:N30)</f>
        <v>2347231</v>
      </c>
      <c r="E30" s="438"/>
      <c r="F30" s="440"/>
      <c r="G30" s="440"/>
      <c r="H30" s="438"/>
      <c r="I30" s="440">
        <v>1891013</v>
      </c>
      <c r="J30" s="438"/>
      <c r="K30" s="438"/>
      <c r="L30" s="440">
        <v>36218</v>
      </c>
      <c r="M30" s="441"/>
      <c r="N30" s="443">
        <v>420000</v>
      </c>
    </row>
    <row r="31" spans="1:14" ht="21" customHeight="1">
      <c r="A31" s="424"/>
      <c r="B31" s="436" t="s">
        <v>718</v>
      </c>
      <c r="C31" s="437">
        <f>SUM('3c.m.'!E261)</f>
        <v>194406</v>
      </c>
      <c r="D31" s="437"/>
      <c r="E31" s="438"/>
      <c r="F31" s="438"/>
      <c r="G31" s="438"/>
      <c r="H31" s="438"/>
      <c r="I31" s="438"/>
      <c r="J31" s="438"/>
      <c r="K31" s="438"/>
      <c r="L31" s="438"/>
      <c r="M31" s="439"/>
      <c r="N31" s="428"/>
    </row>
    <row r="32" spans="1:14" ht="21" customHeight="1">
      <c r="A32" s="424"/>
      <c r="B32" s="436" t="s">
        <v>719</v>
      </c>
      <c r="C32" s="437">
        <f>SUM('3c.m.'!E285)</f>
        <v>13105</v>
      </c>
      <c r="D32" s="437"/>
      <c r="E32" s="438"/>
      <c r="F32" s="438"/>
      <c r="G32" s="438"/>
      <c r="H32" s="438"/>
      <c r="I32" s="438"/>
      <c r="J32" s="438"/>
      <c r="K32" s="438"/>
      <c r="L32" s="438"/>
      <c r="M32" s="439"/>
      <c r="N32" s="428"/>
    </row>
    <row r="33" spans="1:14" ht="21" customHeight="1">
      <c r="A33" s="424"/>
      <c r="B33" s="436" t="s">
        <v>685</v>
      </c>
      <c r="C33" s="437">
        <f>SUM('4.mell.'!E18)</f>
        <v>0</v>
      </c>
      <c r="D33" s="437"/>
      <c r="E33" s="438"/>
      <c r="F33" s="438"/>
      <c r="G33" s="438"/>
      <c r="H33" s="438"/>
      <c r="I33" s="438"/>
      <c r="J33" s="438"/>
      <c r="K33" s="438"/>
      <c r="L33" s="438"/>
      <c r="M33" s="439"/>
      <c r="N33" s="428"/>
    </row>
    <row r="34" spans="1:14" ht="21" customHeight="1">
      <c r="A34" s="424"/>
      <c r="B34" s="436" t="s">
        <v>720</v>
      </c>
      <c r="C34" s="437">
        <f>SUM('4.mell.'!E21)</f>
        <v>400926</v>
      </c>
      <c r="D34" s="437"/>
      <c r="E34" s="438"/>
      <c r="F34" s="438"/>
      <c r="G34" s="438"/>
      <c r="H34" s="438"/>
      <c r="I34" s="438"/>
      <c r="J34" s="438"/>
      <c r="K34" s="438"/>
      <c r="L34" s="438"/>
      <c r="M34" s="439"/>
      <c r="N34" s="428"/>
    </row>
    <row r="35" spans="1:14" ht="21" customHeight="1">
      <c r="A35" s="424"/>
      <c r="B35" s="436" t="s">
        <v>141</v>
      </c>
      <c r="C35" s="437">
        <f>SUM('4.mell.'!E24)</f>
        <v>107950</v>
      </c>
      <c r="D35" s="437"/>
      <c r="E35" s="438"/>
      <c r="F35" s="438"/>
      <c r="G35" s="438"/>
      <c r="H35" s="438"/>
      <c r="I35" s="438"/>
      <c r="J35" s="438"/>
      <c r="K35" s="438"/>
      <c r="L35" s="438"/>
      <c r="M35" s="439"/>
      <c r="N35" s="428"/>
    </row>
    <row r="36" spans="1:14" ht="21" customHeight="1">
      <c r="A36" s="424"/>
      <c r="B36" s="436" t="s">
        <v>686</v>
      </c>
      <c r="C36" s="437">
        <f>SUM('4.mell.'!E27)</f>
        <v>0</v>
      </c>
      <c r="D36" s="437"/>
      <c r="E36" s="438"/>
      <c r="F36" s="438"/>
      <c r="G36" s="438"/>
      <c r="H36" s="438"/>
      <c r="I36" s="438"/>
      <c r="J36" s="438"/>
      <c r="K36" s="438"/>
      <c r="L36" s="438"/>
      <c r="M36" s="439"/>
      <c r="N36" s="428"/>
    </row>
    <row r="37" spans="1:14" ht="21" customHeight="1">
      <c r="A37" s="424"/>
      <c r="B37" s="436" t="s">
        <v>721</v>
      </c>
      <c r="C37" s="437">
        <f>SUM('4.mell.'!E28)</f>
        <v>129179</v>
      </c>
      <c r="D37" s="437"/>
      <c r="E37" s="438"/>
      <c r="F37" s="438"/>
      <c r="G37" s="438"/>
      <c r="H37" s="438"/>
      <c r="I37" s="438"/>
      <c r="J37" s="438"/>
      <c r="K37" s="438"/>
      <c r="L37" s="438"/>
      <c r="M37" s="439"/>
      <c r="N37" s="428"/>
    </row>
    <row r="38" spans="1:14" ht="21" customHeight="1">
      <c r="A38" s="424"/>
      <c r="B38" s="436" t="s">
        <v>874</v>
      </c>
      <c r="C38" s="437">
        <f>SUM('4.mell.'!E30)</f>
        <v>51258</v>
      </c>
      <c r="D38" s="437"/>
      <c r="E38" s="438"/>
      <c r="F38" s="438"/>
      <c r="G38" s="438"/>
      <c r="H38" s="438"/>
      <c r="I38" s="438"/>
      <c r="J38" s="438"/>
      <c r="K38" s="438"/>
      <c r="L38" s="438"/>
      <c r="M38" s="439"/>
      <c r="N38" s="428"/>
    </row>
    <row r="39" spans="1:14" ht="21" customHeight="1">
      <c r="A39" s="424"/>
      <c r="B39" s="436" t="s">
        <v>722</v>
      </c>
      <c r="C39" s="437">
        <f>SUM('4.mell.'!E36)</f>
        <v>1364599</v>
      </c>
      <c r="D39" s="437"/>
      <c r="E39" s="438"/>
      <c r="F39" s="438"/>
      <c r="G39" s="438"/>
      <c r="H39" s="438"/>
      <c r="I39" s="438"/>
      <c r="J39" s="438"/>
      <c r="K39" s="438"/>
      <c r="L39" s="438"/>
      <c r="M39" s="439"/>
      <c r="N39" s="428"/>
    </row>
    <row r="40" spans="1:14" ht="21" customHeight="1">
      <c r="A40" s="424"/>
      <c r="B40" s="436" t="s">
        <v>723</v>
      </c>
      <c r="C40" s="437">
        <f>SUM('4.mell.'!E51)</f>
        <v>51547</v>
      </c>
      <c r="D40" s="437"/>
      <c r="E40" s="438"/>
      <c r="F40" s="438"/>
      <c r="G40" s="438"/>
      <c r="H40" s="438"/>
      <c r="I40" s="438"/>
      <c r="J40" s="438"/>
      <c r="K40" s="438"/>
      <c r="L40" s="438"/>
      <c r="M40" s="439"/>
      <c r="N40" s="428"/>
    </row>
    <row r="41" spans="1:14" ht="21" customHeight="1">
      <c r="A41" s="424"/>
      <c r="B41" s="436" t="s">
        <v>391</v>
      </c>
      <c r="C41" s="437">
        <f>SUM('5.mell. '!E30)</f>
        <v>2997</v>
      </c>
      <c r="D41" s="437"/>
      <c r="E41" s="438"/>
      <c r="F41" s="438"/>
      <c r="G41" s="438"/>
      <c r="H41" s="438"/>
      <c r="I41" s="438"/>
      <c r="J41" s="438"/>
      <c r="K41" s="438"/>
      <c r="L41" s="438"/>
      <c r="M41" s="439"/>
      <c r="N41" s="428"/>
    </row>
    <row r="42" spans="1:14" ht="21" customHeight="1">
      <c r="A42" s="424"/>
      <c r="B42" s="436" t="s">
        <v>724</v>
      </c>
      <c r="C42" s="437">
        <f>SUM('5.mell. '!E24)</f>
        <v>28443</v>
      </c>
      <c r="D42" s="437"/>
      <c r="E42" s="438"/>
      <c r="F42" s="438"/>
      <c r="G42" s="438"/>
      <c r="H42" s="438"/>
      <c r="I42" s="438"/>
      <c r="J42" s="438"/>
      <c r="K42" s="438"/>
      <c r="L42" s="438"/>
      <c r="M42" s="439"/>
      <c r="N42" s="428"/>
    </row>
    <row r="43" spans="1:14" ht="21" customHeight="1">
      <c r="A43" s="424"/>
      <c r="B43" s="436" t="s">
        <v>693</v>
      </c>
      <c r="C43" s="437">
        <f>SUM('5.mell. '!E31)</f>
        <v>2821</v>
      </c>
      <c r="D43" s="437"/>
      <c r="E43" s="438"/>
      <c r="F43" s="438"/>
      <c r="G43" s="438"/>
      <c r="H43" s="438"/>
      <c r="I43" s="438"/>
      <c r="J43" s="438"/>
      <c r="K43" s="438"/>
      <c r="L43" s="438"/>
      <c r="M43" s="439"/>
      <c r="N43" s="428"/>
    </row>
    <row r="44" spans="1:14" ht="21" customHeight="1">
      <c r="A44" s="424"/>
      <c r="B44" s="436" t="s">
        <v>538</v>
      </c>
      <c r="C44" s="437">
        <f>SUM('4.mell.'!D42)</f>
        <v>0</v>
      </c>
      <c r="D44" s="437"/>
      <c r="E44" s="438"/>
      <c r="F44" s="438"/>
      <c r="G44" s="438"/>
      <c r="H44" s="438"/>
      <c r="I44" s="438"/>
      <c r="J44" s="438"/>
      <c r="K44" s="438"/>
      <c r="L44" s="438"/>
      <c r="M44" s="439"/>
      <c r="N44" s="428"/>
    </row>
    <row r="45" spans="1:14" ht="21" customHeight="1">
      <c r="A45" s="424" t="s">
        <v>53</v>
      </c>
      <c r="B45" s="435" t="s">
        <v>725</v>
      </c>
      <c r="C45" s="437"/>
      <c r="D45" s="426">
        <f>SUM(E45:M45)</f>
        <v>0</v>
      </c>
      <c r="E45" s="438"/>
      <c r="F45" s="438"/>
      <c r="G45" s="438"/>
      <c r="H45" s="438"/>
      <c r="I45" s="438"/>
      <c r="J45" s="438"/>
      <c r="K45" s="438"/>
      <c r="L45" s="438"/>
      <c r="M45" s="439"/>
      <c r="N45" s="428"/>
    </row>
    <row r="46" spans="1:14" ht="21" customHeight="1">
      <c r="A46" s="424" t="s">
        <v>610</v>
      </c>
      <c r="B46" s="435" t="s">
        <v>726</v>
      </c>
      <c r="C46" s="437"/>
      <c r="D46" s="426">
        <f>SUM(E46:M46)</f>
        <v>0</v>
      </c>
      <c r="E46" s="438"/>
      <c r="F46" s="438"/>
      <c r="G46" s="438"/>
      <c r="H46" s="438"/>
      <c r="I46" s="438"/>
      <c r="J46" s="438"/>
      <c r="K46" s="438"/>
      <c r="L46" s="438"/>
      <c r="M46" s="439"/>
      <c r="N46" s="428"/>
    </row>
    <row r="47" spans="1:14" ht="21" customHeight="1">
      <c r="A47" s="424" t="s">
        <v>612</v>
      </c>
      <c r="B47" s="435" t="s">
        <v>727</v>
      </c>
      <c r="C47" s="437"/>
      <c r="D47" s="426">
        <f>SUM(E47:M47)</f>
        <v>0</v>
      </c>
      <c r="E47" s="438"/>
      <c r="F47" s="438"/>
      <c r="G47" s="438"/>
      <c r="H47" s="438"/>
      <c r="I47" s="438"/>
      <c r="J47" s="438"/>
      <c r="K47" s="438"/>
      <c r="L47" s="438"/>
      <c r="M47" s="439"/>
      <c r="N47" s="428"/>
    </row>
    <row r="48" spans="1:14" ht="21" customHeight="1">
      <c r="A48" s="424" t="s">
        <v>614</v>
      </c>
      <c r="B48" s="435" t="s">
        <v>728</v>
      </c>
      <c r="C48" s="426">
        <f>SUM(C49:C54)</f>
        <v>107138</v>
      </c>
      <c r="D48" s="426">
        <f>SUM(E48:M48)</f>
        <v>107138</v>
      </c>
      <c r="E48" s="440"/>
      <c r="F48" s="440">
        <v>19147</v>
      </c>
      <c r="G48" s="440">
        <v>86475</v>
      </c>
      <c r="H48" s="438"/>
      <c r="I48" s="438"/>
      <c r="J48" s="438"/>
      <c r="K48" s="438"/>
      <c r="L48" s="440">
        <v>1516</v>
      </c>
      <c r="M48" s="439"/>
      <c r="N48" s="428"/>
    </row>
    <row r="49" spans="1:14" ht="21" customHeight="1">
      <c r="A49" s="424"/>
      <c r="B49" s="436" t="s">
        <v>729</v>
      </c>
      <c r="C49" s="437">
        <f>SUM('3c.m.'!E311)</f>
        <v>5651</v>
      </c>
      <c r="D49" s="437"/>
      <c r="E49" s="438"/>
      <c r="F49" s="438"/>
      <c r="G49" s="438"/>
      <c r="H49" s="438"/>
      <c r="I49" s="438"/>
      <c r="J49" s="438"/>
      <c r="K49" s="438"/>
      <c r="L49" s="438"/>
      <c r="M49" s="439"/>
      <c r="N49" s="428"/>
    </row>
    <row r="50" spans="1:14" ht="21" customHeight="1">
      <c r="A50" s="424"/>
      <c r="B50" s="436" t="s">
        <v>730</v>
      </c>
      <c r="C50" s="437">
        <f>SUM('3c.m.'!E527)</f>
        <v>800</v>
      </c>
      <c r="D50" s="437"/>
      <c r="E50" s="438"/>
      <c r="F50" s="438"/>
      <c r="G50" s="438"/>
      <c r="H50" s="438"/>
      <c r="I50" s="438"/>
      <c r="J50" s="438"/>
      <c r="K50" s="438"/>
      <c r="L50" s="438"/>
      <c r="M50" s="439"/>
      <c r="N50" s="428"/>
    </row>
    <row r="51" spans="1:14" ht="21" customHeight="1">
      <c r="A51" s="424"/>
      <c r="B51" s="436" t="s">
        <v>731</v>
      </c>
      <c r="C51" s="437">
        <f>SUM('3c.m.'!E560)</f>
        <v>35489</v>
      </c>
      <c r="D51" s="437"/>
      <c r="E51" s="438"/>
      <c r="F51" s="438"/>
      <c r="G51" s="438"/>
      <c r="H51" s="438"/>
      <c r="I51" s="438"/>
      <c r="J51" s="438"/>
      <c r="K51" s="438"/>
      <c r="L51" s="438"/>
      <c r="M51" s="439"/>
      <c r="N51" s="428"/>
    </row>
    <row r="52" spans="1:14" ht="21" customHeight="1">
      <c r="A52" s="424"/>
      <c r="B52" s="436" t="s">
        <v>732</v>
      </c>
      <c r="C52" s="437">
        <f>SUM('3c.m.'!E592)</f>
        <v>5198</v>
      </c>
      <c r="D52" s="437"/>
      <c r="E52" s="438"/>
      <c r="F52" s="438"/>
      <c r="G52" s="438"/>
      <c r="H52" s="438"/>
      <c r="I52" s="438"/>
      <c r="J52" s="438"/>
      <c r="K52" s="438"/>
      <c r="L52" s="438"/>
      <c r="M52" s="439"/>
      <c r="N52" s="428"/>
    </row>
    <row r="53" spans="1:14" ht="21" customHeight="1">
      <c r="A53" s="424"/>
      <c r="B53" s="436" t="s">
        <v>680</v>
      </c>
      <c r="C53" s="437">
        <f>SUM('3c.m.'!E319)-137000</f>
        <v>60000</v>
      </c>
      <c r="D53" s="437"/>
      <c r="E53" s="438"/>
      <c r="F53" s="438"/>
      <c r="G53" s="438"/>
      <c r="H53" s="438"/>
      <c r="I53" s="438"/>
      <c r="J53" s="438"/>
      <c r="K53" s="438"/>
      <c r="L53" s="438"/>
      <c r="M53" s="439"/>
      <c r="N53" s="428"/>
    </row>
    <row r="54" spans="1:14" ht="21" customHeight="1">
      <c r="A54" s="424"/>
      <c r="B54" s="436" t="s">
        <v>541</v>
      </c>
      <c r="C54" s="437">
        <f>SUM('3d.m.'!E29)</f>
        <v>0</v>
      </c>
      <c r="D54" s="437"/>
      <c r="E54" s="438"/>
      <c r="F54" s="438"/>
      <c r="G54" s="438"/>
      <c r="H54" s="438"/>
      <c r="I54" s="438"/>
      <c r="J54" s="438"/>
      <c r="K54" s="438"/>
      <c r="L54" s="438"/>
      <c r="M54" s="439"/>
      <c r="N54" s="428"/>
    </row>
    <row r="55" spans="1:14" ht="21" customHeight="1">
      <c r="A55" s="424" t="s">
        <v>616</v>
      </c>
      <c r="B55" s="435" t="s">
        <v>733</v>
      </c>
      <c r="C55" s="426">
        <f>SUM(C56:C66)</f>
        <v>1192937</v>
      </c>
      <c r="D55" s="426">
        <f>SUM(E55:N55)</f>
        <v>1192937</v>
      </c>
      <c r="E55" s="440">
        <v>759888</v>
      </c>
      <c r="F55" s="440">
        <v>326350</v>
      </c>
      <c r="G55" s="426">
        <v>78123</v>
      </c>
      <c r="H55" s="440">
        <v>5108</v>
      </c>
      <c r="I55" s="438"/>
      <c r="J55" s="440"/>
      <c r="K55" s="438"/>
      <c r="L55" s="440">
        <v>23468</v>
      </c>
      <c r="M55" s="439"/>
      <c r="N55" s="428"/>
    </row>
    <row r="56" spans="1:14" ht="21" customHeight="1">
      <c r="A56" s="424"/>
      <c r="B56" s="436" t="s">
        <v>734</v>
      </c>
      <c r="C56" s="437">
        <f>SUM('2.mell'!E34+'2.mell'!E38)</f>
        <v>164809</v>
      </c>
      <c r="D56" s="426"/>
      <c r="E56" s="440"/>
      <c r="F56" s="438"/>
      <c r="G56" s="438"/>
      <c r="H56" s="438"/>
      <c r="I56" s="438"/>
      <c r="J56" s="438"/>
      <c r="K56" s="438"/>
      <c r="L56" s="438"/>
      <c r="M56" s="439"/>
      <c r="N56" s="428"/>
    </row>
    <row r="57" spans="1:14" ht="21" customHeight="1">
      <c r="A57" s="424"/>
      <c r="B57" s="436" t="s">
        <v>735</v>
      </c>
      <c r="C57" s="437">
        <f>SUM('2.mell'!E66+'2.mell'!E70)</f>
        <v>182834</v>
      </c>
      <c r="D57" s="426"/>
      <c r="E57" s="440"/>
      <c r="F57" s="438"/>
      <c r="G57" s="438"/>
      <c r="H57" s="438"/>
      <c r="I57" s="438"/>
      <c r="J57" s="438"/>
      <c r="K57" s="438"/>
      <c r="L57" s="438"/>
      <c r="M57" s="439"/>
      <c r="N57" s="428"/>
    </row>
    <row r="58" spans="1:14" ht="21" customHeight="1">
      <c r="A58" s="424"/>
      <c r="B58" s="436" t="s">
        <v>736</v>
      </c>
      <c r="C58" s="437">
        <f>SUM('2.mell'!E97+'2.mell'!E101)</f>
        <v>86915</v>
      </c>
      <c r="D58" s="426"/>
      <c r="E58" s="440"/>
      <c r="F58" s="438"/>
      <c r="G58" s="438"/>
      <c r="H58" s="438"/>
      <c r="I58" s="438"/>
      <c r="J58" s="438"/>
      <c r="K58" s="438"/>
      <c r="L58" s="438"/>
      <c r="M58" s="439"/>
      <c r="N58" s="428"/>
    </row>
    <row r="59" spans="1:14" ht="21" customHeight="1">
      <c r="A59" s="424"/>
      <c r="B59" s="436" t="s">
        <v>737</v>
      </c>
      <c r="C59" s="437">
        <f>SUM('2.mell'!E161+'2.mell'!E165)</f>
        <v>126689</v>
      </c>
      <c r="D59" s="426"/>
      <c r="E59" s="440"/>
      <c r="F59" s="438"/>
      <c r="G59" s="438"/>
      <c r="H59" s="438"/>
      <c r="I59" s="438"/>
      <c r="J59" s="438"/>
      <c r="K59" s="438"/>
      <c r="L59" s="438"/>
      <c r="M59" s="439"/>
      <c r="N59" s="428"/>
    </row>
    <row r="60" spans="1:14" ht="21" customHeight="1">
      <c r="A60" s="424"/>
      <c r="B60" s="436" t="s">
        <v>738</v>
      </c>
      <c r="C60" s="437">
        <f>SUM('2.mell'!E129+'2.mell'!E133)</f>
        <v>290069</v>
      </c>
      <c r="D60" s="426"/>
      <c r="E60" s="440"/>
      <c r="F60" s="438"/>
      <c r="G60" s="438"/>
      <c r="H60" s="438"/>
      <c r="I60" s="438"/>
      <c r="J60" s="438"/>
      <c r="K60" s="438"/>
      <c r="L60" s="438"/>
      <c r="M60" s="439"/>
      <c r="N60" s="428"/>
    </row>
    <row r="61" spans="1:14" ht="21" customHeight="1">
      <c r="A61" s="424"/>
      <c r="B61" s="436" t="s">
        <v>739</v>
      </c>
      <c r="C61" s="437">
        <f>SUM('2.mell'!E192+'2.mell'!E196)</f>
        <v>128445</v>
      </c>
      <c r="D61" s="426"/>
      <c r="E61" s="440"/>
      <c r="F61" s="438"/>
      <c r="G61" s="438"/>
      <c r="H61" s="438"/>
      <c r="I61" s="438"/>
      <c r="J61" s="438"/>
      <c r="K61" s="438"/>
      <c r="L61" s="438"/>
      <c r="M61" s="439"/>
      <c r="N61" s="428"/>
    </row>
    <row r="62" spans="1:14" ht="21" customHeight="1">
      <c r="A62" s="424"/>
      <c r="B62" s="436" t="s">
        <v>740</v>
      </c>
      <c r="C62" s="437">
        <f>SUM('2.mell'!E223+'2.mell'!E227)</f>
        <v>72652</v>
      </c>
      <c r="D62" s="426"/>
      <c r="E62" s="440"/>
      <c r="F62" s="438"/>
      <c r="G62" s="438"/>
      <c r="H62" s="438"/>
      <c r="I62" s="438"/>
      <c r="J62" s="438"/>
      <c r="K62" s="438"/>
      <c r="L62" s="438"/>
      <c r="M62" s="439"/>
      <c r="N62" s="428"/>
    </row>
    <row r="63" spans="1:14" ht="21" customHeight="1">
      <c r="A63" s="424"/>
      <c r="B63" s="436" t="s">
        <v>741</v>
      </c>
      <c r="C63" s="437">
        <f>SUM('2.mell'!E254+'2.mell'!E258)</f>
        <v>67789</v>
      </c>
      <c r="D63" s="426"/>
      <c r="E63" s="440"/>
      <c r="F63" s="438"/>
      <c r="G63" s="438"/>
      <c r="H63" s="438"/>
      <c r="I63" s="438"/>
      <c r="J63" s="438"/>
      <c r="K63" s="438"/>
      <c r="L63" s="438"/>
      <c r="M63" s="439"/>
      <c r="N63" s="428"/>
    </row>
    <row r="64" spans="1:14" ht="21" customHeight="1">
      <c r="A64" s="424"/>
      <c r="B64" s="436" t="s">
        <v>742</v>
      </c>
      <c r="C64" s="437">
        <f>SUM('2.mell'!E285+'2.mell'!E289)</f>
        <v>70336</v>
      </c>
      <c r="D64" s="426"/>
      <c r="E64" s="440"/>
      <c r="F64" s="438"/>
      <c r="G64" s="438"/>
      <c r="H64" s="438"/>
      <c r="I64" s="438"/>
      <c r="J64" s="438"/>
      <c r="K64" s="438"/>
      <c r="L64" s="438"/>
      <c r="M64" s="439"/>
      <c r="N64" s="428"/>
    </row>
    <row r="65" spans="1:14" ht="21" customHeight="1">
      <c r="A65" s="424"/>
      <c r="B65" s="436" t="s">
        <v>681</v>
      </c>
      <c r="C65" s="437">
        <f>SUM('4.mell.'!E88)</f>
        <v>2399</v>
      </c>
      <c r="D65" s="426"/>
      <c r="E65" s="440"/>
      <c r="F65" s="438"/>
      <c r="G65" s="438"/>
      <c r="H65" s="438"/>
      <c r="I65" s="438"/>
      <c r="J65" s="438"/>
      <c r="K65" s="438"/>
      <c r="L65" s="438"/>
      <c r="M65" s="439"/>
      <c r="N65" s="428"/>
    </row>
    <row r="66" spans="1:14" ht="21" customHeight="1">
      <c r="A66" s="424"/>
      <c r="B66" s="436" t="s">
        <v>3</v>
      </c>
      <c r="C66" s="437"/>
      <c r="D66" s="426"/>
      <c r="E66" s="440"/>
      <c r="F66" s="438"/>
      <c r="G66" s="438"/>
      <c r="H66" s="438"/>
      <c r="I66" s="438"/>
      <c r="J66" s="438"/>
      <c r="K66" s="438"/>
      <c r="L66" s="438"/>
      <c r="M66" s="439"/>
      <c r="N66" s="428"/>
    </row>
    <row r="67" spans="1:14" ht="21" customHeight="1">
      <c r="A67" s="424" t="s">
        <v>618</v>
      </c>
      <c r="B67" s="435" t="s">
        <v>743</v>
      </c>
      <c r="C67" s="426">
        <f>SUM(C68:C88)</f>
        <v>298191</v>
      </c>
      <c r="D67" s="426">
        <f>SUM(E67:N67)</f>
        <v>298191</v>
      </c>
      <c r="E67" s="440">
        <v>297791</v>
      </c>
      <c r="F67" s="440"/>
      <c r="G67" s="440"/>
      <c r="H67" s="440"/>
      <c r="I67" s="438"/>
      <c r="J67" s="438"/>
      <c r="K67" s="438"/>
      <c r="L67" s="440">
        <v>400</v>
      </c>
      <c r="M67" s="439"/>
      <c r="N67" s="428"/>
    </row>
    <row r="68" spans="1:14" ht="21" customHeight="1">
      <c r="A68" s="444"/>
      <c r="B68" s="436" t="s">
        <v>744</v>
      </c>
      <c r="C68" s="437">
        <f>SUM('3c.m.'!E43)</f>
        <v>13277</v>
      </c>
      <c r="D68" s="437"/>
      <c r="E68" s="438"/>
      <c r="F68" s="438"/>
      <c r="G68" s="438"/>
      <c r="H68" s="438"/>
      <c r="I68" s="438"/>
      <c r="J68" s="438"/>
      <c r="K68" s="438"/>
      <c r="L68" s="438"/>
      <c r="M68" s="439"/>
      <c r="N68" s="428"/>
    </row>
    <row r="69" spans="1:14" ht="21" customHeight="1">
      <c r="A69" s="444"/>
      <c r="B69" s="436" t="s">
        <v>745</v>
      </c>
      <c r="C69" s="437">
        <f>SUM('3c.m.'!E327)</f>
        <v>60571</v>
      </c>
      <c r="D69" s="437"/>
      <c r="E69" s="438"/>
      <c r="F69" s="438"/>
      <c r="G69" s="438"/>
      <c r="H69" s="438"/>
      <c r="I69" s="438"/>
      <c r="J69" s="438"/>
      <c r="K69" s="438"/>
      <c r="L69" s="438"/>
      <c r="M69" s="439"/>
      <c r="N69" s="428"/>
    </row>
    <row r="70" spans="1:14" ht="21" customHeight="1">
      <c r="A70" s="444"/>
      <c r="B70" s="436" t="s">
        <v>746</v>
      </c>
      <c r="C70" s="437">
        <f>SUM('3c.m.'!E336)</f>
        <v>22502</v>
      </c>
      <c r="D70" s="437"/>
      <c r="E70" s="438"/>
      <c r="F70" s="438"/>
      <c r="G70" s="438"/>
      <c r="H70" s="438"/>
      <c r="I70" s="438"/>
      <c r="J70" s="438"/>
      <c r="K70" s="438"/>
      <c r="L70" s="438"/>
      <c r="M70" s="439"/>
      <c r="N70" s="428"/>
    </row>
    <row r="71" spans="1:14" ht="21" customHeight="1">
      <c r="A71" s="444"/>
      <c r="B71" s="436" t="s">
        <v>747</v>
      </c>
      <c r="C71" s="437">
        <f>SUM('3c.m.'!E372)</f>
        <v>81654</v>
      </c>
      <c r="D71" s="437"/>
      <c r="E71" s="438"/>
      <c r="F71" s="438"/>
      <c r="G71" s="438"/>
      <c r="H71" s="438"/>
      <c r="I71" s="438"/>
      <c r="J71" s="438"/>
      <c r="K71" s="438"/>
      <c r="L71" s="438"/>
      <c r="M71" s="439"/>
      <c r="N71" s="428"/>
    </row>
    <row r="72" spans="1:14" ht="21" customHeight="1">
      <c r="A72" s="444"/>
      <c r="B72" s="436" t="s">
        <v>748</v>
      </c>
      <c r="C72" s="437">
        <f>SUM('3c.m.'!E380)</f>
        <v>35387</v>
      </c>
      <c r="D72" s="437"/>
      <c r="E72" s="438"/>
      <c r="F72" s="438"/>
      <c r="G72" s="438"/>
      <c r="H72" s="438"/>
      <c r="I72" s="438"/>
      <c r="J72" s="438"/>
      <c r="K72" s="438"/>
      <c r="L72" s="438"/>
      <c r="M72" s="439"/>
      <c r="N72" s="428"/>
    </row>
    <row r="73" spans="1:14" ht="21" customHeight="1">
      <c r="A73" s="444"/>
      <c r="B73" s="436" t="s">
        <v>749</v>
      </c>
      <c r="C73" s="437">
        <f>SUM('3c.m.'!E396)</f>
        <v>8341</v>
      </c>
      <c r="D73" s="437"/>
      <c r="E73" s="438"/>
      <c r="F73" s="438"/>
      <c r="G73" s="438"/>
      <c r="H73" s="438"/>
      <c r="I73" s="438"/>
      <c r="J73" s="438"/>
      <c r="K73" s="438"/>
      <c r="L73" s="438"/>
      <c r="M73" s="439"/>
      <c r="N73" s="428"/>
    </row>
    <row r="74" spans="1:14" ht="21" customHeight="1">
      <c r="A74" s="444"/>
      <c r="B74" s="436" t="s">
        <v>870</v>
      </c>
      <c r="C74" s="437">
        <f>SUM('3c.m.'!E404)</f>
        <v>22484</v>
      </c>
      <c r="D74" s="437"/>
      <c r="E74" s="438"/>
      <c r="F74" s="438"/>
      <c r="G74" s="438"/>
      <c r="H74" s="438"/>
      <c r="I74" s="438"/>
      <c r="J74" s="438"/>
      <c r="K74" s="438"/>
      <c r="L74" s="438"/>
      <c r="M74" s="439"/>
      <c r="N74" s="428"/>
    </row>
    <row r="75" spans="1:14" ht="21" customHeight="1">
      <c r="A75" s="444"/>
      <c r="B75" s="436" t="s">
        <v>14</v>
      </c>
      <c r="C75" s="437">
        <f>SUM('3c.m.'!E420)</f>
        <v>376</v>
      </c>
      <c r="D75" s="437"/>
      <c r="E75" s="438"/>
      <c r="F75" s="438"/>
      <c r="G75" s="438"/>
      <c r="H75" s="438"/>
      <c r="I75" s="438"/>
      <c r="J75" s="438"/>
      <c r="K75" s="438"/>
      <c r="L75" s="438"/>
      <c r="M75" s="439"/>
      <c r="N75" s="428"/>
    </row>
    <row r="76" spans="1:14" ht="21" customHeight="1">
      <c r="A76" s="444"/>
      <c r="B76" s="436" t="s">
        <v>750</v>
      </c>
      <c r="C76" s="437">
        <f>SUM('3c.m.'!E429)</f>
        <v>15340</v>
      </c>
      <c r="D76" s="437"/>
      <c r="E76" s="438"/>
      <c r="F76" s="438"/>
      <c r="G76" s="438"/>
      <c r="H76" s="438"/>
      <c r="I76" s="438"/>
      <c r="J76" s="438"/>
      <c r="K76" s="438"/>
      <c r="L76" s="438"/>
      <c r="M76" s="439"/>
      <c r="N76" s="428"/>
    </row>
    <row r="77" spans="1:14" ht="21" customHeight="1">
      <c r="A77" s="444"/>
      <c r="B77" s="436" t="s">
        <v>163</v>
      </c>
      <c r="C77" s="437">
        <f>SUM('3c.m.'!E412)</f>
        <v>10502</v>
      </c>
      <c r="D77" s="437"/>
      <c r="E77" s="438"/>
      <c r="F77" s="438"/>
      <c r="G77" s="438"/>
      <c r="H77" s="438"/>
      <c r="I77" s="438"/>
      <c r="J77" s="438"/>
      <c r="K77" s="438"/>
      <c r="L77" s="438"/>
      <c r="M77" s="439"/>
      <c r="N77" s="428"/>
    </row>
    <row r="78" spans="1:14" ht="21" customHeight="1">
      <c r="A78" s="444"/>
      <c r="B78" s="436" t="s">
        <v>751</v>
      </c>
      <c r="C78" s="437">
        <f>SUM('3c.m.'!E438)</f>
        <v>2443</v>
      </c>
      <c r="D78" s="437"/>
      <c r="E78" s="438"/>
      <c r="F78" s="438"/>
      <c r="G78" s="438"/>
      <c r="H78" s="438"/>
      <c r="I78" s="438"/>
      <c r="J78" s="438"/>
      <c r="K78" s="438"/>
      <c r="L78" s="438"/>
      <c r="M78" s="439"/>
      <c r="N78" s="428"/>
    </row>
    <row r="79" spans="1:14" ht="21" customHeight="1">
      <c r="A79" s="444"/>
      <c r="B79" s="436" t="s">
        <v>752</v>
      </c>
      <c r="C79" s="437">
        <f>SUM('3c.m.'!E454)</f>
        <v>7967</v>
      </c>
      <c r="D79" s="437"/>
      <c r="E79" s="438"/>
      <c r="F79" s="438"/>
      <c r="G79" s="438"/>
      <c r="H79" s="438"/>
      <c r="I79" s="438"/>
      <c r="J79" s="438"/>
      <c r="K79" s="438"/>
      <c r="L79" s="438"/>
      <c r="M79" s="439"/>
      <c r="N79" s="428"/>
    </row>
    <row r="80" spans="1:14" ht="21" customHeight="1">
      <c r="A80" s="444"/>
      <c r="B80" s="436" t="s">
        <v>753</v>
      </c>
      <c r="C80" s="437">
        <f>SUM('3c.m.'!E462)</f>
        <v>4552</v>
      </c>
      <c r="D80" s="437"/>
      <c r="E80" s="438"/>
      <c r="F80" s="438"/>
      <c r="G80" s="438"/>
      <c r="H80" s="438"/>
      <c r="I80" s="438"/>
      <c r="J80" s="438"/>
      <c r="K80" s="438"/>
      <c r="L80" s="438"/>
      <c r="M80" s="439"/>
      <c r="N80" s="428"/>
    </row>
    <row r="81" spans="1:14" ht="21" customHeight="1">
      <c r="A81" s="444"/>
      <c r="B81" s="436" t="s">
        <v>754</v>
      </c>
      <c r="C81" s="437">
        <f>SUM('3c.m.'!E470)</f>
        <v>1691</v>
      </c>
      <c r="D81" s="437"/>
      <c r="E81" s="438"/>
      <c r="F81" s="438"/>
      <c r="G81" s="438"/>
      <c r="H81" s="438"/>
      <c r="I81" s="438"/>
      <c r="J81" s="438"/>
      <c r="K81" s="438"/>
      <c r="L81" s="438"/>
      <c r="M81" s="439"/>
      <c r="N81" s="428"/>
    </row>
    <row r="82" spans="1:14" ht="21" customHeight="1">
      <c r="A82" s="444"/>
      <c r="B82" s="436" t="s">
        <v>755</v>
      </c>
      <c r="C82" s="437">
        <f>SUM('3c.m.'!E479)</f>
        <v>440</v>
      </c>
      <c r="D82" s="437"/>
      <c r="E82" s="438"/>
      <c r="F82" s="438"/>
      <c r="G82" s="438"/>
      <c r="H82" s="438"/>
      <c r="I82" s="438"/>
      <c r="J82" s="438"/>
      <c r="K82" s="438"/>
      <c r="L82" s="438"/>
      <c r="M82" s="439"/>
      <c r="N82" s="428"/>
    </row>
    <row r="83" spans="1:14" ht="21" customHeight="1">
      <c r="A83" s="444"/>
      <c r="B83" s="436" t="s">
        <v>756</v>
      </c>
      <c r="C83" s="437">
        <f>SUM('3c.m.'!E503)</f>
        <v>600</v>
      </c>
      <c r="D83" s="437"/>
      <c r="E83" s="438"/>
      <c r="F83" s="438"/>
      <c r="G83" s="438"/>
      <c r="H83" s="438"/>
      <c r="I83" s="438"/>
      <c r="J83" s="438"/>
      <c r="K83" s="438"/>
      <c r="L83" s="438"/>
      <c r="M83" s="439"/>
      <c r="N83" s="428"/>
    </row>
    <row r="84" spans="1:14" ht="21" customHeight="1">
      <c r="A84" s="444"/>
      <c r="B84" s="436" t="s">
        <v>757</v>
      </c>
      <c r="C84" s="437">
        <f>SUM('3c.m.'!E511)</f>
        <v>3093</v>
      </c>
      <c r="D84" s="437"/>
      <c r="E84" s="438"/>
      <c r="F84" s="438"/>
      <c r="G84" s="438"/>
      <c r="H84" s="438"/>
      <c r="I84" s="438"/>
      <c r="J84" s="438"/>
      <c r="K84" s="438"/>
      <c r="L84" s="438"/>
      <c r="M84" s="439"/>
      <c r="N84" s="428"/>
    </row>
    <row r="85" spans="1:14" ht="21" customHeight="1">
      <c r="A85" s="444"/>
      <c r="B85" s="436" t="s">
        <v>758</v>
      </c>
      <c r="C85" s="437">
        <f>SUM('3c.m.'!E519)</f>
        <v>2000</v>
      </c>
      <c r="D85" s="437"/>
      <c r="E85" s="438"/>
      <c r="F85" s="438"/>
      <c r="G85" s="438"/>
      <c r="H85" s="438"/>
      <c r="I85" s="438"/>
      <c r="J85" s="438"/>
      <c r="K85" s="438"/>
      <c r="L85" s="438"/>
      <c r="M85" s="439"/>
      <c r="N85" s="428"/>
    </row>
    <row r="86" spans="1:14" ht="21" customHeight="1">
      <c r="A86" s="444"/>
      <c r="B86" s="436" t="s">
        <v>759</v>
      </c>
      <c r="C86" s="437">
        <f>SUM('3c.m.'!E535)</f>
        <v>0</v>
      </c>
      <c r="D86" s="437"/>
      <c r="E86" s="438"/>
      <c r="F86" s="438"/>
      <c r="G86" s="438"/>
      <c r="H86" s="438"/>
      <c r="I86" s="438"/>
      <c r="J86" s="438"/>
      <c r="K86" s="438"/>
      <c r="L86" s="438"/>
      <c r="M86" s="439"/>
      <c r="N86" s="428"/>
    </row>
    <row r="87" spans="1:14" ht="21" customHeight="1">
      <c r="A87" s="444"/>
      <c r="B87" s="436" t="s">
        <v>695</v>
      </c>
      <c r="C87" s="437">
        <f>SUM('3c.m.'!E600)</f>
        <v>173</v>
      </c>
      <c r="D87" s="437"/>
      <c r="E87" s="438"/>
      <c r="F87" s="438"/>
      <c r="G87" s="438"/>
      <c r="H87" s="438"/>
      <c r="I87" s="438"/>
      <c r="J87" s="438"/>
      <c r="K87" s="438"/>
      <c r="L87" s="438"/>
      <c r="M87" s="439"/>
      <c r="N87" s="428"/>
    </row>
    <row r="88" spans="1:14" ht="21" customHeight="1">
      <c r="A88" s="444"/>
      <c r="B88" s="436" t="s">
        <v>760</v>
      </c>
      <c r="C88" s="437">
        <f>SUM('5.mell. '!E37)</f>
        <v>4798</v>
      </c>
      <c r="D88" s="437"/>
      <c r="E88" s="438"/>
      <c r="F88" s="438"/>
      <c r="G88" s="438"/>
      <c r="H88" s="438"/>
      <c r="I88" s="438"/>
      <c r="J88" s="438"/>
      <c r="K88" s="438"/>
      <c r="L88" s="438"/>
      <c r="M88" s="439"/>
      <c r="N88" s="428"/>
    </row>
    <row r="89" spans="1:14" ht="21" customHeight="1">
      <c r="A89" s="424" t="s">
        <v>620</v>
      </c>
      <c r="B89" s="435" t="s">
        <v>761</v>
      </c>
      <c r="C89" s="426">
        <f>SUM(C90:C91)</f>
        <v>2027</v>
      </c>
      <c r="D89" s="426">
        <f>SUM(E89:N90)</f>
        <v>2027</v>
      </c>
      <c r="E89" s="438"/>
      <c r="F89" s="438"/>
      <c r="G89" s="440">
        <v>2027</v>
      </c>
      <c r="H89" s="438"/>
      <c r="I89" s="438"/>
      <c r="J89" s="438"/>
      <c r="K89" s="438"/>
      <c r="L89" s="438"/>
      <c r="M89" s="439"/>
      <c r="N89" s="428"/>
    </row>
    <row r="90" spans="1:14" ht="21" customHeight="1">
      <c r="A90" s="424"/>
      <c r="B90" s="436" t="s">
        <v>762</v>
      </c>
      <c r="C90" s="437">
        <f>SUM('3c.m.'!E487)</f>
        <v>1000</v>
      </c>
      <c r="D90" s="437"/>
      <c r="E90" s="438"/>
      <c r="F90" s="438"/>
      <c r="G90" s="438"/>
      <c r="H90" s="438"/>
      <c r="I90" s="438"/>
      <c r="J90" s="438"/>
      <c r="K90" s="438"/>
      <c r="L90" s="438"/>
      <c r="M90" s="439"/>
      <c r="N90" s="428"/>
    </row>
    <row r="91" spans="1:14" ht="21" customHeight="1">
      <c r="A91" s="424"/>
      <c r="B91" s="436" t="s">
        <v>763</v>
      </c>
      <c r="C91" s="437">
        <f>SUM('3c.m.'!E495)</f>
        <v>1027</v>
      </c>
      <c r="D91" s="437"/>
      <c r="E91" s="438"/>
      <c r="F91" s="438"/>
      <c r="G91" s="438"/>
      <c r="H91" s="438"/>
      <c r="I91" s="438"/>
      <c r="J91" s="438"/>
      <c r="K91" s="438"/>
      <c r="L91" s="438"/>
      <c r="M91" s="439"/>
      <c r="N91" s="428"/>
    </row>
    <row r="92" spans="1:14" ht="21" customHeight="1">
      <c r="A92" s="424" t="s">
        <v>622</v>
      </c>
      <c r="B92" s="435" t="s">
        <v>764</v>
      </c>
      <c r="C92" s="426">
        <f>SUM(C93:C104)</f>
        <v>168663</v>
      </c>
      <c r="D92" s="426">
        <f>SUM(E92:N93)</f>
        <v>168663</v>
      </c>
      <c r="E92" s="440">
        <v>136589</v>
      </c>
      <c r="F92" s="440">
        <v>27074</v>
      </c>
      <c r="G92" s="440"/>
      <c r="H92" s="438"/>
      <c r="I92" s="438"/>
      <c r="J92" s="438"/>
      <c r="K92" s="438"/>
      <c r="L92" s="440">
        <v>5000</v>
      </c>
      <c r="M92" s="439"/>
      <c r="N92" s="428"/>
    </row>
    <row r="93" spans="1:14" ht="21" customHeight="1">
      <c r="A93" s="444"/>
      <c r="B93" s="436" t="s">
        <v>765</v>
      </c>
      <c r="C93" s="437">
        <f>SUM('3d.m.'!E34)</f>
        <v>16850</v>
      </c>
      <c r="D93" s="437"/>
      <c r="E93" s="438"/>
      <c r="F93" s="438"/>
      <c r="G93" s="438"/>
      <c r="H93" s="438"/>
      <c r="I93" s="438"/>
      <c r="J93" s="438"/>
      <c r="K93" s="438"/>
      <c r="L93" s="438"/>
      <c r="M93" s="439"/>
      <c r="N93" s="428"/>
    </row>
    <row r="94" spans="1:14" ht="21" customHeight="1">
      <c r="A94" s="444"/>
      <c r="B94" s="436" t="s">
        <v>766</v>
      </c>
      <c r="C94" s="437">
        <f>SUM('3c.m.'!E707)</f>
        <v>2538</v>
      </c>
      <c r="D94" s="437"/>
      <c r="E94" s="438"/>
      <c r="F94" s="438"/>
      <c r="G94" s="438"/>
      <c r="H94" s="438"/>
      <c r="I94" s="438"/>
      <c r="J94" s="438"/>
      <c r="K94" s="438"/>
      <c r="L94" s="438"/>
      <c r="M94" s="439"/>
      <c r="N94" s="428"/>
    </row>
    <row r="95" spans="1:14" ht="21" customHeight="1">
      <c r="A95" s="444"/>
      <c r="B95" s="436" t="s">
        <v>767</v>
      </c>
      <c r="C95" s="437">
        <f>SUM('3c.m.'!E715)</f>
        <v>2500</v>
      </c>
      <c r="D95" s="437"/>
      <c r="E95" s="438"/>
      <c r="F95" s="438"/>
      <c r="G95" s="438"/>
      <c r="H95" s="438"/>
      <c r="I95" s="438"/>
      <c r="J95" s="438"/>
      <c r="K95" s="438"/>
      <c r="L95" s="438"/>
      <c r="M95" s="439"/>
      <c r="N95" s="428"/>
    </row>
    <row r="96" spans="1:14" ht="21" customHeight="1">
      <c r="A96" s="444"/>
      <c r="B96" s="436" t="s">
        <v>768</v>
      </c>
      <c r="C96" s="437">
        <f>SUM('3c.m.'!E723)</f>
        <v>500</v>
      </c>
      <c r="D96" s="437"/>
      <c r="E96" s="438"/>
      <c r="F96" s="438"/>
      <c r="G96" s="438"/>
      <c r="H96" s="438"/>
      <c r="I96" s="438"/>
      <c r="J96" s="438"/>
      <c r="K96" s="438"/>
      <c r="L96" s="438"/>
      <c r="M96" s="439"/>
      <c r="N96" s="428"/>
    </row>
    <row r="97" spans="1:14" ht="21" customHeight="1">
      <c r="A97" s="444"/>
      <c r="B97" s="436" t="s">
        <v>769</v>
      </c>
      <c r="C97" s="437">
        <f>SUM('3c.m.'!E731)</f>
        <v>5000</v>
      </c>
      <c r="D97" s="437"/>
      <c r="E97" s="438"/>
      <c r="F97" s="438"/>
      <c r="G97" s="438"/>
      <c r="H97" s="438"/>
      <c r="I97" s="438"/>
      <c r="J97" s="438"/>
      <c r="K97" s="438"/>
      <c r="L97" s="438"/>
      <c r="M97" s="439"/>
      <c r="N97" s="428"/>
    </row>
    <row r="98" spans="1:14" ht="21" customHeight="1">
      <c r="A98" s="444"/>
      <c r="B98" s="436" t="s">
        <v>770</v>
      </c>
      <c r="C98" s="437">
        <f>SUM('3c.m.'!E739)</f>
        <v>5000</v>
      </c>
      <c r="D98" s="437"/>
      <c r="E98" s="438"/>
      <c r="F98" s="438"/>
      <c r="G98" s="438"/>
      <c r="H98" s="438"/>
      <c r="I98" s="438"/>
      <c r="J98" s="438"/>
      <c r="K98" s="438"/>
      <c r="L98" s="438"/>
      <c r="M98" s="439"/>
      <c r="N98" s="428"/>
    </row>
    <row r="99" spans="1:14" ht="21" customHeight="1">
      <c r="A99" s="444"/>
      <c r="B99" s="436" t="s">
        <v>771</v>
      </c>
      <c r="C99" s="437">
        <f>SUM('3c.m.'!E748)</f>
        <v>3000</v>
      </c>
      <c r="D99" s="437"/>
      <c r="E99" s="438"/>
      <c r="F99" s="438"/>
      <c r="G99" s="438"/>
      <c r="H99" s="438"/>
      <c r="I99" s="438"/>
      <c r="J99" s="438"/>
      <c r="K99" s="438"/>
      <c r="L99" s="438"/>
      <c r="M99" s="439"/>
      <c r="N99" s="428"/>
    </row>
    <row r="100" spans="1:14" ht="21" customHeight="1">
      <c r="A100" s="444"/>
      <c r="B100" s="436" t="s">
        <v>772</v>
      </c>
      <c r="C100" s="437">
        <f>SUM('3c.m.'!E756)</f>
        <v>3000</v>
      </c>
      <c r="D100" s="437"/>
      <c r="E100" s="438"/>
      <c r="F100" s="438"/>
      <c r="G100" s="438"/>
      <c r="H100" s="438"/>
      <c r="I100" s="438"/>
      <c r="J100" s="438"/>
      <c r="K100" s="438"/>
      <c r="L100" s="438"/>
      <c r="M100" s="439"/>
      <c r="N100" s="428"/>
    </row>
    <row r="101" spans="1:14" ht="21" customHeight="1">
      <c r="A101" s="444"/>
      <c r="B101" s="436" t="s">
        <v>773</v>
      </c>
      <c r="C101" s="437">
        <f>SUM('3c.m.'!E764)</f>
        <v>1500</v>
      </c>
      <c r="D101" s="437"/>
      <c r="E101" s="438"/>
      <c r="F101" s="438"/>
      <c r="G101" s="438"/>
      <c r="H101" s="438"/>
      <c r="I101" s="438"/>
      <c r="J101" s="438"/>
      <c r="K101" s="438"/>
      <c r="L101" s="438"/>
      <c r="M101" s="439"/>
      <c r="N101" s="428"/>
    </row>
    <row r="102" spans="1:14" ht="21" customHeight="1">
      <c r="A102" s="444"/>
      <c r="B102" s="436" t="s">
        <v>774</v>
      </c>
      <c r="C102" s="437">
        <f>SUM('3d.m.'!E24)</f>
        <v>3375</v>
      </c>
      <c r="D102" s="437"/>
      <c r="E102" s="438"/>
      <c r="F102" s="438"/>
      <c r="G102" s="438"/>
      <c r="H102" s="438"/>
      <c r="I102" s="438"/>
      <c r="J102" s="438"/>
      <c r="K102" s="438"/>
      <c r="L102" s="438"/>
      <c r="M102" s="439"/>
      <c r="N102" s="428"/>
    </row>
    <row r="103" spans="1:14" ht="21" customHeight="1">
      <c r="A103" s="444"/>
      <c r="B103" s="436" t="s">
        <v>775</v>
      </c>
      <c r="C103" s="437">
        <f>SUM('3d.m.'!E25)</f>
        <v>11000</v>
      </c>
      <c r="D103" s="437"/>
      <c r="E103" s="438"/>
      <c r="F103" s="438"/>
      <c r="G103" s="438"/>
      <c r="H103" s="438"/>
      <c r="I103" s="438"/>
      <c r="J103" s="438"/>
      <c r="K103" s="438"/>
      <c r="L103" s="438"/>
      <c r="M103" s="439"/>
      <c r="N103" s="428"/>
    </row>
    <row r="104" spans="1:14" ht="21" customHeight="1">
      <c r="A104" s="444"/>
      <c r="B104" s="436" t="s">
        <v>776</v>
      </c>
      <c r="C104" s="437">
        <f>SUM('3d.m.'!E32)</f>
        <v>114400</v>
      </c>
      <c r="D104" s="437"/>
      <c r="E104" s="438"/>
      <c r="F104" s="438"/>
      <c r="G104" s="438"/>
      <c r="H104" s="438"/>
      <c r="I104" s="438"/>
      <c r="J104" s="438"/>
      <c r="K104" s="438"/>
      <c r="L104" s="438"/>
      <c r="M104" s="439"/>
      <c r="N104" s="428"/>
    </row>
    <row r="105" spans="1:14" ht="21" customHeight="1">
      <c r="A105" s="424" t="s">
        <v>624</v>
      </c>
      <c r="B105" s="435" t="s">
        <v>777</v>
      </c>
      <c r="C105" s="426">
        <f>SUM(C106:C138)</f>
        <v>2068378</v>
      </c>
      <c r="D105" s="426">
        <f>SUM(E105:N106)</f>
        <v>2068378</v>
      </c>
      <c r="E105" s="438"/>
      <c r="F105" s="440">
        <v>590125</v>
      </c>
      <c r="G105" s="440">
        <v>322342</v>
      </c>
      <c r="H105" s="440"/>
      <c r="I105" s="440">
        <v>67660</v>
      </c>
      <c r="J105" s="438"/>
      <c r="K105" s="438"/>
      <c r="L105" s="440">
        <v>469889</v>
      </c>
      <c r="M105" s="441">
        <v>618362</v>
      </c>
      <c r="N105" s="445"/>
    </row>
    <row r="106" spans="1:14" ht="21" customHeight="1">
      <c r="A106" s="444"/>
      <c r="B106" s="436" t="s">
        <v>778</v>
      </c>
      <c r="C106" s="437">
        <f>SUM('3c.m.'!E53)</f>
        <v>630162</v>
      </c>
      <c r="D106" s="437"/>
      <c r="E106" s="438"/>
      <c r="F106" s="438"/>
      <c r="G106" s="438"/>
      <c r="H106" s="438"/>
      <c r="I106" s="438"/>
      <c r="J106" s="438"/>
      <c r="K106" s="438"/>
      <c r="L106" s="438"/>
      <c r="M106" s="439"/>
      <c r="N106" s="428"/>
    </row>
    <row r="107" spans="1:14" ht="21" customHeight="1">
      <c r="A107" s="444"/>
      <c r="B107" s="436" t="s">
        <v>779</v>
      </c>
      <c r="C107" s="437">
        <f>SUM('3c.m.'!E61)</f>
        <v>19812</v>
      </c>
      <c r="D107" s="437"/>
      <c r="E107" s="438"/>
      <c r="F107" s="438"/>
      <c r="G107" s="438"/>
      <c r="H107" s="438"/>
      <c r="I107" s="438"/>
      <c r="J107" s="438"/>
      <c r="K107" s="438"/>
      <c r="L107" s="438"/>
      <c r="M107" s="439"/>
      <c r="N107" s="428"/>
    </row>
    <row r="108" spans="1:14" ht="21" customHeight="1">
      <c r="A108" s="444"/>
      <c r="B108" s="436" t="s">
        <v>780</v>
      </c>
      <c r="C108" s="437">
        <f>SUM('3c.m.'!E70)</f>
        <v>89462</v>
      </c>
      <c r="D108" s="437"/>
      <c r="E108" s="438"/>
      <c r="F108" s="438"/>
      <c r="G108" s="438"/>
      <c r="H108" s="438"/>
      <c r="I108" s="438"/>
      <c r="J108" s="438"/>
      <c r="K108" s="438"/>
      <c r="L108" s="438"/>
      <c r="M108" s="439"/>
      <c r="N108" s="428"/>
    </row>
    <row r="109" spans="1:14" ht="21" customHeight="1">
      <c r="A109" s="444"/>
      <c r="B109" s="433" t="s">
        <v>781</v>
      </c>
      <c r="C109" s="437">
        <f>SUM('3c.m.'!E79)</f>
        <v>3154</v>
      </c>
      <c r="D109" s="437"/>
      <c r="E109" s="438"/>
      <c r="F109" s="438"/>
      <c r="G109" s="438"/>
      <c r="H109" s="438"/>
      <c r="I109" s="438"/>
      <c r="J109" s="438"/>
      <c r="K109" s="438"/>
      <c r="L109" s="438"/>
      <c r="M109" s="439"/>
      <c r="N109" s="428"/>
    </row>
    <row r="110" spans="1:14" ht="21" customHeight="1">
      <c r="A110" s="444"/>
      <c r="B110" s="433" t="s">
        <v>782</v>
      </c>
      <c r="C110" s="437">
        <f>SUM('3c.m.'!E87)</f>
        <v>16883</v>
      </c>
      <c r="D110" s="437"/>
      <c r="E110" s="438"/>
      <c r="F110" s="438"/>
      <c r="G110" s="438"/>
      <c r="H110" s="438"/>
      <c r="I110" s="438"/>
      <c r="J110" s="438"/>
      <c r="K110" s="438"/>
      <c r="L110" s="438"/>
      <c r="M110" s="439"/>
      <c r="N110" s="428"/>
    </row>
    <row r="111" spans="1:14" ht="21" customHeight="1">
      <c r="A111" s="444"/>
      <c r="B111" s="433" t="s">
        <v>783</v>
      </c>
      <c r="C111" s="437">
        <f>SUM('3c.m.'!E95)</f>
        <v>4345</v>
      </c>
      <c r="D111" s="437"/>
      <c r="E111" s="438"/>
      <c r="F111" s="438"/>
      <c r="G111" s="438"/>
      <c r="H111" s="438"/>
      <c r="I111" s="438"/>
      <c r="J111" s="438"/>
      <c r="K111" s="438"/>
      <c r="L111" s="438"/>
      <c r="M111" s="439"/>
      <c r="N111" s="428"/>
    </row>
    <row r="112" spans="1:14" ht="21" customHeight="1">
      <c r="A112" s="444"/>
      <c r="B112" s="433" t="s">
        <v>784</v>
      </c>
      <c r="C112" s="437">
        <f>SUM('3c.m.'!E103)</f>
        <v>5011</v>
      </c>
      <c r="D112" s="437"/>
      <c r="E112" s="438"/>
      <c r="F112" s="438"/>
      <c r="G112" s="438"/>
      <c r="H112" s="438"/>
      <c r="I112" s="438"/>
      <c r="J112" s="438"/>
      <c r="K112" s="438"/>
      <c r="L112" s="438"/>
      <c r="M112" s="439"/>
      <c r="N112" s="428"/>
    </row>
    <row r="113" spans="1:14" ht="21" customHeight="1">
      <c r="A113" s="444"/>
      <c r="B113" s="433" t="s">
        <v>785</v>
      </c>
      <c r="C113" s="437">
        <f>SUM('3c.m.'!E111)</f>
        <v>0</v>
      </c>
      <c r="D113" s="437"/>
      <c r="E113" s="438"/>
      <c r="F113" s="438"/>
      <c r="G113" s="438"/>
      <c r="H113" s="438"/>
      <c r="I113" s="438"/>
      <c r="J113" s="438"/>
      <c r="K113" s="438"/>
      <c r="L113" s="438"/>
      <c r="M113" s="439"/>
      <c r="N113" s="428"/>
    </row>
    <row r="114" spans="1:14" ht="21" customHeight="1">
      <c r="A114" s="444"/>
      <c r="B114" s="433" t="s">
        <v>786</v>
      </c>
      <c r="C114" s="437">
        <f>SUM('3c.m.'!E277)</f>
        <v>626805</v>
      </c>
      <c r="D114" s="437"/>
      <c r="E114" s="438"/>
      <c r="F114" s="438"/>
      <c r="G114" s="438"/>
      <c r="H114" s="438"/>
      <c r="I114" s="438"/>
      <c r="J114" s="438"/>
      <c r="K114" s="438"/>
      <c r="L114" s="438"/>
      <c r="M114" s="439"/>
      <c r="N114" s="428"/>
    </row>
    <row r="115" spans="1:14" ht="21" customHeight="1">
      <c r="A115" s="444"/>
      <c r="B115" s="436" t="s">
        <v>787</v>
      </c>
      <c r="C115" s="437">
        <f>SUM('4.mell.'!E33)</f>
        <v>120896</v>
      </c>
      <c r="D115" s="437"/>
      <c r="E115" s="438"/>
      <c r="F115" s="438"/>
      <c r="G115" s="438"/>
      <c r="H115" s="438"/>
      <c r="I115" s="438"/>
      <c r="J115" s="438"/>
      <c r="K115" s="438"/>
      <c r="L115" s="438"/>
      <c r="M115" s="439"/>
      <c r="N115" s="428"/>
    </row>
    <row r="116" spans="1:14" ht="21" customHeight="1">
      <c r="A116" s="444"/>
      <c r="B116" s="436" t="s">
        <v>788</v>
      </c>
      <c r="C116" s="437">
        <f>SUM('4.mell.'!E44)</f>
        <v>35129</v>
      </c>
      <c r="D116" s="437"/>
      <c r="E116" s="438"/>
      <c r="F116" s="438"/>
      <c r="G116" s="438"/>
      <c r="H116" s="438"/>
      <c r="I116" s="438"/>
      <c r="J116" s="438"/>
      <c r="K116" s="438"/>
      <c r="L116" s="438"/>
      <c r="M116" s="439"/>
      <c r="N116" s="428"/>
    </row>
    <row r="117" spans="1:14" ht="21" customHeight="1">
      <c r="A117" s="444"/>
      <c r="B117" s="436" t="s">
        <v>789</v>
      </c>
      <c r="C117" s="437">
        <f>SUM('4.mell.'!E48)</f>
        <v>174105</v>
      </c>
      <c r="D117" s="437"/>
      <c r="E117" s="438"/>
      <c r="F117" s="438"/>
      <c r="G117" s="438"/>
      <c r="H117" s="438"/>
      <c r="I117" s="438"/>
      <c r="J117" s="438"/>
      <c r="K117" s="438"/>
      <c r="L117" s="438"/>
      <c r="M117" s="439"/>
      <c r="N117" s="428"/>
    </row>
    <row r="118" spans="1:14" ht="21" customHeight="1">
      <c r="A118" s="444"/>
      <c r="B118" s="436" t="s">
        <v>875</v>
      </c>
      <c r="C118" s="437">
        <f>SUM('4.mell.'!E54)</f>
        <v>79542</v>
      </c>
      <c r="D118" s="437"/>
      <c r="E118" s="438"/>
      <c r="F118" s="438"/>
      <c r="G118" s="438"/>
      <c r="H118" s="438"/>
      <c r="I118" s="438"/>
      <c r="J118" s="438"/>
      <c r="K118" s="438"/>
      <c r="L118" s="438"/>
      <c r="M118" s="439"/>
      <c r="N118" s="428"/>
    </row>
    <row r="119" spans="1:14" ht="21" customHeight="1">
      <c r="A119" s="444"/>
      <c r="B119" s="436" t="s">
        <v>790</v>
      </c>
      <c r="C119" s="437">
        <f>SUM('4.mell.'!E85)</f>
        <v>7399</v>
      </c>
      <c r="D119" s="437"/>
      <c r="E119" s="438"/>
      <c r="F119" s="438"/>
      <c r="G119" s="438"/>
      <c r="H119" s="438"/>
      <c r="I119" s="438"/>
      <c r="J119" s="438"/>
      <c r="K119" s="438"/>
      <c r="L119" s="438"/>
      <c r="M119" s="439"/>
      <c r="N119" s="428"/>
    </row>
    <row r="120" spans="1:14" ht="21" customHeight="1">
      <c r="A120" s="444"/>
      <c r="B120" s="970" t="s">
        <v>894</v>
      </c>
      <c r="C120" s="437">
        <f>SUM('4.mell.'!E66)</f>
        <v>6318</v>
      </c>
      <c r="D120" s="437"/>
      <c r="E120" s="438"/>
      <c r="F120" s="438"/>
      <c r="G120" s="438"/>
      <c r="H120" s="438"/>
      <c r="I120" s="438"/>
      <c r="J120" s="438"/>
      <c r="K120" s="438"/>
      <c r="L120" s="438"/>
      <c r="M120" s="439"/>
      <c r="N120" s="428"/>
    </row>
    <row r="121" spans="1:14" ht="21" customHeight="1">
      <c r="A121" s="444"/>
      <c r="B121" s="970" t="s">
        <v>895</v>
      </c>
      <c r="C121" s="437">
        <f>SUM('4.mell.'!E67)</f>
        <v>25301</v>
      </c>
      <c r="D121" s="437"/>
      <c r="E121" s="438"/>
      <c r="F121" s="438"/>
      <c r="G121" s="438"/>
      <c r="H121" s="438"/>
      <c r="I121" s="438"/>
      <c r="J121" s="438"/>
      <c r="K121" s="438"/>
      <c r="L121" s="438"/>
      <c r="M121" s="439"/>
      <c r="N121" s="428"/>
    </row>
    <row r="122" spans="1:14" ht="21" customHeight="1">
      <c r="A122" s="444"/>
      <c r="B122" s="970" t="s">
        <v>896</v>
      </c>
      <c r="C122" s="437">
        <f>SUM('4.mell.'!E68)</f>
        <v>0</v>
      </c>
      <c r="D122" s="437"/>
      <c r="E122" s="438"/>
      <c r="F122" s="438"/>
      <c r="G122" s="438"/>
      <c r="H122" s="438"/>
      <c r="I122" s="438"/>
      <c r="J122" s="438"/>
      <c r="K122" s="438"/>
      <c r="L122" s="438"/>
      <c r="M122" s="439"/>
      <c r="N122" s="428"/>
    </row>
    <row r="123" spans="1:14" ht="21" customHeight="1">
      <c r="A123" s="444"/>
      <c r="B123" s="970" t="s">
        <v>897</v>
      </c>
      <c r="C123" s="437">
        <f>SUM('4.mell.'!E69)</f>
        <v>70077</v>
      </c>
      <c r="D123" s="437"/>
      <c r="E123" s="438"/>
      <c r="F123" s="438"/>
      <c r="G123" s="438"/>
      <c r="H123" s="438"/>
      <c r="I123" s="438"/>
      <c r="J123" s="438"/>
      <c r="K123" s="438"/>
      <c r="L123" s="438"/>
      <c r="M123" s="439"/>
      <c r="N123" s="428"/>
    </row>
    <row r="124" spans="1:14" ht="21" customHeight="1">
      <c r="A124" s="444"/>
      <c r="B124" s="970" t="s">
        <v>898</v>
      </c>
      <c r="C124" s="437">
        <f>SUM('4.mell.'!E71)</f>
        <v>9749</v>
      </c>
      <c r="D124" s="437"/>
      <c r="E124" s="438"/>
      <c r="F124" s="438"/>
      <c r="G124" s="438"/>
      <c r="H124" s="438"/>
      <c r="I124" s="438"/>
      <c r="J124" s="438"/>
      <c r="K124" s="438"/>
      <c r="L124" s="438"/>
      <c r="M124" s="439"/>
      <c r="N124" s="428"/>
    </row>
    <row r="125" spans="1:14" ht="21" customHeight="1">
      <c r="A125" s="444"/>
      <c r="B125" s="970" t="s">
        <v>899</v>
      </c>
      <c r="C125" s="437">
        <f>SUM('4.mell.'!E74)</f>
        <v>0</v>
      </c>
      <c r="D125" s="437"/>
      <c r="E125" s="438"/>
      <c r="F125" s="438"/>
      <c r="G125" s="438"/>
      <c r="H125" s="438"/>
      <c r="I125" s="438"/>
      <c r="J125" s="438"/>
      <c r="K125" s="438"/>
      <c r="L125" s="438"/>
      <c r="M125" s="439"/>
      <c r="N125" s="428"/>
    </row>
    <row r="126" spans="1:14" ht="21" customHeight="1">
      <c r="A126" s="444"/>
      <c r="B126" s="970" t="s">
        <v>900</v>
      </c>
      <c r="C126" s="437">
        <f>SUM('4.mell.'!E75)</f>
        <v>10782</v>
      </c>
      <c r="D126" s="437"/>
      <c r="E126" s="438"/>
      <c r="F126" s="438"/>
      <c r="G126" s="438"/>
      <c r="H126" s="438"/>
      <c r="I126" s="438"/>
      <c r="J126" s="438"/>
      <c r="K126" s="438"/>
      <c r="L126" s="438"/>
      <c r="M126" s="439"/>
      <c r="N126" s="428"/>
    </row>
    <row r="127" spans="1:14" ht="21" customHeight="1">
      <c r="A127" s="444"/>
      <c r="B127" s="970" t="s">
        <v>901</v>
      </c>
      <c r="C127" s="437">
        <f>SUM('4.mell.'!E76)</f>
        <v>528</v>
      </c>
      <c r="D127" s="437"/>
      <c r="E127" s="438"/>
      <c r="F127" s="438"/>
      <c r="G127" s="438"/>
      <c r="H127" s="438"/>
      <c r="I127" s="438"/>
      <c r="J127" s="438"/>
      <c r="K127" s="438"/>
      <c r="L127" s="438"/>
      <c r="M127" s="439"/>
      <c r="N127" s="428"/>
    </row>
    <row r="128" spans="1:14" ht="21" customHeight="1">
      <c r="A128" s="444"/>
      <c r="B128" s="970" t="s">
        <v>902</v>
      </c>
      <c r="C128" s="437">
        <f>SUM('4.mell.'!E77)</f>
        <v>6996</v>
      </c>
      <c r="D128" s="437"/>
      <c r="E128" s="438"/>
      <c r="F128" s="438"/>
      <c r="G128" s="438"/>
      <c r="H128" s="438"/>
      <c r="I128" s="438"/>
      <c r="J128" s="438"/>
      <c r="K128" s="438"/>
      <c r="L128" s="438"/>
      <c r="M128" s="439"/>
      <c r="N128" s="428"/>
    </row>
    <row r="129" spans="1:14" ht="21" customHeight="1">
      <c r="A129" s="444"/>
      <c r="B129" s="970" t="s">
        <v>903</v>
      </c>
      <c r="C129" s="437">
        <f>SUM('4.mell.'!E78)</f>
        <v>5096</v>
      </c>
      <c r="D129" s="437"/>
      <c r="E129" s="438"/>
      <c r="F129" s="438"/>
      <c r="G129" s="438"/>
      <c r="H129" s="438"/>
      <c r="I129" s="438"/>
      <c r="J129" s="438"/>
      <c r="K129" s="438"/>
      <c r="L129" s="438"/>
      <c r="M129" s="439"/>
      <c r="N129" s="428"/>
    </row>
    <row r="130" spans="1:14" ht="21" customHeight="1">
      <c r="A130" s="444"/>
      <c r="B130" s="970" t="s">
        <v>904</v>
      </c>
      <c r="C130" s="437">
        <f>SUM('4.mell.'!E81)</f>
        <v>1018</v>
      </c>
      <c r="D130" s="437"/>
      <c r="E130" s="438"/>
      <c r="F130" s="438"/>
      <c r="G130" s="438"/>
      <c r="H130" s="438"/>
      <c r="I130" s="438"/>
      <c r="J130" s="438"/>
      <c r="K130" s="438"/>
      <c r="L130" s="438"/>
      <c r="M130" s="439"/>
      <c r="N130" s="428"/>
    </row>
    <row r="131" spans="1:14" ht="21" customHeight="1">
      <c r="A131" s="444"/>
      <c r="B131" s="970" t="s">
        <v>905</v>
      </c>
      <c r="C131" s="437">
        <f>SUM('4.mell.'!E82)</f>
        <v>4096</v>
      </c>
      <c r="D131" s="437"/>
      <c r="E131" s="438"/>
      <c r="F131" s="438"/>
      <c r="G131" s="438"/>
      <c r="H131" s="438"/>
      <c r="I131" s="438"/>
      <c r="J131" s="438"/>
      <c r="K131" s="438"/>
      <c r="L131" s="438"/>
      <c r="M131" s="439"/>
      <c r="N131" s="428"/>
    </row>
    <row r="132" spans="1:14" ht="21" customHeight="1">
      <c r="A132" s="444"/>
      <c r="B132" s="970" t="s">
        <v>906</v>
      </c>
      <c r="C132" s="437">
        <f>SUM('4.mell.'!E84)</f>
        <v>832</v>
      </c>
      <c r="D132" s="437"/>
      <c r="E132" s="438"/>
      <c r="F132" s="438"/>
      <c r="G132" s="438"/>
      <c r="H132" s="438"/>
      <c r="I132" s="438"/>
      <c r="J132" s="438"/>
      <c r="K132" s="438"/>
      <c r="L132" s="438"/>
      <c r="M132" s="439"/>
      <c r="N132" s="428"/>
    </row>
    <row r="133" spans="1:14" ht="21" customHeight="1">
      <c r="A133" s="444"/>
      <c r="B133" s="970" t="s">
        <v>907</v>
      </c>
      <c r="C133" s="437">
        <f>SUM('4.mell.'!E92)</f>
        <v>7272</v>
      </c>
      <c r="D133" s="437"/>
      <c r="E133" s="438"/>
      <c r="F133" s="438"/>
      <c r="G133" s="438"/>
      <c r="H133" s="438"/>
      <c r="I133" s="438"/>
      <c r="J133" s="438"/>
      <c r="K133" s="438"/>
      <c r="L133" s="438"/>
      <c r="M133" s="439"/>
      <c r="N133" s="428"/>
    </row>
    <row r="134" spans="1:14" ht="21" customHeight="1">
      <c r="A134" s="444"/>
      <c r="B134" s="970" t="s">
        <v>908</v>
      </c>
      <c r="C134" s="437">
        <f>SUM('4.mell.'!E93)</f>
        <v>19820</v>
      </c>
      <c r="D134" s="437"/>
      <c r="E134" s="438"/>
      <c r="F134" s="438"/>
      <c r="G134" s="438"/>
      <c r="H134" s="438"/>
      <c r="I134" s="438"/>
      <c r="J134" s="438"/>
      <c r="K134" s="438"/>
      <c r="L134" s="438"/>
      <c r="M134" s="439"/>
      <c r="N134" s="428"/>
    </row>
    <row r="135" spans="1:14" ht="21" customHeight="1">
      <c r="A135" s="444"/>
      <c r="B135" s="970" t="s">
        <v>909</v>
      </c>
      <c r="C135" s="437">
        <f>SUM('4.mell.'!E100)</f>
        <v>0</v>
      </c>
      <c r="D135" s="437"/>
      <c r="E135" s="438"/>
      <c r="F135" s="438"/>
      <c r="G135" s="438"/>
      <c r="H135" s="438"/>
      <c r="I135" s="438"/>
      <c r="J135" s="438"/>
      <c r="K135" s="438"/>
      <c r="L135" s="438"/>
      <c r="M135" s="439"/>
      <c r="N135" s="428"/>
    </row>
    <row r="136" spans="1:14" ht="21" customHeight="1">
      <c r="A136" s="444"/>
      <c r="B136" s="436" t="s">
        <v>37</v>
      </c>
      <c r="C136" s="437">
        <f>SUM('4.mell.'!E91)</f>
        <v>19050</v>
      </c>
      <c r="D136" s="437"/>
      <c r="E136" s="438"/>
      <c r="F136" s="438"/>
      <c r="G136" s="438"/>
      <c r="H136" s="438"/>
      <c r="I136" s="438"/>
      <c r="J136" s="438"/>
      <c r="K136" s="438"/>
      <c r="L136" s="438"/>
      <c r="M136" s="439"/>
      <c r="N136" s="428"/>
    </row>
    <row r="137" spans="1:14" ht="21" customHeight="1">
      <c r="A137" s="444"/>
      <c r="B137" s="436" t="s">
        <v>791</v>
      </c>
      <c r="C137" s="437">
        <f>SUM('4.mell.'!E94)</f>
        <v>68738</v>
      </c>
      <c r="D137" s="437"/>
      <c r="E137" s="438"/>
      <c r="F137" s="438"/>
      <c r="G137" s="438"/>
      <c r="H137" s="438"/>
      <c r="I137" s="438"/>
      <c r="J137" s="438"/>
      <c r="K137" s="438"/>
      <c r="L137" s="438"/>
      <c r="M137" s="439"/>
      <c r="N137" s="428"/>
    </row>
    <row r="138" spans="1:14" ht="21" customHeight="1">
      <c r="A138" s="444"/>
      <c r="B138" s="436" t="s">
        <v>1</v>
      </c>
      <c r="C138" s="437">
        <f>SUM('5.mell. '!E16)</f>
        <v>0</v>
      </c>
      <c r="D138" s="437"/>
      <c r="E138" s="438"/>
      <c r="F138" s="438"/>
      <c r="G138" s="438"/>
      <c r="H138" s="438"/>
      <c r="I138" s="438"/>
      <c r="J138" s="438"/>
      <c r="K138" s="438"/>
      <c r="L138" s="438"/>
      <c r="M138" s="439"/>
      <c r="N138" s="428"/>
    </row>
    <row r="139" spans="1:14" ht="21" customHeight="1">
      <c r="A139" s="424" t="s">
        <v>626</v>
      </c>
      <c r="B139" s="435" t="s">
        <v>792</v>
      </c>
      <c r="C139" s="437"/>
      <c r="D139" s="426">
        <f>SUM(E139:M139)</f>
        <v>0</v>
      </c>
      <c r="E139" s="438"/>
      <c r="F139" s="438"/>
      <c r="G139" s="438"/>
      <c r="H139" s="438"/>
      <c r="I139" s="438"/>
      <c r="J139" s="438"/>
      <c r="K139" s="438"/>
      <c r="L139" s="438"/>
      <c r="M139" s="439"/>
      <c r="N139" s="428"/>
    </row>
    <row r="140" spans="1:14" ht="21" customHeight="1">
      <c r="A140" s="424" t="s">
        <v>628</v>
      </c>
      <c r="B140" s="435" t="s">
        <v>793</v>
      </c>
      <c r="C140" s="437"/>
      <c r="D140" s="426">
        <f>SUM(E140:M140)</f>
        <v>0</v>
      </c>
      <c r="E140" s="438"/>
      <c r="F140" s="438"/>
      <c r="G140" s="438"/>
      <c r="H140" s="438"/>
      <c r="I140" s="438"/>
      <c r="J140" s="438"/>
      <c r="K140" s="438"/>
      <c r="L140" s="438"/>
      <c r="M140" s="439"/>
      <c r="N140" s="428"/>
    </row>
    <row r="141" spans="1:14" ht="21" customHeight="1">
      <c r="A141" s="424" t="s">
        <v>630</v>
      </c>
      <c r="B141" s="435" t="s">
        <v>796</v>
      </c>
      <c r="C141" s="426">
        <f>SUM(C142:C153)</f>
        <v>76846</v>
      </c>
      <c r="D141" s="426">
        <f>SUM(E141:M141)</f>
        <v>76846</v>
      </c>
      <c r="E141" s="438"/>
      <c r="F141" s="440">
        <v>62167</v>
      </c>
      <c r="G141" s="438"/>
      <c r="H141" s="440"/>
      <c r="I141" s="438"/>
      <c r="J141" s="438"/>
      <c r="K141" s="438"/>
      <c r="L141" s="440">
        <v>14679</v>
      </c>
      <c r="M141" s="439"/>
      <c r="N141" s="428"/>
    </row>
    <row r="142" spans="1:14" ht="21" customHeight="1">
      <c r="A142" s="424"/>
      <c r="B142" s="436" t="s">
        <v>388</v>
      </c>
      <c r="C142" s="437">
        <f>SUM('3c.m.'!E128)</f>
        <v>11932</v>
      </c>
      <c r="D142" s="426"/>
      <c r="E142" s="438"/>
      <c r="F142" s="438"/>
      <c r="G142" s="438"/>
      <c r="H142" s="440"/>
      <c r="I142" s="438"/>
      <c r="J142" s="438"/>
      <c r="K142" s="438"/>
      <c r="L142" s="440"/>
      <c r="M142" s="439"/>
      <c r="N142" s="428"/>
    </row>
    <row r="143" spans="1:14" ht="21" customHeight="1">
      <c r="A143" s="424"/>
      <c r="B143" s="436" t="s">
        <v>389</v>
      </c>
      <c r="C143" s="437">
        <f>SUM('3c.m.'!E136)</f>
        <v>5291</v>
      </c>
      <c r="D143" s="426"/>
      <c r="E143" s="438"/>
      <c r="F143" s="438"/>
      <c r="G143" s="438"/>
      <c r="H143" s="440"/>
      <c r="I143" s="438"/>
      <c r="J143" s="438"/>
      <c r="K143" s="438"/>
      <c r="L143" s="440"/>
      <c r="M143" s="439"/>
      <c r="N143" s="428"/>
    </row>
    <row r="144" spans="1:14" ht="21" customHeight="1">
      <c r="A144" s="424"/>
      <c r="B144" s="436" t="s">
        <v>523</v>
      </c>
      <c r="C144" s="437">
        <f>SUM('3c.m.'!E160)</f>
        <v>0</v>
      </c>
      <c r="D144" s="426"/>
      <c r="E144" s="438"/>
      <c r="F144" s="438"/>
      <c r="G144" s="438"/>
      <c r="H144" s="440"/>
      <c r="I144" s="438"/>
      <c r="J144" s="438"/>
      <c r="K144" s="438"/>
      <c r="L144" s="440"/>
      <c r="M144" s="439"/>
      <c r="N144" s="428"/>
    </row>
    <row r="145" spans="1:14" ht="21" customHeight="1">
      <c r="A145" s="424"/>
      <c r="B145" s="436" t="s">
        <v>797</v>
      </c>
      <c r="C145" s="437">
        <f>SUM('3c.m.'!E152)</f>
        <v>4692</v>
      </c>
      <c r="D145" s="437"/>
      <c r="E145" s="438"/>
      <c r="F145" s="438"/>
      <c r="G145" s="438"/>
      <c r="H145" s="438"/>
      <c r="I145" s="438"/>
      <c r="J145" s="438"/>
      <c r="K145" s="438"/>
      <c r="L145" s="438"/>
      <c r="M145" s="439"/>
      <c r="N145" s="428"/>
    </row>
    <row r="146" spans="1:14" ht="21" customHeight="1">
      <c r="A146" s="424"/>
      <c r="B146" s="436" t="s">
        <v>798</v>
      </c>
      <c r="C146" s="437">
        <f>SUM('3c.m.'!E584)</f>
        <v>6150</v>
      </c>
      <c r="D146" s="437"/>
      <c r="E146" s="438"/>
      <c r="F146" s="438"/>
      <c r="G146" s="438"/>
      <c r="H146" s="438"/>
      <c r="I146" s="438"/>
      <c r="J146" s="438"/>
      <c r="K146" s="438"/>
      <c r="L146" s="438"/>
      <c r="M146" s="439"/>
      <c r="N146" s="428"/>
    </row>
    <row r="147" spans="1:14" ht="21" customHeight="1">
      <c r="A147" s="424"/>
      <c r="B147" s="436" t="s">
        <v>799</v>
      </c>
      <c r="C147" s="437">
        <f>SUM('3c.m.'!E610)</f>
        <v>3454</v>
      </c>
      <c r="D147" s="437"/>
      <c r="E147" s="438"/>
      <c r="F147" s="438"/>
      <c r="G147" s="438"/>
      <c r="H147" s="438"/>
      <c r="I147" s="438"/>
      <c r="J147" s="438"/>
      <c r="K147" s="438"/>
      <c r="L147" s="438"/>
      <c r="M147" s="439"/>
      <c r="N147" s="428"/>
    </row>
    <row r="148" spans="1:14" ht="21" customHeight="1">
      <c r="A148" s="424"/>
      <c r="B148" s="436" t="s">
        <v>800</v>
      </c>
      <c r="C148" s="437">
        <f>SUM('3c.m.'!E618)</f>
        <v>4100</v>
      </c>
      <c r="D148" s="437"/>
      <c r="E148" s="438"/>
      <c r="F148" s="438"/>
      <c r="G148" s="438"/>
      <c r="H148" s="438"/>
      <c r="I148" s="438"/>
      <c r="J148" s="438"/>
      <c r="K148" s="438"/>
      <c r="L148" s="438"/>
      <c r="M148" s="439"/>
      <c r="N148" s="428"/>
    </row>
    <row r="149" spans="1:14" ht="21" customHeight="1">
      <c r="A149" s="424"/>
      <c r="B149" s="436" t="s">
        <v>801</v>
      </c>
      <c r="C149" s="437">
        <f>SUM('3c.m.'!E626)</f>
        <v>10969</v>
      </c>
      <c r="D149" s="437"/>
      <c r="E149" s="438"/>
      <c r="F149" s="438"/>
      <c r="G149" s="438"/>
      <c r="H149" s="438"/>
      <c r="I149" s="438"/>
      <c r="J149" s="438"/>
      <c r="K149" s="438"/>
      <c r="L149" s="438"/>
      <c r="M149" s="439"/>
      <c r="N149" s="428"/>
    </row>
    <row r="150" spans="1:14" ht="21" customHeight="1">
      <c r="A150" s="424"/>
      <c r="B150" s="436" t="s">
        <v>872</v>
      </c>
      <c r="C150" s="437">
        <f>SUM('3c.m.'!E634)</f>
        <v>2760</v>
      </c>
      <c r="D150" s="437"/>
      <c r="E150" s="438"/>
      <c r="F150" s="438"/>
      <c r="G150" s="438"/>
      <c r="H150" s="438"/>
      <c r="I150" s="438"/>
      <c r="J150" s="438"/>
      <c r="K150" s="438"/>
      <c r="L150" s="438"/>
      <c r="M150" s="439"/>
      <c r="N150" s="428"/>
    </row>
    <row r="151" spans="1:14" ht="21" customHeight="1">
      <c r="A151" s="424"/>
      <c r="B151" s="436" t="s">
        <v>802</v>
      </c>
      <c r="C151" s="437">
        <f>SUM('3c.m.'!E642)</f>
        <v>3000</v>
      </c>
      <c r="D151" s="437"/>
      <c r="E151" s="438"/>
      <c r="F151" s="438"/>
      <c r="G151" s="438"/>
      <c r="H151" s="438"/>
      <c r="I151" s="438"/>
      <c r="J151" s="438"/>
      <c r="K151" s="438"/>
      <c r="L151" s="438"/>
      <c r="M151" s="439"/>
      <c r="N151" s="428"/>
    </row>
    <row r="152" spans="1:14" ht="21" customHeight="1">
      <c r="A152" s="424"/>
      <c r="B152" s="436" t="s">
        <v>397</v>
      </c>
      <c r="C152" s="437">
        <f>SUM('5.mell. '!E36)</f>
        <v>4498</v>
      </c>
      <c r="D152" s="437"/>
      <c r="E152" s="438"/>
      <c r="F152" s="438"/>
      <c r="G152" s="438"/>
      <c r="H152" s="438"/>
      <c r="I152" s="438"/>
      <c r="J152" s="438"/>
      <c r="K152" s="438"/>
      <c r="L152" s="438"/>
      <c r="M152" s="439"/>
      <c r="N152" s="428"/>
    </row>
    <row r="153" spans="1:14" ht="21" customHeight="1">
      <c r="A153" s="424"/>
      <c r="B153" s="436" t="s">
        <v>803</v>
      </c>
      <c r="C153" s="437">
        <f>SUM('3c.m.'!E650)</f>
        <v>20000</v>
      </c>
      <c r="D153" s="437"/>
      <c r="E153" s="438"/>
      <c r="F153" s="438"/>
      <c r="G153" s="438"/>
      <c r="H153" s="438"/>
      <c r="I153" s="438"/>
      <c r="J153" s="438"/>
      <c r="K153" s="438"/>
      <c r="L153" s="438"/>
      <c r="M153" s="439"/>
      <c r="N153" s="428"/>
    </row>
    <row r="154" spans="1:14" ht="21" customHeight="1">
      <c r="A154" s="424" t="s">
        <v>632</v>
      </c>
      <c r="B154" s="435" t="s">
        <v>804</v>
      </c>
      <c r="C154" s="426">
        <f>SUM(C155:C158)</f>
        <v>28585</v>
      </c>
      <c r="D154" s="426">
        <f>SUM(E154:M154)</f>
        <v>28585</v>
      </c>
      <c r="E154" s="438"/>
      <c r="F154" s="440">
        <v>24106</v>
      </c>
      <c r="G154" s="440"/>
      <c r="H154" s="438"/>
      <c r="I154" s="438"/>
      <c r="J154" s="438"/>
      <c r="K154" s="438"/>
      <c r="L154" s="440">
        <v>4479</v>
      </c>
      <c r="M154" s="439"/>
      <c r="N154" s="428"/>
    </row>
    <row r="155" spans="1:14" ht="21" customHeight="1">
      <c r="A155" s="424"/>
      <c r="B155" s="436" t="s">
        <v>869</v>
      </c>
      <c r="C155" s="437">
        <f>SUM('3c.m.'!E202)</f>
        <v>4131</v>
      </c>
      <c r="D155" s="437"/>
      <c r="E155" s="438"/>
      <c r="F155" s="438"/>
      <c r="G155" s="438"/>
      <c r="H155" s="438"/>
      <c r="I155" s="438"/>
      <c r="J155" s="438"/>
      <c r="K155" s="438"/>
      <c r="L155" s="438"/>
      <c r="M155" s="439"/>
      <c r="N155" s="428"/>
    </row>
    <row r="156" spans="1:14" ht="21" customHeight="1">
      <c r="A156" s="424"/>
      <c r="B156" s="436" t="s">
        <v>805</v>
      </c>
      <c r="C156" s="437">
        <f>SUM('3c.m.'!E252)</f>
        <v>0</v>
      </c>
      <c r="D156" s="437"/>
      <c r="E156" s="438"/>
      <c r="F156" s="438"/>
      <c r="G156" s="438"/>
      <c r="H156" s="438"/>
      <c r="I156" s="438"/>
      <c r="J156" s="438"/>
      <c r="K156" s="438"/>
      <c r="L156" s="438"/>
      <c r="M156" s="439"/>
      <c r="N156" s="428"/>
    </row>
    <row r="157" spans="1:14" ht="21" customHeight="1">
      <c r="A157" s="424"/>
      <c r="B157" s="436" t="s">
        <v>806</v>
      </c>
      <c r="C157" s="437">
        <f>SUM('3c.m.'!E780)</f>
        <v>0</v>
      </c>
      <c r="D157" s="437"/>
      <c r="E157" s="438"/>
      <c r="F157" s="438"/>
      <c r="G157" s="438"/>
      <c r="H157" s="438"/>
      <c r="I157" s="438"/>
      <c r="J157" s="438"/>
      <c r="K157" s="438"/>
      <c r="L157" s="438"/>
      <c r="M157" s="439"/>
      <c r="N157" s="428"/>
    </row>
    <row r="158" spans="1:14" ht="21" customHeight="1">
      <c r="A158" s="424"/>
      <c r="B158" s="436" t="s">
        <v>807</v>
      </c>
      <c r="C158" s="437">
        <f>SUM('5.mell. '!E21)</f>
        <v>24454</v>
      </c>
      <c r="D158" s="437"/>
      <c r="E158" s="438"/>
      <c r="F158" s="438"/>
      <c r="G158" s="438"/>
      <c r="H158" s="438"/>
      <c r="I158" s="438"/>
      <c r="J158" s="438"/>
      <c r="K158" s="438"/>
      <c r="L158" s="438"/>
      <c r="M158" s="439"/>
      <c r="N158" s="428"/>
    </row>
    <row r="159" spans="1:14" ht="21" customHeight="1">
      <c r="A159" s="424" t="s">
        <v>634</v>
      </c>
      <c r="B159" s="435" t="s">
        <v>808</v>
      </c>
      <c r="C159" s="426">
        <f>SUM(C160:C173)</f>
        <v>32336</v>
      </c>
      <c r="D159" s="426">
        <f>SUM(E159:M159)</f>
        <v>32336</v>
      </c>
      <c r="E159" s="438"/>
      <c r="F159" s="440">
        <v>28860</v>
      </c>
      <c r="G159" s="440"/>
      <c r="H159" s="438"/>
      <c r="I159" s="438"/>
      <c r="J159" s="438"/>
      <c r="K159" s="438"/>
      <c r="L159" s="438">
        <v>3476</v>
      </c>
      <c r="M159" s="439"/>
      <c r="N159" s="428"/>
    </row>
    <row r="160" spans="1:14" ht="21" customHeight="1">
      <c r="A160" s="424"/>
      <c r="B160" s="436" t="s">
        <v>809</v>
      </c>
      <c r="C160" s="437">
        <f>SUM('3c.m.'!E185)</f>
        <v>12674</v>
      </c>
      <c r="D160" s="437"/>
      <c r="E160" s="438"/>
      <c r="F160" s="438"/>
      <c r="G160" s="438"/>
      <c r="H160" s="438"/>
      <c r="I160" s="438"/>
      <c r="J160" s="438"/>
      <c r="K160" s="438"/>
      <c r="L160" s="438"/>
      <c r="M160" s="439"/>
      <c r="N160" s="428"/>
    </row>
    <row r="161" spans="1:14" ht="21" customHeight="1">
      <c r="A161" s="424"/>
      <c r="B161" s="436" t="s">
        <v>810</v>
      </c>
      <c r="C161" s="437">
        <f>SUM('3c.m.'!E772)</f>
        <v>472</v>
      </c>
      <c r="D161" s="437"/>
      <c r="E161" s="438"/>
      <c r="F161" s="438"/>
      <c r="G161" s="438"/>
      <c r="H161" s="438"/>
      <c r="I161" s="438"/>
      <c r="J161" s="438"/>
      <c r="K161" s="438"/>
      <c r="L161" s="438"/>
      <c r="M161" s="439"/>
      <c r="N161" s="428"/>
    </row>
    <row r="162" spans="1:14" ht="21" customHeight="1">
      <c r="A162" s="424"/>
      <c r="B162" s="436" t="s">
        <v>910</v>
      </c>
      <c r="C162" s="437">
        <f>SUM('3d.m.'!E37)</f>
        <v>0</v>
      </c>
      <c r="D162" s="437"/>
      <c r="E162" s="438"/>
      <c r="F162" s="438"/>
      <c r="G162" s="438"/>
      <c r="H162" s="438"/>
      <c r="I162" s="438"/>
      <c r="J162" s="438"/>
      <c r="K162" s="438"/>
      <c r="L162" s="438"/>
      <c r="M162" s="439"/>
      <c r="N162" s="428"/>
    </row>
    <row r="163" spans="1:14" ht="21" customHeight="1">
      <c r="A163" s="424"/>
      <c r="B163" s="436" t="s">
        <v>811</v>
      </c>
      <c r="C163" s="437">
        <f>SUM('3d.m.'!E38)</f>
        <v>0</v>
      </c>
      <c r="D163" s="437"/>
      <c r="E163" s="438"/>
      <c r="F163" s="438"/>
      <c r="G163" s="438"/>
      <c r="H163" s="438"/>
      <c r="I163" s="438"/>
      <c r="J163" s="438"/>
      <c r="K163" s="438"/>
      <c r="L163" s="438"/>
      <c r="M163" s="439"/>
      <c r="N163" s="428"/>
    </row>
    <row r="164" spans="1:14" ht="21" customHeight="1">
      <c r="A164" s="424"/>
      <c r="B164" s="436" t="s">
        <v>812</v>
      </c>
      <c r="C164" s="437">
        <f>SUM('3d.m.'!E39)</f>
        <v>1392</v>
      </c>
      <c r="D164" s="437"/>
      <c r="E164" s="438"/>
      <c r="F164" s="438"/>
      <c r="G164" s="438"/>
      <c r="H164" s="438"/>
      <c r="I164" s="438"/>
      <c r="J164" s="438"/>
      <c r="K164" s="438"/>
      <c r="L164" s="438"/>
      <c r="M164" s="439"/>
      <c r="N164" s="428"/>
    </row>
    <row r="165" spans="1:14" ht="21" customHeight="1">
      <c r="A165" s="424"/>
      <c r="B165" s="436" t="s">
        <v>813</v>
      </c>
      <c r="C165" s="437">
        <f>SUM('3d.m.'!E40)</f>
        <v>7012</v>
      </c>
      <c r="D165" s="437"/>
      <c r="E165" s="438"/>
      <c r="F165" s="438"/>
      <c r="G165" s="438"/>
      <c r="H165" s="438"/>
      <c r="I165" s="438"/>
      <c r="J165" s="438"/>
      <c r="K165" s="438"/>
      <c r="L165" s="438"/>
      <c r="M165" s="439"/>
      <c r="N165" s="428"/>
    </row>
    <row r="166" spans="1:14" ht="21" customHeight="1">
      <c r="A166" s="424"/>
      <c r="B166" s="436" t="s">
        <v>822</v>
      </c>
      <c r="C166" s="437">
        <f>SUM('3d.m.'!E41)</f>
        <v>1972</v>
      </c>
      <c r="D166" s="437"/>
      <c r="E166" s="438"/>
      <c r="F166" s="438"/>
      <c r="G166" s="438"/>
      <c r="H166" s="438"/>
      <c r="I166" s="438"/>
      <c r="J166" s="438"/>
      <c r="K166" s="438"/>
      <c r="L166" s="438"/>
      <c r="M166" s="439"/>
      <c r="N166" s="428"/>
    </row>
    <row r="167" spans="1:14" ht="21" customHeight="1">
      <c r="A167" s="424"/>
      <c r="B167" s="436" t="s">
        <v>823</v>
      </c>
      <c r="C167" s="437">
        <f>SUM('3d.m.'!E42)</f>
        <v>1622</v>
      </c>
      <c r="D167" s="437"/>
      <c r="E167" s="438"/>
      <c r="F167" s="438"/>
      <c r="G167" s="438"/>
      <c r="H167" s="438"/>
      <c r="I167" s="438"/>
      <c r="J167" s="438"/>
      <c r="K167" s="438"/>
      <c r="L167" s="438"/>
      <c r="M167" s="439"/>
      <c r="N167" s="428"/>
    </row>
    <row r="168" spans="1:14" ht="21" customHeight="1">
      <c r="A168" s="424"/>
      <c r="B168" s="436" t="s">
        <v>824</v>
      </c>
      <c r="C168" s="437">
        <f>SUM('3d.m.'!E43)</f>
        <v>1192</v>
      </c>
      <c r="D168" s="437"/>
      <c r="E168" s="438"/>
      <c r="F168" s="438"/>
      <c r="G168" s="438"/>
      <c r="H168" s="438"/>
      <c r="I168" s="438"/>
      <c r="J168" s="438"/>
      <c r="K168" s="438"/>
      <c r="L168" s="438"/>
      <c r="M168" s="439"/>
      <c r="N168" s="428"/>
    </row>
    <row r="169" spans="1:14" ht="21" customHeight="1">
      <c r="A169" s="424"/>
      <c r="B169" s="436" t="s">
        <v>825</v>
      </c>
      <c r="C169" s="437">
        <f>SUM('3d.m.'!E44)</f>
        <v>1192</v>
      </c>
      <c r="D169" s="437"/>
      <c r="E169" s="438"/>
      <c r="F169" s="438"/>
      <c r="G169" s="438"/>
      <c r="H169" s="438"/>
      <c r="I169" s="438"/>
      <c r="J169" s="438"/>
      <c r="K169" s="438"/>
      <c r="L169" s="438"/>
      <c r="M169" s="439"/>
      <c r="N169" s="428"/>
    </row>
    <row r="170" spans="1:14" ht="21" customHeight="1">
      <c r="A170" s="424"/>
      <c r="B170" s="436" t="s">
        <v>826</v>
      </c>
      <c r="C170" s="437">
        <f>SUM('3d.m.'!E45)</f>
        <v>972</v>
      </c>
      <c r="D170" s="437"/>
      <c r="E170" s="438"/>
      <c r="F170" s="438"/>
      <c r="G170" s="438"/>
      <c r="H170" s="438"/>
      <c r="I170" s="438"/>
      <c r="J170" s="438"/>
      <c r="K170" s="438"/>
      <c r="L170" s="438"/>
      <c r="M170" s="439"/>
      <c r="N170" s="428"/>
    </row>
    <row r="171" spans="1:14" ht="21" customHeight="1">
      <c r="A171" s="424"/>
      <c r="B171" s="436" t="s">
        <v>827</v>
      </c>
      <c r="C171" s="437">
        <f>SUM('3d.m.'!E46)</f>
        <v>1152</v>
      </c>
      <c r="D171" s="437"/>
      <c r="E171" s="438"/>
      <c r="F171" s="438"/>
      <c r="G171" s="438"/>
      <c r="H171" s="438"/>
      <c r="I171" s="438"/>
      <c r="J171" s="438"/>
      <c r="K171" s="438"/>
      <c r="L171" s="438"/>
      <c r="M171" s="439"/>
      <c r="N171" s="428"/>
    </row>
    <row r="172" spans="1:14" ht="21" customHeight="1">
      <c r="A172" s="424"/>
      <c r="B172" s="436" t="s">
        <v>828</v>
      </c>
      <c r="C172" s="437">
        <f>SUM('3d.m.'!E47)</f>
        <v>1252</v>
      </c>
      <c r="D172" s="437"/>
      <c r="E172" s="438"/>
      <c r="F172" s="438"/>
      <c r="G172" s="438"/>
      <c r="H172" s="438"/>
      <c r="I172" s="438"/>
      <c r="J172" s="438"/>
      <c r="K172" s="438"/>
      <c r="L172" s="438"/>
      <c r="M172" s="439"/>
      <c r="N172" s="428"/>
    </row>
    <row r="173" spans="1:14" ht="21" customHeight="1">
      <c r="A173" s="424"/>
      <c r="B173" s="436" t="s">
        <v>829</v>
      </c>
      <c r="C173" s="437">
        <f>SUM('3d.m.'!E48)</f>
        <v>1432</v>
      </c>
      <c r="D173" s="437"/>
      <c r="E173" s="438"/>
      <c r="F173" s="438"/>
      <c r="G173" s="438"/>
      <c r="H173" s="438"/>
      <c r="I173" s="438"/>
      <c r="J173" s="438"/>
      <c r="K173" s="438"/>
      <c r="L173" s="438"/>
      <c r="M173" s="439"/>
      <c r="N173" s="428"/>
    </row>
    <row r="174" spans="1:14" ht="21" customHeight="1">
      <c r="A174" s="446"/>
      <c r="B174" s="435"/>
      <c r="C174" s="437"/>
      <c r="D174" s="437"/>
      <c r="E174" s="438"/>
      <c r="F174" s="438"/>
      <c r="G174" s="438"/>
      <c r="H174" s="438"/>
      <c r="I174" s="438"/>
      <c r="J174" s="438"/>
      <c r="K174" s="438"/>
      <c r="L174" s="438"/>
      <c r="M174" s="439"/>
      <c r="N174" s="428"/>
    </row>
    <row r="175" spans="1:14" ht="21" customHeight="1">
      <c r="A175" s="446"/>
      <c r="B175" s="435" t="s">
        <v>830</v>
      </c>
      <c r="C175" s="426">
        <f>SUM('3c.m.'!E169)</f>
        <v>41419</v>
      </c>
      <c r="D175" s="426">
        <f>SUM(E175:N175)</f>
        <v>41419</v>
      </c>
      <c r="E175" s="438"/>
      <c r="F175" s="440">
        <v>41419</v>
      </c>
      <c r="G175" s="438"/>
      <c r="H175" s="438"/>
      <c r="I175" s="438"/>
      <c r="J175" s="438"/>
      <c r="K175" s="438"/>
      <c r="L175" s="438"/>
      <c r="M175" s="439"/>
      <c r="N175" s="428"/>
    </row>
    <row r="176" spans="1:14" ht="21" customHeight="1">
      <c r="A176" s="446"/>
      <c r="B176" s="435"/>
      <c r="C176" s="426"/>
      <c r="D176" s="437"/>
      <c r="E176" s="438"/>
      <c r="F176" s="438"/>
      <c r="G176" s="438"/>
      <c r="H176" s="438"/>
      <c r="I176" s="438"/>
      <c r="J176" s="438"/>
      <c r="K176" s="438"/>
      <c r="L176" s="438"/>
      <c r="M176" s="439"/>
      <c r="N176" s="428"/>
    </row>
    <row r="177" spans="1:14" ht="21" customHeight="1">
      <c r="A177" s="446"/>
      <c r="B177" s="435" t="s">
        <v>831</v>
      </c>
      <c r="C177" s="426">
        <f>SUM('3c.m.'!E177)</f>
        <v>84707</v>
      </c>
      <c r="D177" s="426">
        <f aca="true" t="shared" si="0" ref="D177:D194">SUM(E177:N177)</f>
        <v>84707</v>
      </c>
      <c r="E177" s="438"/>
      <c r="F177" s="440">
        <v>79688</v>
      </c>
      <c r="G177" s="440"/>
      <c r="H177" s="438"/>
      <c r="I177" s="438"/>
      <c r="J177" s="438"/>
      <c r="K177" s="438"/>
      <c r="L177" s="440">
        <v>5019</v>
      </c>
      <c r="M177" s="439"/>
      <c r="N177" s="428"/>
    </row>
    <row r="178" spans="1:14" ht="21" customHeight="1">
      <c r="A178" s="446"/>
      <c r="B178" s="435" t="s">
        <v>832</v>
      </c>
      <c r="C178" s="426">
        <f>SUM('3a.m.'!E30+'3a.m.'!E50)-156220</f>
        <v>1375366</v>
      </c>
      <c r="D178" s="426">
        <f t="shared" si="0"/>
        <v>1375366</v>
      </c>
      <c r="E178" s="438"/>
      <c r="F178" s="440">
        <v>1144151</v>
      </c>
      <c r="G178" s="440">
        <v>132512</v>
      </c>
      <c r="H178" s="438"/>
      <c r="I178" s="438"/>
      <c r="J178" s="438"/>
      <c r="K178" s="438"/>
      <c r="L178" s="440">
        <v>98703</v>
      </c>
      <c r="M178" s="439"/>
      <c r="N178" s="447"/>
    </row>
    <row r="179" spans="1:14" ht="21" customHeight="1">
      <c r="A179" s="446"/>
      <c r="B179" s="435" t="s">
        <v>4</v>
      </c>
      <c r="C179" s="426">
        <f>SUM('3a.m.'!E40)</f>
        <v>108919</v>
      </c>
      <c r="D179" s="426">
        <f t="shared" si="0"/>
        <v>108919</v>
      </c>
      <c r="E179" s="438"/>
      <c r="F179" s="440">
        <v>92279</v>
      </c>
      <c r="G179" s="440"/>
      <c r="H179" s="440">
        <v>16640</v>
      </c>
      <c r="I179" s="438"/>
      <c r="J179" s="438"/>
      <c r="K179" s="438"/>
      <c r="L179" s="440"/>
      <c r="M179" s="439"/>
      <c r="N179" s="447"/>
    </row>
    <row r="180" spans="1:14" ht="21" customHeight="1">
      <c r="A180" s="446"/>
      <c r="B180" s="435" t="s">
        <v>390</v>
      </c>
      <c r="C180" s="426">
        <f>SUM('3c.m.'!E235)</f>
        <v>12047</v>
      </c>
      <c r="D180" s="426">
        <f t="shared" si="0"/>
        <v>12047</v>
      </c>
      <c r="E180" s="438"/>
      <c r="F180" s="440">
        <v>11577</v>
      </c>
      <c r="G180" s="440"/>
      <c r="H180" s="438"/>
      <c r="I180" s="438"/>
      <c r="J180" s="438"/>
      <c r="K180" s="438"/>
      <c r="L180" s="440">
        <v>470</v>
      </c>
      <c r="M180" s="439"/>
      <c r="N180" s="447"/>
    </row>
    <row r="181" spans="1:14" ht="21" customHeight="1">
      <c r="A181" s="446"/>
      <c r="B181" s="435" t="s">
        <v>398</v>
      </c>
      <c r="C181" s="426">
        <f>SUM('3c.m.'!E302)</f>
        <v>410</v>
      </c>
      <c r="D181" s="426">
        <f t="shared" si="0"/>
        <v>410</v>
      </c>
      <c r="E181" s="438"/>
      <c r="F181" s="440">
        <v>410</v>
      </c>
      <c r="G181" s="440"/>
      <c r="H181" s="438"/>
      <c r="I181" s="438"/>
      <c r="J181" s="438"/>
      <c r="K181" s="438"/>
      <c r="L181" s="440"/>
      <c r="M181" s="439"/>
      <c r="N181" s="447"/>
    </row>
    <row r="182" spans="1:14" ht="21" customHeight="1">
      <c r="A182" s="446"/>
      <c r="B182" s="435" t="s">
        <v>682</v>
      </c>
      <c r="C182" s="426">
        <f>SUM('3c.m.'!E699)</f>
        <v>7830</v>
      </c>
      <c r="D182" s="426">
        <f t="shared" si="0"/>
        <v>7830</v>
      </c>
      <c r="E182" s="438"/>
      <c r="F182" s="440">
        <v>6249</v>
      </c>
      <c r="G182" s="440"/>
      <c r="H182" s="438"/>
      <c r="I182" s="438"/>
      <c r="J182" s="438"/>
      <c r="K182" s="438"/>
      <c r="L182" s="440">
        <v>1581</v>
      </c>
      <c r="M182" s="439"/>
      <c r="N182" s="447"/>
    </row>
    <row r="183" spans="1:14" ht="21" customHeight="1">
      <c r="A183" s="446"/>
      <c r="B183" s="435" t="s">
        <v>392</v>
      </c>
      <c r="C183" s="426">
        <f>SUM('3d.m.'!E15)</f>
        <v>300300</v>
      </c>
      <c r="D183" s="426">
        <f t="shared" si="0"/>
        <v>300300</v>
      </c>
      <c r="E183" s="438"/>
      <c r="F183" s="440">
        <v>300300</v>
      </c>
      <c r="G183" s="440"/>
      <c r="H183" s="438"/>
      <c r="I183" s="438"/>
      <c r="J183" s="438"/>
      <c r="K183" s="438"/>
      <c r="L183" s="440"/>
      <c r="M183" s="439"/>
      <c r="N183" s="447"/>
    </row>
    <row r="184" spans="1:14" ht="21" customHeight="1">
      <c r="A184" s="446"/>
      <c r="B184" s="435" t="s">
        <v>387</v>
      </c>
      <c r="C184" s="426">
        <f>SUM('1c.mell '!E74)</f>
        <v>40598</v>
      </c>
      <c r="D184" s="426">
        <f t="shared" si="0"/>
        <v>40598</v>
      </c>
      <c r="E184" s="438"/>
      <c r="F184" s="440">
        <v>39990</v>
      </c>
      <c r="G184" s="440"/>
      <c r="H184" s="438"/>
      <c r="I184" s="438">
        <v>608</v>
      </c>
      <c r="J184" s="438"/>
      <c r="K184" s="438"/>
      <c r="L184" s="440"/>
      <c r="M184" s="439"/>
      <c r="N184" s="447"/>
    </row>
    <row r="185" spans="1:14" ht="21" customHeight="1">
      <c r="A185" s="446"/>
      <c r="B185" s="435" t="s">
        <v>833</v>
      </c>
      <c r="C185" s="426">
        <f>SUM('1c.mell '!E78)</f>
        <v>134215</v>
      </c>
      <c r="D185" s="426">
        <f t="shared" si="0"/>
        <v>134215</v>
      </c>
      <c r="E185" s="438"/>
      <c r="F185" s="440">
        <v>134215</v>
      </c>
      <c r="G185" s="440"/>
      <c r="H185" s="438"/>
      <c r="I185" s="438"/>
      <c r="J185" s="438"/>
      <c r="K185" s="438"/>
      <c r="L185" s="438"/>
      <c r="M185" s="439"/>
      <c r="N185" s="447"/>
    </row>
    <row r="186" spans="1:14" ht="21" customHeight="1">
      <c r="A186" s="446"/>
      <c r="B186" s="435" t="s">
        <v>683</v>
      </c>
      <c r="C186" s="426">
        <f>SUM('1c.mell '!E82)</f>
        <v>73646</v>
      </c>
      <c r="D186" s="426">
        <f t="shared" si="0"/>
        <v>73646</v>
      </c>
      <c r="E186" s="438"/>
      <c r="F186" s="440">
        <v>9638</v>
      </c>
      <c r="G186" s="440"/>
      <c r="H186" s="438"/>
      <c r="I186" s="438"/>
      <c r="J186" s="438"/>
      <c r="K186" s="438"/>
      <c r="L186" s="438">
        <v>64008</v>
      </c>
      <c r="M186" s="439"/>
      <c r="N186" s="447"/>
    </row>
    <row r="187" spans="1:14" ht="21" customHeight="1">
      <c r="A187" s="446"/>
      <c r="B187" s="435" t="s">
        <v>684</v>
      </c>
      <c r="C187" s="426">
        <f>SUM('1c.mell '!E86)</f>
        <v>124867</v>
      </c>
      <c r="D187" s="426">
        <f t="shared" si="0"/>
        <v>124867</v>
      </c>
      <c r="E187" s="438"/>
      <c r="F187" s="440"/>
      <c r="G187" s="440"/>
      <c r="H187" s="438"/>
      <c r="I187" s="438"/>
      <c r="J187" s="438"/>
      <c r="K187" s="438"/>
      <c r="L187" s="438">
        <v>124867</v>
      </c>
      <c r="M187" s="439"/>
      <c r="N187" s="447"/>
    </row>
    <row r="188" spans="1:14" ht="21" customHeight="1">
      <c r="A188" s="446"/>
      <c r="B188" s="435" t="s">
        <v>834</v>
      </c>
      <c r="C188" s="426">
        <f>SUM('1c.mell '!E118)</f>
        <v>319247</v>
      </c>
      <c r="D188" s="426">
        <f t="shared" si="0"/>
        <v>319247</v>
      </c>
      <c r="E188" s="438"/>
      <c r="F188" s="440">
        <v>14063</v>
      </c>
      <c r="G188" s="440"/>
      <c r="H188" s="438"/>
      <c r="I188" s="440">
        <v>305184</v>
      </c>
      <c r="J188" s="438"/>
      <c r="K188" s="438"/>
      <c r="L188" s="440"/>
      <c r="M188" s="439"/>
      <c r="N188" s="447"/>
    </row>
    <row r="189" spans="1:14" ht="21" customHeight="1">
      <c r="A189" s="446"/>
      <c r="B189" s="435" t="s">
        <v>835</v>
      </c>
      <c r="C189" s="426">
        <f>SUM('1c.mell '!E119)</f>
        <v>78864</v>
      </c>
      <c r="D189" s="426">
        <f t="shared" si="0"/>
        <v>78864</v>
      </c>
      <c r="E189" s="438"/>
      <c r="F189" s="440">
        <v>56371</v>
      </c>
      <c r="G189" s="440">
        <v>22493</v>
      </c>
      <c r="H189" s="438"/>
      <c r="I189" s="438"/>
      <c r="J189" s="438"/>
      <c r="K189" s="438"/>
      <c r="L189" s="440"/>
      <c r="M189" s="439"/>
      <c r="N189" s="447"/>
    </row>
    <row r="190" spans="1:14" ht="21" customHeight="1">
      <c r="A190" s="446"/>
      <c r="B190" s="435" t="s">
        <v>694</v>
      </c>
      <c r="C190" s="426">
        <f>SUM('6.mell. '!E20)</f>
        <v>0</v>
      </c>
      <c r="D190" s="426">
        <f t="shared" si="0"/>
        <v>0</v>
      </c>
      <c r="E190" s="438"/>
      <c r="F190" s="440"/>
      <c r="G190" s="440"/>
      <c r="H190" s="438"/>
      <c r="I190" s="438"/>
      <c r="J190" s="438"/>
      <c r="K190" s="440"/>
      <c r="L190" s="440"/>
      <c r="M190" s="439"/>
      <c r="N190" s="447"/>
    </row>
    <row r="191" spans="1:14" ht="21" customHeight="1">
      <c r="A191" s="446"/>
      <c r="B191" s="435" t="s">
        <v>836</v>
      </c>
      <c r="C191" s="426">
        <f>SUM('2.mell'!E348+'2.mell'!E352)</f>
        <v>1399185</v>
      </c>
      <c r="D191" s="426">
        <f t="shared" si="0"/>
        <v>1399185</v>
      </c>
      <c r="E191" s="440">
        <v>9840</v>
      </c>
      <c r="F191" s="440">
        <v>1138443</v>
      </c>
      <c r="G191" s="440">
        <v>231206</v>
      </c>
      <c r="H191" s="438"/>
      <c r="I191" s="438"/>
      <c r="J191" s="438"/>
      <c r="K191" s="438"/>
      <c r="L191" s="440">
        <v>19696</v>
      </c>
      <c r="M191" s="439"/>
      <c r="N191" s="428"/>
    </row>
    <row r="192" spans="1:14" ht="21" customHeight="1">
      <c r="A192" s="424"/>
      <c r="B192" s="435" t="s">
        <v>837</v>
      </c>
      <c r="C192" s="426">
        <f>SUM('2.mell'!E411+'2.mell'!E415)</f>
        <v>437858</v>
      </c>
      <c r="D192" s="426">
        <f t="shared" si="0"/>
        <v>437858</v>
      </c>
      <c r="E192" s="440">
        <v>104161</v>
      </c>
      <c r="F192" s="440">
        <v>285393</v>
      </c>
      <c r="G192" s="440">
        <v>40560</v>
      </c>
      <c r="H192" s="440"/>
      <c r="I192" s="438"/>
      <c r="J192" s="438"/>
      <c r="K192" s="438"/>
      <c r="L192" s="440">
        <v>7744</v>
      </c>
      <c r="M192" s="439"/>
      <c r="N192" s="428"/>
    </row>
    <row r="193" spans="1:14" ht="21" customHeight="1">
      <c r="A193" s="424"/>
      <c r="B193" s="435" t="s">
        <v>838</v>
      </c>
      <c r="C193" s="426">
        <f>SUM('2.mell'!E443+'2.mell'!E447)</f>
        <v>572787</v>
      </c>
      <c r="D193" s="426">
        <f t="shared" si="0"/>
        <v>572787</v>
      </c>
      <c r="E193" s="440">
        <v>482138</v>
      </c>
      <c r="F193" s="440"/>
      <c r="G193" s="440">
        <v>40349</v>
      </c>
      <c r="H193" s="440">
        <v>27853</v>
      </c>
      <c r="I193" s="438"/>
      <c r="J193" s="438"/>
      <c r="K193" s="438"/>
      <c r="L193" s="440">
        <v>22447</v>
      </c>
      <c r="M193" s="439"/>
      <c r="N193" s="428"/>
    </row>
    <row r="194" spans="1:14" ht="21" customHeight="1">
      <c r="A194" s="424"/>
      <c r="B194" s="435" t="s">
        <v>839</v>
      </c>
      <c r="C194" s="426">
        <f>SUM('2.mell'!E507+'2.mell'!E511)-125521</f>
        <v>349977</v>
      </c>
      <c r="D194" s="426">
        <f t="shared" si="0"/>
        <v>349977</v>
      </c>
      <c r="E194" s="440">
        <v>22704</v>
      </c>
      <c r="F194" s="440">
        <v>168107</v>
      </c>
      <c r="G194" s="440">
        <v>116025</v>
      </c>
      <c r="H194" s="440">
        <v>19802</v>
      </c>
      <c r="I194" s="438"/>
      <c r="J194" s="438"/>
      <c r="K194" s="438"/>
      <c r="L194" s="440">
        <v>23339</v>
      </c>
      <c r="M194" s="439"/>
      <c r="N194" s="428"/>
    </row>
    <row r="195" spans="1:14" ht="21" customHeight="1">
      <c r="A195" s="424"/>
      <c r="B195" s="967" t="s">
        <v>893</v>
      </c>
      <c r="C195" s="426">
        <f>SUM('1c.mell '!E168)</f>
        <v>0</v>
      </c>
      <c r="D195" s="426"/>
      <c r="E195" s="438"/>
      <c r="F195" s="438"/>
      <c r="G195" s="438"/>
      <c r="H195" s="438"/>
      <c r="I195" s="438"/>
      <c r="J195" s="438"/>
      <c r="K195" s="438"/>
      <c r="L195" s="438"/>
      <c r="M195" s="439"/>
      <c r="N195" s="428"/>
    </row>
    <row r="196" spans="1:14" ht="21" customHeight="1">
      <c r="A196" s="424"/>
      <c r="B196" s="435"/>
      <c r="C196" s="437"/>
      <c r="D196" s="437"/>
      <c r="E196" s="438"/>
      <c r="F196" s="438"/>
      <c r="G196" s="438"/>
      <c r="H196" s="438"/>
      <c r="I196" s="438"/>
      <c r="J196" s="438"/>
      <c r="K196" s="438"/>
      <c r="L196" s="438"/>
      <c r="M196" s="439"/>
      <c r="N196" s="428"/>
    </row>
    <row r="197" spans="1:14" ht="21" customHeight="1">
      <c r="A197" s="424"/>
      <c r="B197" s="448" t="s">
        <v>840</v>
      </c>
      <c r="C197" s="440">
        <f>SUM(C194+C193+C192+C191+C190+C189+C188+C187+C186+C185+C184+C183+C182+C181+C180+C179+C178+C177+C175+C159+C154+C141+C105+C92+C89+C67+C55+C48+C30+C28+C26+C24+C10+C195)</f>
        <v>13479879</v>
      </c>
      <c r="D197" s="440">
        <f>SUM(D194+D193+D192+D191+D190+D189+D188+D187+D186+D185+D184+D183+D182+D181+D180+D179+D178+D177+D175+D159+D154+D141+D105+D92+D89+D67+D55+D48+D30+D28+D26+D24+D10+D195)</f>
        <v>13479879</v>
      </c>
      <c r="E197" s="440">
        <f>SUM(E194+E193+E192+E191+E189+E188+E185+E177+E175+E159+E154+E141+E105+E92+E89+E67+E55+E48+E30+E28+E26+E24+E10+E178+E179+E184+E180+E182+E183+E181)</f>
        <v>1813111</v>
      </c>
      <c r="F197" s="440">
        <f>SUM(F194+F193+F192+F191+F189+F188+F185+F177+F175+F159+F154+F141+F105+F92+F89+F67+F55+F48+F30+F28+F26+F24+F10+F178+F179+F184+F180+F182+F183+F181)</f>
        <v>5321332</v>
      </c>
      <c r="G197" s="440">
        <f>SUM(G194+G193+G192+G191+G189+G188+G185+G177+G175+G159+G154+G141+G105+G92+G89+G67+G55+G48+G30+G28+G26+G24+G10+G178+G179+G184+G180+G182+G183+G181)</f>
        <v>2020256</v>
      </c>
      <c r="H197" s="440">
        <f>SUM(H194+H193+H192+H191+H189+H188+H185+H177+H175+H159+H154+H141+H105+H92+H89+H67+H55+H48+H30+H28+H26+H24+H10+H178+H179+H184+H180+H182+H183+H181)</f>
        <v>69403</v>
      </c>
      <c r="I197" s="440">
        <f>SUM(I194+I193+I192+I191+I189+I188+I185+I177+I175+I159+I154+I141+I105+I92+I89+I67+I55+I48+I30+I28+I26+I24+I10+I178+I179+I184+I180+I182+I183)</f>
        <v>2264465</v>
      </c>
      <c r="J197" s="440">
        <f>SUM(J194+J193+J192+J191+J189+J188+J185+J177+J175+J159+J154+J141+J105+J92+J89+J67+J55+J48+J30+J28+J26+J24+J10+J178+J179+J184+J180+J182+J183)</f>
        <v>0</v>
      </c>
      <c r="K197" s="440">
        <f>SUM(K194+K193+K192+K191+K189+K188+K185+K177+K175+K159+K154+K141+K105+K92+K89+K67+K55+K48+K30+K28+K26+K24+K10+K178+K179+K184+K180+K182+K183+K190)</f>
        <v>0</v>
      </c>
      <c r="L197" s="440">
        <f>SUM(L194+L193+L192+L191+L189+L188+L185+L177+L175+L159+L154+L141+L105+L92+L89+L67+L55+L48+L30+L28+L26+L24+L10+L178+L179)</f>
        <v>752386</v>
      </c>
      <c r="M197" s="440">
        <f>SUM(M194+M193+M192+M191+M189+M188+M185+M177+M175+M159+M154+M141+M105+M92+M89+M67+M55+M48+M30+M28+M26+M24+M10+M178+M179)</f>
        <v>618362</v>
      </c>
      <c r="N197" s="440">
        <f>SUM(N194+N193+N192+N191+N189+N188+N185+N177+N175+N159+N154+N141+N105+N92+N89+N67+N55+N48+N30+N28+N26+N24+N10+N178+N179)</f>
        <v>420000</v>
      </c>
    </row>
    <row r="198" spans="1:14" ht="21" customHeight="1">
      <c r="A198" s="424"/>
      <c r="B198" s="435"/>
      <c r="C198" s="437"/>
      <c r="D198" s="437"/>
      <c r="E198" s="438"/>
      <c r="F198" s="438"/>
      <c r="G198" s="438"/>
      <c r="H198" s="438"/>
      <c r="I198" s="438"/>
      <c r="J198" s="438"/>
      <c r="K198" s="438"/>
      <c r="L198" s="438"/>
      <c r="M198" s="439"/>
      <c r="N198" s="428"/>
    </row>
  </sheetData>
  <sheetProtection/>
  <mergeCells count="13">
    <mergeCell ref="A3:N3"/>
    <mergeCell ref="B4:M4"/>
    <mergeCell ref="B5:M5"/>
    <mergeCell ref="E8:E9"/>
    <mergeCell ref="F8:F9"/>
    <mergeCell ref="H8:I8"/>
    <mergeCell ref="J8:K8"/>
    <mergeCell ref="B8:B9"/>
    <mergeCell ref="D8:D9"/>
    <mergeCell ref="C8:C9"/>
    <mergeCell ref="N8:N9"/>
    <mergeCell ref="L8:L9"/>
    <mergeCell ref="M8:M9"/>
  </mergeCells>
  <printOptions/>
  <pageMargins left="0.3937007874015748" right="0.3937007874015748" top="0.3937007874015748" bottom="0.3937007874015748" header="0.5118110236220472" footer="0"/>
  <pageSetup firstPageNumber="64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25" defaultRowHeight="12.75"/>
  <cols>
    <col min="1" max="1" width="9.125" style="415" customWidth="1"/>
    <col min="2" max="2" width="48.50390625" style="415" customWidth="1"/>
    <col min="3" max="3" width="13.75390625" style="415" customWidth="1"/>
    <col min="4" max="5" width="11.25390625" style="415" customWidth="1"/>
    <col min="6" max="6" width="11.875" style="415" customWidth="1"/>
    <col min="7" max="7" width="12.25390625" style="415" customWidth="1"/>
    <col min="8" max="8" width="11.50390625" style="415" customWidth="1"/>
    <col min="9" max="9" width="10.50390625" style="415" bestFit="1" customWidth="1"/>
    <col min="10" max="10" width="11.25390625" style="415" customWidth="1"/>
    <col min="11" max="11" width="11.50390625" style="415" customWidth="1"/>
    <col min="12" max="12" width="10.75390625" style="415" customWidth="1"/>
    <col min="13" max="16384" width="9.125" style="415" customWidth="1"/>
  </cols>
  <sheetData>
    <row r="1" spans="1:13" ht="12.75">
      <c r="A1" s="1656" t="s">
        <v>1278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</row>
    <row r="2" spans="2:12" ht="17.25">
      <c r="B2" s="1657" t="s">
        <v>841</v>
      </c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2:12" ht="17.25">
      <c r="B3" s="1658" t="s">
        <v>868</v>
      </c>
      <c r="C3" s="1658"/>
      <c r="D3" s="1658"/>
      <c r="E3" s="1658"/>
      <c r="F3" s="1658"/>
      <c r="G3" s="1658"/>
      <c r="H3" s="1658"/>
      <c r="I3" s="1658"/>
      <c r="J3" s="1658"/>
      <c r="K3" s="1658"/>
      <c r="L3" s="1658"/>
    </row>
    <row r="4" spans="3:13" ht="9.75" customHeight="1">
      <c r="C4" s="449"/>
      <c r="F4" s="450"/>
      <c r="G4" s="450"/>
      <c r="H4" s="450"/>
      <c r="I4" s="450"/>
      <c r="J4" s="450"/>
      <c r="K4" s="450"/>
      <c r="L4" s="450"/>
      <c r="M4" s="418" t="s">
        <v>570</v>
      </c>
    </row>
    <row r="5" spans="1:13" ht="27" customHeight="1">
      <c r="A5" s="451"/>
      <c r="B5" s="1653" t="s">
        <v>842</v>
      </c>
      <c r="C5" s="1645" t="s">
        <v>1311</v>
      </c>
      <c r="D5" s="1653" t="s">
        <v>843</v>
      </c>
      <c r="E5" s="1645" t="s">
        <v>848</v>
      </c>
      <c r="F5" s="1645" t="s">
        <v>6</v>
      </c>
      <c r="G5" s="1653" t="s">
        <v>671</v>
      </c>
      <c r="H5" s="1653"/>
      <c r="I5" s="1653" t="s">
        <v>697</v>
      </c>
      <c r="J5" s="1653"/>
      <c r="K5" s="1653" t="s">
        <v>844</v>
      </c>
      <c r="L5" s="1645" t="s">
        <v>849</v>
      </c>
      <c r="M5" s="1653" t="s">
        <v>845</v>
      </c>
    </row>
    <row r="6" spans="1:13" ht="41.25" customHeight="1">
      <c r="A6" s="452"/>
      <c r="B6" s="1653"/>
      <c r="C6" s="1654"/>
      <c r="D6" s="1653"/>
      <c r="E6" s="1654"/>
      <c r="F6" s="1380"/>
      <c r="G6" s="423" t="s">
        <v>7</v>
      </c>
      <c r="H6" s="423" t="s">
        <v>846</v>
      </c>
      <c r="I6" s="423" t="s">
        <v>847</v>
      </c>
      <c r="J6" s="423" t="s">
        <v>846</v>
      </c>
      <c r="K6" s="1653"/>
      <c r="L6" s="1655"/>
      <c r="M6" s="1653"/>
    </row>
    <row r="7" spans="1:13" ht="18" customHeight="1">
      <c r="A7" s="458">
        <v>1803</v>
      </c>
      <c r="B7" s="459" t="s">
        <v>850</v>
      </c>
      <c r="C7" s="460">
        <f>SUM('1c.mell '!E76)</f>
        <v>5101</v>
      </c>
      <c r="D7" s="456">
        <f aca="true" t="shared" si="0" ref="D7:D45">SUM(E7:M7)</f>
        <v>5101</v>
      </c>
      <c r="E7" s="456"/>
      <c r="F7" s="461">
        <v>5101</v>
      </c>
      <c r="G7" s="462"/>
      <c r="H7" s="462"/>
      <c r="I7" s="462"/>
      <c r="J7" s="462"/>
      <c r="K7" s="462"/>
      <c r="L7" s="462"/>
      <c r="M7" s="463"/>
    </row>
    <row r="8" spans="1:13" ht="18" customHeight="1">
      <c r="A8" s="458">
        <v>2985</v>
      </c>
      <c r="B8" s="459" t="s">
        <v>386</v>
      </c>
      <c r="C8" s="460">
        <v>125521</v>
      </c>
      <c r="D8" s="456">
        <f t="shared" si="0"/>
        <v>125521</v>
      </c>
      <c r="E8" s="456">
        <v>125521</v>
      </c>
      <c r="F8" s="461"/>
      <c r="G8" s="462"/>
      <c r="H8" s="462"/>
      <c r="I8" s="462"/>
      <c r="J8" s="462"/>
      <c r="K8" s="462"/>
      <c r="L8" s="462"/>
      <c r="M8" s="464"/>
    </row>
    <row r="9" spans="1:13" ht="18" customHeight="1">
      <c r="A9" s="454">
        <v>3011</v>
      </c>
      <c r="B9" s="455" t="s">
        <v>177</v>
      </c>
      <c r="C9" s="456">
        <f>SUM('3a.m.'!E19)</f>
        <v>6246</v>
      </c>
      <c r="D9" s="456">
        <f t="shared" si="0"/>
        <v>6246</v>
      </c>
      <c r="E9" s="456">
        <v>1494</v>
      </c>
      <c r="F9" s="465">
        <v>3872</v>
      </c>
      <c r="G9" s="423"/>
      <c r="H9" s="423"/>
      <c r="I9" s="423"/>
      <c r="J9" s="423"/>
      <c r="K9" s="498">
        <v>880</v>
      </c>
      <c r="L9" s="423"/>
      <c r="M9" s="457"/>
    </row>
    <row r="10" spans="1:13" ht="18" customHeight="1">
      <c r="A10" s="466">
        <v>3030</v>
      </c>
      <c r="B10" s="467" t="s">
        <v>851</v>
      </c>
      <c r="C10" s="468">
        <v>32000</v>
      </c>
      <c r="D10" s="456">
        <f t="shared" si="0"/>
        <v>32000</v>
      </c>
      <c r="E10" s="456">
        <v>32000</v>
      </c>
      <c r="F10" s="456"/>
      <c r="G10" s="469"/>
      <c r="H10" s="469"/>
      <c r="I10" s="469"/>
      <c r="J10" s="469"/>
      <c r="K10" s="469"/>
      <c r="L10" s="469"/>
      <c r="M10" s="464"/>
    </row>
    <row r="11" spans="1:13" ht="18" customHeight="1">
      <c r="A11" s="466">
        <v>3141</v>
      </c>
      <c r="B11" s="467" t="s">
        <v>852</v>
      </c>
      <c r="C11" s="468">
        <f>SUM('3c.m.'!E120)</f>
        <v>18777</v>
      </c>
      <c r="D11" s="456">
        <f t="shared" si="0"/>
        <v>18777</v>
      </c>
      <c r="E11" s="456">
        <v>17942</v>
      </c>
      <c r="F11" s="470"/>
      <c r="G11" s="471"/>
      <c r="H11" s="471"/>
      <c r="I11" s="471"/>
      <c r="J11" s="471"/>
      <c r="K11" s="471">
        <v>835</v>
      </c>
      <c r="L11" s="471"/>
      <c r="M11" s="464"/>
    </row>
    <row r="12" spans="1:13" ht="18" customHeight="1">
      <c r="A12" s="458">
        <v>3144</v>
      </c>
      <c r="B12" s="472" t="s">
        <v>853</v>
      </c>
      <c r="C12" s="468">
        <f>SUM('3c.m.'!E144)</f>
        <v>1382</v>
      </c>
      <c r="D12" s="456">
        <f t="shared" si="0"/>
        <v>1382</v>
      </c>
      <c r="E12" s="456">
        <v>1382</v>
      </c>
      <c r="F12" s="470"/>
      <c r="G12" s="471"/>
      <c r="H12" s="471"/>
      <c r="I12" s="471"/>
      <c r="J12" s="471"/>
      <c r="K12" s="471"/>
      <c r="L12" s="471"/>
      <c r="M12" s="464"/>
    </row>
    <row r="13" spans="1:13" ht="18" customHeight="1">
      <c r="A13" s="458">
        <v>3146</v>
      </c>
      <c r="B13" s="971" t="s">
        <v>142</v>
      </c>
      <c r="C13" s="468">
        <f>SUM('3c.m.'!E160)</f>
        <v>0</v>
      </c>
      <c r="D13" s="456">
        <f t="shared" si="0"/>
        <v>0</v>
      </c>
      <c r="E13" s="456"/>
      <c r="F13" s="470"/>
      <c r="G13" s="471"/>
      <c r="H13" s="471"/>
      <c r="I13" s="471"/>
      <c r="J13" s="471"/>
      <c r="K13" s="471"/>
      <c r="L13" s="471"/>
      <c r="M13" s="464"/>
    </row>
    <row r="14" spans="1:13" ht="18" customHeight="1">
      <c r="A14" s="466">
        <v>3207</v>
      </c>
      <c r="B14" s="467" t="s">
        <v>854</v>
      </c>
      <c r="C14" s="468">
        <f>SUM('3c.m.'!E227)</f>
        <v>24856</v>
      </c>
      <c r="D14" s="456">
        <f t="shared" si="0"/>
        <v>24856</v>
      </c>
      <c r="E14" s="456">
        <v>24856</v>
      </c>
      <c r="F14" s="470"/>
      <c r="G14" s="471"/>
      <c r="H14" s="471"/>
      <c r="I14" s="471"/>
      <c r="J14" s="471"/>
      <c r="K14" s="471"/>
      <c r="L14" s="471"/>
      <c r="M14" s="464"/>
    </row>
    <row r="15" spans="1:13" ht="18" customHeight="1">
      <c r="A15" s="466">
        <v>3209</v>
      </c>
      <c r="B15" s="467" t="s">
        <v>855</v>
      </c>
      <c r="C15" s="468">
        <f>SUM('3c.m.'!E244)</f>
        <v>11404</v>
      </c>
      <c r="D15" s="456">
        <f t="shared" si="0"/>
        <v>11404</v>
      </c>
      <c r="E15" s="456">
        <v>6973</v>
      </c>
      <c r="F15" s="470"/>
      <c r="G15" s="471"/>
      <c r="H15" s="471"/>
      <c r="I15" s="471"/>
      <c r="J15" s="471"/>
      <c r="K15" s="471">
        <v>4431</v>
      </c>
      <c r="L15" s="471"/>
      <c r="M15" s="464"/>
    </row>
    <row r="16" spans="1:13" ht="18" customHeight="1">
      <c r="A16" s="466">
        <v>3305</v>
      </c>
      <c r="B16" s="467" t="s">
        <v>307</v>
      </c>
      <c r="C16" s="468">
        <f>SUM('3c.m.'!E345)</f>
        <v>1698</v>
      </c>
      <c r="D16" s="456">
        <f t="shared" si="0"/>
        <v>1698</v>
      </c>
      <c r="E16" s="456">
        <v>1698</v>
      </c>
      <c r="F16" s="470"/>
      <c r="G16" s="471"/>
      <c r="H16" s="471"/>
      <c r="I16" s="471"/>
      <c r="J16" s="471"/>
      <c r="K16" s="471"/>
      <c r="L16" s="471"/>
      <c r="M16" s="464"/>
    </row>
    <row r="17" spans="1:13" ht="18" customHeight="1">
      <c r="A17" s="466">
        <v>3306</v>
      </c>
      <c r="B17" s="467" t="s">
        <v>308</v>
      </c>
      <c r="C17" s="468">
        <f>SUM('3c.m.'!E354)</f>
        <v>1333</v>
      </c>
      <c r="D17" s="456">
        <f t="shared" si="0"/>
        <v>1333</v>
      </c>
      <c r="E17" s="456">
        <v>1333</v>
      </c>
      <c r="F17" s="470"/>
      <c r="G17" s="471"/>
      <c r="H17" s="471"/>
      <c r="I17" s="471"/>
      <c r="J17" s="471"/>
      <c r="K17" s="471"/>
      <c r="L17" s="471"/>
      <c r="M17" s="464"/>
    </row>
    <row r="18" spans="1:13" ht="18" customHeight="1">
      <c r="A18" s="466">
        <v>3307</v>
      </c>
      <c r="B18" s="467" t="s">
        <v>310</v>
      </c>
      <c r="C18" s="468">
        <f>SUM('3c.m.'!E363)</f>
        <v>20000</v>
      </c>
      <c r="D18" s="456">
        <f t="shared" si="0"/>
        <v>20000</v>
      </c>
      <c r="E18" s="456">
        <v>20000</v>
      </c>
      <c r="F18" s="470"/>
      <c r="G18" s="471"/>
      <c r="H18" s="471"/>
      <c r="I18" s="471"/>
      <c r="J18" s="471"/>
      <c r="K18" s="471"/>
      <c r="L18" s="471"/>
      <c r="M18" s="464"/>
    </row>
    <row r="19" spans="1:13" ht="18" customHeight="1">
      <c r="A19" s="466">
        <v>3310</v>
      </c>
      <c r="B19" s="467" t="s">
        <v>496</v>
      </c>
      <c r="C19" s="468">
        <f>SUM('3c.m.'!E388)</f>
        <v>3398</v>
      </c>
      <c r="D19" s="456">
        <f t="shared" si="0"/>
        <v>3398</v>
      </c>
      <c r="E19" s="456">
        <v>3398</v>
      </c>
      <c r="F19" s="470"/>
      <c r="G19" s="471"/>
      <c r="H19" s="471"/>
      <c r="I19" s="471"/>
      <c r="J19" s="471"/>
      <c r="K19" s="471"/>
      <c r="L19" s="471"/>
      <c r="M19" s="464"/>
    </row>
    <row r="20" spans="1:13" ht="18" customHeight="1">
      <c r="A20" s="466">
        <v>3322</v>
      </c>
      <c r="B20" s="467" t="s">
        <v>223</v>
      </c>
      <c r="C20" s="468">
        <f>SUM('3c.m.'!E446)</f>
        <v>8099</v>
      </c>
      <c r="D20" s="456">
        <f t="shared" si="0"/>
        <v>8099</v>
      </c>
      <c r="E20" s="456">
        <v>8099</v>
      </c>
      <c r="F20" s="470"/>
      <c r="G20" s="471"/>
      <c r="H20" s="471"/>
      <c r="I20" s="471"/>
      <c r="J20" s="471"/>
      <c r="K20" s="471"/>
      <c r="L20" s="471"/>
      <c r="M20" s="464"/>
    </row>
    <row r="21" spans="1:13" ht="18" customHeight="1">
      <c r="A21" s="466">
        <v>3351</v>
      </c>
      <c r="B21" s="467" t="s">
        <v>871</v>
      </c>
      <c r="C21" s="468">
        <f>SUM('3c.m.'!E543)</f>
        <v>7980</v>
      </c>
      <c r="D21" s="456">
        <f t="shared" si="0"/>
        <v>7980</v>
      </c>
      <c r="E21" s="456">
        <v>7980</v>
      </c>
      <c r="F21" s="470"/>
      <c r="G21" s="471"/>
      <c r="H21" s="471"/>
      <c r="I21" s="471"/>
      <c r="J21" s="471"/>
      <c r="K21" s="471"/>
      <c r="L21" s="471"/>
      <c r="M21" s="464"/>
    </row>
    <row r="22" spans="1:13" ht="18" customHeight="1">
      <c r="A22" s="466">
        <v>3352</v>
      </c>
      <c r="B22" s="467" t="s">
        <v>137</v>
      </c>
      <c r="C22" s="468">
        <f>SUM('3c.m.'!E552)</f>
        <v>2872</v>
      </c>
      <c r="D22" s="456">
        <f t="shared" si="0"/>
        <v>2872</v>
      </c>
      <c r="E22" s="456">
        <v>1996</v>
      </c>
      <c r="F22" s="470"/>
      <c r="G22" s="471"/>
      <c r="H22" s="471"/>
      <c r="I22" s="471"/>
      <c r="J22" s="471"/>
      <c r="K22" s="471">
        <v>876</v>
      </c>
      <c r="L22" s="471"/>
      <c r="M22" s="464"/>
    </row>
    <row r="23" spans="1:13" ht="18" customHeight="1">
      <c r="A23" s="466">
        <v>3355</v>
      </c>
      <c r="B23" s="467" t="s">
        <v>856</v>
      </c>
      <c r="C23" s="468">
        <f>SUM('3c.m.'!E568)</f>
        <v>5728</v>
      </c>
      <c r="D23" s="456">
        <f t="shared" si="0"/>
        <v>5728</v>
      </c>
      <c r="E23" s="456">
        <v>3816</v>
      </c>
      <c r="F23" s="470"/>
      <c r="G23" s="471"/>
      <c r="H23" s="471"/>
      <c r="I23" s="471"/>
      <c r="J23" s="471"/>
      <c r="K23" s="471">
        <v>1912</v>
      </c>
      <c r="L23" s="471"/>
      <c r="M23" s="464"/>
    </row>
    <row r="24" spans="1:13" ht="18" customHeight="1">
      <c r="A24" s="466">
        <v>3356</v>
      </c>
      <c r="B24" s="467" t="s">
        <v>527</v>
      </c>
      <c r="C24" s="468">
        <f>SUM('3c.m.'!E576)</f>
        <v>766</v>
      </c>
      <c r="D24" s="456">
        <f t="shared" si="0"/>
        <v>766</v>
      </c>
      <c r="E24" s="456"/>
      <c r="F24" s="470"/>
      <c r="G24" s="471"/>
      <c r="H24" s="471"/>
      <c r="I24" s="471"/>
      <c r="J24" s="471"/>
      <c r="K24" s="471">
        <v>766</v>
      </c>
      <c r="L24" s="471"/>
      <c r="M24" s="464"/>
    </row>
    <row r="25" spans="1:13" ht="18" customHeight="1">
      <c r="A25" s="466">
        <v>3422</v>
      </c>
      <c r="B25" s="467" t="s">
        <v>228</v>
      </c>
      <c r="C25" s="468">
        <f>SUM('3c.m.'!E659)</f>
        <v>20658</v>
      </c>
      <c r="D25" s="456">
        <f t="shared" si="0"/>
        <v>20658</v>
      </c>
      <c r="E25" s="456">
        <v>15038</v>
      </c>
      <c r="F25" s="470"/>
      <c r="G25" s="471"/>
      <c r="H25" s="471"/>
      <c r="I25" s="471"/>
      <c r="J25" s="471"/>
      <c r="K25" s="471">
        <v>5620</v>
      </c>
      <c r="L25" s="471"/>
      <c r="M25" s="464"/>
    </row>
    <row r="26" spans="1:13" ht="18" customHeight="1">
      <c r="A26" s="466">
        <v>3423</v>
      </c>
      <c r="B26" s="467" t="s">
        <v>227</v>
      </c>
      <c r="C26" s="468">
        <f>SUM('3c.m.'!E667)</f>
        <v>4491</v>
      </c>
      <c r="D26" s="456">
        <f t="shared" si="0"/>
        <v>4491</v>
      </c>
      <c r="E26" s="456">
        <v>3737</v>
      </c>
      <c r="F26" s="470"/>
      <c r="G26" s="471"/>
      <c r="H26" s="471"/>
      <c r="I26" s="471"/>
      <c r="J26" s="471"/>
      <c r="K26" s="471">
        <v>754</v>
      </c>
      <c r="L26" s="471"/>
      <c r="M26" s="464"/>
    </row>
    <row r="27" spans="1:13" ht="18" customHeight="1">
      <c r="A27" s="466">
        <v>3424</v>
      </c>
      <c r="B27" s="473" t="s">
        <v>457</v>
      </c>
      <c r="C27" s="460">
        <f>SUM('3c.m.'!E675)</f>
        <v>5895</v>
      </c>
      <c r="D27" s="456">
        <f t="shared" si="0"/>
        <v>5895</v>
      </c>
      <c r="E27" s="456">
        <v>3281</v>
      </c>
      <c r="F27" s="470"/>
      <c r="G27" s="471"/>
      <c r="H27" s="471"/>
      <c r="I27" s="471"/>
      <c r="J27" s="471"/>
      <c r="K27" s="471">
        <v>2614</v>
      </c>
      <c r="L27" s="471"/>
      <c r="M27" s="464"/>
    </row>
    <row r="28" spans="1:13" ht="18" customHeight="1">
      <c r="A28" s="466">
        <v>3425</v>
      </c>
      <c r="B28" s="473" t="s">
        <v>48</v>
      </c>
      <c r="C28" s="460">
        <f>SUM('3c.m.'!E683)</f>
        <v>4142</v>
      </c>
      <c r="D28" s="456">
        <f t="shared" si="0"/>
        <v>4142</v>
      </c>
      <c r="E28" s="456"/>
      <c r="F28" s="461"/>
      <c r="G28" s="462"/>
      <c r="H28" s="462"/>
      <c r="I28" s="462"/>
      <c r="J28" s="462"/>
      <c r="K28" s="462">
        <v>4142</v>
      </c>
      <c r="L28" s="462"/>
      <c r="M28" s="464"/>
    </row>
    <row r="29" spans="1:13" ht="18" customHeight="1">
      <c r="A29" s="466">
        <v>3426</v>
      </c>
      <c r="B29" s="467" t="s">
        <v>562</v>
      </c>
      <c r="C29" s="468">
        <f>SUM('3c.m.'!E691)</f>
        <v>46013</v>
      </c>
      <c r="D29" s="456">
        <f t="shared" si="0"/>
        <v>46013</v>
      </c>
      <c r="E29" s="456">
        <v>40587</v>
      </c>
      <c r="F29" s="461"/>
      <c r="G29" s="462"/>
      <c r="H29" s="462"/>
      <c r="I29" s="462"/>
      <c r="J29" s="462"/>
      <c r="K29" s="462">
        <v>5426</v>
      </c>
      <c r="L29" s="462"/>
      <c r="M29" s="464"/>
    </row>
    <row r="30" spans="1:13" ht="18" customHeight="1">
      <c r="A30" s="466">
        <v>3921</v>
      </c>
      <c r="B30" s="473" t="s">
        <v>857</v>
      </c>
      <c r="C30" s="460">
        <f>SUM('3d.m.'!E12)</f>
        <v>6000</v>
      </c>
      <c r="D30" s="456">
        <f t="shared" si="0"/>
        <v>6000</v>
      </c>
      <c r="E30" s="456">
        <v>6000</v>
      </c>
      <c r="F30" s="461"/>
      <c r="G30" s="462"/>
      <c r="H30" s="462"/>
      <c r="I30" s="462"/>
      <c r="J30" s="462"/>
      <c r="K30" s="462"/>
      <c r="L30" s="462"/>
      <c r="M30" s="464"/>
    </row>
    <row r="31" spans="1:13" ht="18" customHeight="1">
      <c r="A31" s="466">
        <v>3922</v>
      </c>
      <c r="B31" s="473" t="s">
        <v>858</v>
      </c>
      <c r="C31" s="460">
        <f>SUM('3d.m.'!E13)</f>
        <v>5000</v>
      </c>
      <c r="D31" s="456">
        <f t="shared" si="0"/>
        <v>5000</v>
      </c>
      <c r="E31" s="456">
        <v>5000</v>
      </c>
      <c r="F31" s="461"/>
      <c r="G31" s="462"/>
      <c r="H31" s="462"/>
      <c r="I31" s="462"/>
      <c r="J31" s="462"/>
      <c r="K31" s="462"/>
      <c r="L31" s="462"/>
      <c r="M31" s="464"/>
    </row>
    <row r="32" spans="1:13" ht="18" customHeight="1">
      <c r="A32" s="466">
        <v>3924</v>
      </c>
      <c r="B32" s="473" t="s">
        <v>1310</v>
      </c>
      <c r="C32" s="460">
        <f>SUM('3d.m.'!E14)</f>
        <v>3000</v>
      </c>
      <c r="D32" s="456">
        <f t="shared" si="0"/>
        <v>3000</v>
      </c>
      <c r="E32" s="456">
        <v>3000</v>
      </c>
      <c r="F32" s="461"/>
      <c r="G32" s="462"/>
      <c r="H32" s="462"/>
      <c r="I32" s="462"/>
      <c r="J32" s="462"/>
      <c r="K32" s="462"/>
      <c r="L32" s="462"/>
      <c r="M32" s="464"/>
    </row>
    <row r="33" spans="1:13" ht="18" customHeight="1">
      <c r="A33" s="466">
        <v>3927</v>
      </c>
      <c r="B33" s="473" t="s">
        <v>859</v>
      </c>
      <c r="C33" s="460">
        <f>SUM('3d.m.'!E16)</f>
        <v>10000</v>
      </c>
      <c r="D33" s="456">
        <f t="shared" si="0"/>
        <v>10000</v>
      </c>
      <c r="E33" s="456">
        <v>10000</v>
      </c>
      <c r="F33" s="461"/>
      <c r="G33" s="462"/>
      <c r="H33" s="462"/>
      <c r="I33" s="462"/>
      <c r="J33" s="462"/>
      <c r="K33" s="462"/>
      <c r="L33" s="462"/>
      <c r="M33" s="464"/>
    </row>
    <row r="34" spans="1:13" ht="18" customHeight="1">
      <c r="A34" s="466">
        <v>3941</v>
      </c>
      <c r="B34" s="473" t="s">
        <v>860</v>
      </c>
      <c r="C34" s="460">
        <f>SUM('3d.m.'!E28)</f>
        <v>268800</v>
      </c>
      <c r="D34" s="456">
        <f t="shared" si="0"/>
        <v>268800</v>
      </c>
      <c r="E34" s="456">
        <v>268800</v>
      </c>
      <c r="F34" s="461"/>
      <c r="G34" s="462"/>
      <c r="H34" s="462"/>
      <c r="I34" s="462"/>
      <c r="J34" s="462"/>
      <c r="K34" s="462"/>
      <c r="L34" s="462"/>
      <c r="M34" s="464"/>
    </row>
    <row r="35" spans="1:13" ht="18" customHeight="1">
      <c r="A35" s="466">
        <v>3942</v>
      </c>
      <c r="B35" s="473" t="s">
        <v>861</v>
      </c>
      <c r="C35" s="460">
        <v>137000</v>
      </c>
      <c r="D35" s="456">
        <f t="shared" si="0"/>
        <v>137000</v>
      </c>
      <c r="E35" s="456">
        <v>137000</v>
      </c>
      <c r="F35" s="461"/>
      <c r="G35" s="462"/>
      <c r="H35" s="462"/>
      <c r="I35" s="462"/>
      <c r="J35" s="462"/>
      <c r="K35" s="462"/>
      <c r="L35" s="462"/>
      <c r="M35" s="464"/>
    </row>
    <row r="36" spans="1:13" ht="18" customHeight="1">
      <c r="A36" s="461">
        <v>3929</v>
      </c>
      <c r="B36" s="459" t="s">
        <v>444</v>
      </c>
      <c r="C36" s="460">
        <f>SUM('3d.m.'!E21)</f>
        <v>5881</v>
      </c>
      <c r="D36" s="456">
        <f t="shared" si="0"/>
        <v>5881</v>
      </c>
      <c r="E36" s="456"/>
      <c r="F36" s="461"/>
      <c r="G36" s="462"/>
      <c r="H36" s="462"/>
      <c r="I36" s="462"/>
      <c r="J36" s="462"/>
      <c r="K36" s="462">
        <v>5881</v>
      </c>
      <c r="L36" s="462"/>
      <c r="M36" s="464"/>
    </row>
    <row r="37" spans="1:13" ht="18" customHeight="1">
      <c r="A37" s="461">
        <v>3962</v>
      </c>
      <c r="B37" s="459" t="s">
        <v>162</v>
      </c>
      <c r="C37" s="460">
        <f>SUM('3d.m.'!E33)</f>
        <v>50000</v>
      </c>
      <c r="D37" s="456">
        <f t="shared" si="0"/>
        <v>50000</v>
      </c>
      <c r="E37" s="456">
        <v>50000</v>
      </c>
      <c r="F37" s="461"/>
      <c r="G37" s="462"/>
      <c r="H37" s="462"/>
      <c r="I37" s="462"/>
      <c r="J37" s="462"/>
      <c r="K37" s="462"/>
      <c r="L37" s="462"/>
      <c r="M37" s="464"/>
    </row>
    <row r="38" spans="1:13" ht="18" customHeight="1">
      <c r="A38" s="461">
        <v>4132</v>
      </c>
      <c r="B38" s="459" t="s">
        <v>399</v>
      </c>
      <c r="C38" s="460">
        <f>SUM('4.mell.'!E47)</f>
        <v>7316</v>
      </c>
      <c r="D38" s="456">
        <f t="shared" si="0"/>
        <v>7316</v>
      </c>
      <c r="E38" s="456"/>
      <c r="F38" s="461"/>
      <c r="G38" s="462"/>
      <c r="H38" s="462"/>
      <c r="I38" s="462"/>
      <c r="J38" s="462"/>
      <c r="K38" s="462">
        <v>7316</v>
      </c>
      <c r="L38" s="462"/>
      <c r="M38" s="464"/>
    </row>
    <row r="39" spans="1:13" ht="18" customHeight="1">
      <c r="A39" s="461">
        <v>4140</v>
      </c>
      <c r="B39" s="459" t="s">
        <v>551</v>
      </c>
      <c r="C39" s="460">
        <f>SUM('4.mell.'!E60)</f>
        <v>16526</v>
      </c>
      <c r="D39" s="456">
        <f t="shared" si="0"/>
        <v>16526</v>
      </c>
      <c r="E39" s="456"/>
      <c r="F39" s="461"/>
      <c r="G39" s="462"/>
      <c r="H39" s="462">
        <v>16526</v>
      </c>
      <c r="I39" s="462"/>
      <c r="J39" s="462"/>
      <c r="K39" s="462"/>
      <c r="L39" s="462"/>
      <c r="M39" s="464"/>
    </row>
    <row r="40" spans="1:13" ht="18" customHeight="1">
      <c r="A40" s="461">
        <v>3928</v>
      </c>
      <c r="B40" s="459" t="s">
        <v>240</v>
      </c>
      <c r="C40" s="460">
        <f>SUM('3d.m.'!E17)</f>
        <v>84760</v>
      </c>
      <c r="D40" s="456">
        <f t="shared" si="0"/>
        <v>84760</v>
      </c>
      <c r="E40" s="456"/>
      <c r="F40" s="461"/>
      <c r="G40" s="462"/>
      <c r="H40" s="462"/>
      <c r="I40" s="462"/>
      <c r="J40" s="462"/>
      <c r="K40" s="462">
        <v>42776</v>
      </c>
      <c r="L40" s="462"/>
      <c r="M40" s="463">
        <v>41984</v>
      </c>
    </row>
    <row r="41" spans="1:13" ht="18" customHeight="1">
      <c r="A41" s="461">
        <v>5032</v>
      </c>
      <c r="B41" s="872" t="s">
        <v>692</v>
      </c>
      <c r="C41" s="460">
        <f>SUM('5.mell. '!E20)</f>
        <v>1903</v>
      </c>
      <c r="D41" s="456">
        <f t="shared" si="0"/>
        <v>1903</v>
      </c>
      <c r="E41" s="456"/>
      <c r="F41" s="461"/>
      <c r="G41" s="462"/>
      <c r="H41" s="462"/>
      <c r="I41" s="462">
        <v>1903</v>
      </c>
      <c r="J41" s="462"/>
      <c r="K41" s="462"/>
      <c r="L41" s="462"/>
      <c r="M41" s="463"/>
    </row>
    <row r="42" spans="1:13" ht="18" customHeight="1">
      <c r="A42" s="461">
        <v>5036</v>
      </c>
      <c r="B42" s="459" t="s">
        <v>306</v>
      </c>
      <c r="C42" s="460">
        <f>SUM('5.mell. '!E28)</f>
        <v>0</v>
      </c>
      <c r="D42" s="456">
        <f t="shared" si="0"/>
        <v>0</v>
      </c>
      <c r="E42" s="456"/>
      <c r="F42" s="461"/>
      <c r="G42" s="462"/>
      <c r="H42" s="462"/>
      <c r="I42" s="462"/>
      <c r="J42" s="462"/>
      <c r="K42" s="462"/>
      <c r="L42" s="462"/>
      <c r="M42" s="463"/>
    </row>
    <row r="43" spans="1:13" ht="18" customHeight="1">
      <c r="A43" s="461">
        <v>5037</v>
      </c>
      <c r="B43" s="495" t="s">
        <v>144</v>
      </c>
      <c r="C43" s="460">
        <f>SUM('5.mell. '!E29)</f>
        <v>0</v>
      </c>
      <c r="D43" s="456">
        <f t="shared" si="0"/>
        <v>0</v>
      </c>
      <c r="E43" s="456"/>
      <c r="F43" s="461"/>
      <c r="G43" s="462"/>
      <c r="H43" s="462"/>
      <c r="I43" s="462"/>
      <c r="J43" s="462"/>
      <c r="K43" s="462"/>
      <c r="L43" s="462"/>
      <c r="M43" s="463"/>
    </row>
    <row r="44" spans="1:13" ht="18" customHeight="1">
      <c r="A44" s="461">
        <v>5046</v>
      </c>
      <c r="B44" s="459" t="s">
        <v>505</v>
      </c>
      <c r="C44" s="460">
        <f>SUM('5.mell. '!E41)</f>
        <v>0</v>
      </c>
      <c r="D44" s="456">
        <f t="shared" si="0"/>
        <v>0</v>
      </c>
      <c r="E44" s="456"/>
      <c r="F44" s="461"/>
      <c r="G44" s="462"/>
      <c r="H44" s="462"/>
      <c r="I44" s="462"/>
      <c r="J44" s="462"/>
      <c r="K44" s="462"/>
      <c r="L44" s="462"/>
      <c r="M44" s="464"/>
    </row>
    <row r="45" spans="1:13" ht="18" customHeight="1">
      <c r="A45" s="461">
        <v>6121</v>
      </c>
      <c r="B45" s="459" t="s">
        <v>2</v>
      </c>
      <c r="C45" s="460">
        <f>SUM('6.mell. '!D15)</f>
        <v>0</v>
      </c>
      <c r="D45" s="456">
        <f t="shared" si="0"/>
        <v>0</v>
      </c>
      <c r="E45" s="456"/>
      <c r="F45" s="461"/>
      <c r="G45" s="462"/>
      <c r="H45" s="462"/>
      <c r="I45" s="462"/>
      <c r="J45" s="462"/>
      <c r="K45" s="462"/>
      <c r="L45" s="462"/>
      <c r="M45" s="474"/>
    </row>
    <row r="46" spans="1:13" ht="21" customHeight="1">
      <c r="A46" s="428"/>
      <c r="B46" s="475" t="s">
        <v>238</v>
      </c>
      <c r="C46" s="445">
        <f>SUM(C7:C45)</f>
        <v>954546</v>
      </c>
      <c r="D46" s="445">
        <f>SUM(D7:D45)</f>
        <v>954546</v>
      </c>
      <c r="E46" s="445">
        <f>SUM(E7:E45)</f>
        <v>800931</v>
      </c>
      <c r="F46" s="445">
        <f>SUM(F7:F45)</f>
        <v>8973</v>
      </c>
      <c r="G46" s="445">
        <f aca="true" t="shared" si="1" ref="G46:L46">SUM(G14:G45)</f>
        <v>0</v>
      </c>
      <c r="H46" s="445">
        <f t="shared" si="1"/>
        <v>16526</v>
      </c>
      <c r="I46" s="445">
        <f t="shared" si="1"/>
        <v>1903</v>
      </c>
      <c r="J46" s="445">
        <f t="shared" si="1"/>
        <v>0</v>
      </c>
      <c r="K46" s="445">
        <f t="shared" si="1"/>
        <v>82514</v>
      </c>
      <c r="L46" s="445">
        <f t="shared" si="1"/>
        <v>0</v>
      </c>
      <c r="M46" s="445">
        <f>SUM(M7:M45)</f>
        <v>41984</v>
      </c>
    </row>
  </sheetData>
  <sheetProtection/>
  <mergeCells count="13">
    <mergeCell ref="A1:M1"/>
    <mergeCell ref="M5:M6"/>
    <mergeCell ref="B2:L2"/>
    <mergeCell ref="B3:L3"/>
    <mergeCell ref="B5:B6"/>
    <mergeCell ref="D5:D6"/>
    <mergeCell ref="C5:C6"/>
    <mergeCell ref="G5:H5"/>
    <mergeCell ref="I5:J5"/>
    <mergeCell ref="K5:K6"/>
    <mergeCell ref="E5:E6"/>
    <mergeCell ref="F5:F6"/>
    <mergeCell ref="L5:L6"/>
  </mergeCells>
  <printOptions/>
  <pageMargins left="1.1811023622047245" right="0.7874015748031497" top="0.1968503937007874" bottom="0.1968503937007874" header="0.5118110236220472" footer="0"/>
  <pageSetup firstPageNumber="69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660" t="s">
        <v>1309</v>
      </c>
      <c r="C3" s="1660"/>
      <c r="D3" s="1660"/>
      <c r="E3" s="1660"/>
      <c r="F3" s="1660"/>
      <c r="G3" s="1660"/>
    </row>
    <row r="4" spans="2:6" ht="17.25">
      <c r="B4" s="1659" t="s">
        <v>862</v>
      </c>
      <c r="C4" s="1659"/>
      <c r="D4" s="1659"/>
      <c r="E4" s="1659"/>
      <c r="F4" s="1659"/>
    </row>
    <row r="5" spans="2:6" ht="17.25">
      <c r="B5" s="1659" t="s">
        <v>868</v>
      </c>
      <c r="C5" s="1659"/>
      <c r="D5" s="1659"/>
      <c r="E5" s="1659"/>
      <c r="F5" s="1659"/>
    </row>
    <row r="6" spans="2:6" ht="17.25">
      <c r="B6" s="476"/>
      <c r="C6" s="476"/>
      <c r="D6" s="476"/>
      <c r="E6" s="476"/>
      <c r="F6" s="476"/>
    </row>
    <row r="7" ht="12.75">
      <c r="G7" s="477" t="s">
        <v>570</v>
      </c>
    </row>
    <row r="8" spans="2:7" ht="132.75" customHeight="1">
      <c r="B8" s="478" t="s">
        <v>863</v>
      </c>
      <c r="C8" s="423" t="s">
        <v>1356</v>
      </c>
      <c r="D8" s="969" t="s">
        <v>843</v>
      </c>
      <c r="E8" s="478" t="s">
        <v>864</v>
      </c>
      <c r="F8" s="478" t="s">
        <v>865</v>
      </c>
      <c r="G8" s="423" t="s">
        <v>866</v>
      </c>
    </row>
    <row r="9" spans="2:7" ht="13.5">
      <c r="B9" s="478" t="s">
        <v>436</v>
      </c>
      <c r="C9" s="453"/>
      <c r="D9" s="968"/>
      <c r="E9" s="478"/>
      <c r="F9" s="478"/>
      <c r="G9" s="423"/>
    </row>
    <row r="10" spans="2:7" ht="23.25" customHeight="1">
      <c r="B10" s="479" t="s">
        <v>867</v>
      </c>
      <c r="C10" s="480">
        <v>156220</v>
      </c>
      <c r="D10" s="480">
        <f>SUM(E10:G10)</f>
        <v>156220</v>
      </c>
      <c r="E10" s="479"/>
      <c r="F10" s="479"/>
      <c r="G10" s="465">
        <v>156220</v>
      </c>
    </row>
    <row r="11" spans="2:7" ht="18" customHeight="1">
      <c r="B11" s="479"/>
      <c r="C11" s="479"/>
      <c r="D11" s="479"/>
      <c r="E11" s="479"/>
      <c r="F11" s="479"/>
      <c r="G11" s="479"/>
    </row>
    <row r="12" spans="2:7" ht="23.25" customHeight="1">
      <c r="B12" s="481" t="s">
        <v>238</v>
      </c>
      <c r="C12" s="482">
        <f>SUM(C10:C11)</f>
        <v>156220</v>
      </c>
      <c r="D12" s="482">
        <f>SUM(D10:D11)</f>
        <v>156220</v>
      </c>
      <c r="E12" s="481"/>
      <c r="F12" s="481"/>
      <c r="G12" s="482">
        <f>SUM(G10:G11)</f>
        <v>156220</v>
      </c>
    </row>
  </sheetData>
  <sheetProtection/>
  <mergeCells count="3">
    <mergeCell ref="B4:F4"/>
    <mergeCell ref="B5:F5"/>
    <mergeCell ref="B3:G3"/>
  </mergeCells>
  <printOptions/>
  <pageMargins left="0.3937007874015748" right="0.3937007874015748" top="0.984251968503937" bottom="0.984251968503937" header="0.5118110236220472" footer="0.5118110236220472"/>
  <pageSetup firstPageNumber="70" useFirstPageNumber="1" horizontalDpi="600" verticalDpi="600" orientation="landscape" paperSize="9" r:id="rId1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4">
      <selection activeCell="C27" sqref="C27:C29"/>
    </sheetView>
  </sheetViews>
  <sheetFormatPr defaultColWidth="9.125" defaultRowHeight="12.75"/>
  <cols>
    <col min="1" max="1" width="9.125" style="1362" customWidth="1"/>
    <col min="2" max="2" width="31.75390625" style="1362" customWidth="1"/>
    <col min="3" max="3" width="14.75390625" style="1362" customWidth="1"/>
    <col min="4" max="4" width="13.75390625" style="1362" customWidth="1"/>
    <col min="5" max="5" width="12.875" style="1362" customWidth="1"/>
    <col min="6" max="6" width="13.125" style="1362" customWidth="1"/>
    <col min="7" max="7" width="13.875" style="1362" customWidth="1"/>
    <col min="8" max="16384" width="9.125" style="1362" customWidth="1"/>
  </cols>
  <sheetData>
    <row r="2" spans="2:7" ht="12.75">
      <c r="B2" s="1661" t="s">
        <v>1337</v>
      </c>
      <c r="C2" s="1661"/>
      <c r="D2" s="1434"/>
      <c r="E2" s="1434"/>
      <c r="F2" s="1434"/>
      <c r="G2" s="1434"/>
    </row>
    <row r="3" spans="2:7" ht="12">
      <c r="B3" s="1662" t="s">
        <v>1325</v>
      </c>
      <c r="C3" s="1662"/>
      <c r="D3" s="1663"/>
      <c r="E3" s="1663"/>
      <c r="F3" s="1663"/>
      <c r="G3" s="1663"/>
    </row>
    <row r="4" spans="2:7" ht="12">
      <c r="B4" s="1663"/>
      <c r="C4" s="1663"/>
      <c r="D4" s="1663"/>
      <c r="E4" s="1663"/>
      <c r="F4" s="1663"/>
      <c r="G4" s="1663"/>
    </row>
    <row r="5" spans="2:7" ht="12">
      <c r="B5" s="1363"/>
      <c r="C5" s="1363"/>
      <c r="D5" s="1363"/>
      <c r="E5" s="1363"/>
      <c r="F5" s="1363"/>
      <c r="G5" s="1363"/>
    </row>
    <row r="6" ht="12.75">
      <c r="G6" s="1364" t="s">
        <v>570</v>
      </c>
    </row>
    <row r="7" spans="2:7" ht="12.75" customHeight="1">
      <c r="B7" s="1664" t="s">
        <v>1326</v>
      </c>
      <c r="C7" s="1665" t="s">
        <v>1340</v>
      </c>
      <c r="D7" s="1665" t="s">
        <v>1338</v>
      </c>
      <c r="E7" s="1665" t="s">
        <v>1327</v>
      </c>
      <c r="F7" s="1665" t="s">
        <v>1328</v>
      </c>
      <c r="G7" s="1665" t="s">
        <v>1339</v>
      </c>
    </row>
    <row r="8" spans="2:7" ht="30.75" customHeight="1">
      <c r="B8" s="1664"/>
      <c r="C8" s="1665"/>
      <c r="D8" s="1665"/>
      <c r="E8" s="1665"/>
      <c r="F8" s="1665"/>
      <c r="G8" s="1665"/>
    </row>
    <row r="9" spans="2:7" ht="12.75" customHeight="1">
      <c r="B9" s="1666" t="s">
        <v>1329</v>
      </c>
      <c r="C9" s="1667">
        <v>6927923</v>
      </c>
      <c r="D9" s="1667">
        <v>7023023</v>
      </c>
      <c r="E9" s="1667">
        <v>7023023</v>
      </c>
      <c r="F9" s="1667">
        <v>7023023</v>
      </c>
      <c r="G9" s="1667">
        <v>7023023</v>
      </c>
    </row>
    <row r="10" spans="2:7" ht="12.75" customHeight="1">
      <c r="B10" s="1666"/>
      <c r="C10" s="1667"/>
      <c r="D10" s="1667"/>
      <c r="E10" s="1667"/>
      <c r="F10" s="1667"/>
      <c r="G10" s="1667"/>
    </row>
    <row r="11" spans="2:7" ht="27" customHeight="1">
      <c r="B11" s="1666"/>
      <c r="C11" s="1667"/>
      <c r="D11" s="1667"/>
      <c r="E11" s="1667"/>
      <c r="F11" s="1667"/>
      <c r="G11" s="1667"/>
    </row>
    <row r="12" spans="2:7" ht="12" customHeight="1">
      <c r="B12" s="1666" t="s">
        <v>1330</v>
      </c>
      <c r="C12" s="1667">
        <v>616233</v>
      </c>
      <c r="D12" s="1667">
        <v>671000</v>
      </c>
      <c r="E12" s="1667">
        <v>671000</v>
      </c>
      <c r="F12" s="1667">
        <v>671000</v>
      </c>
      <c r="G12" s="1667">
        <v>671000</v>
      </c>
    </row>
    <row r="13" spans="2:7" ht="12" customHeight="1">
      <c r="B13" s="1666"/>
      <c r="C13" s="1667"/>
      <c r="D13" s="1667"/>
      <c r="E13" s="1667"/>
      <c r="F13" s="1667"/>
      <c r="G13" s="1667"/>
    </row>
    <row r="14" spans="2:7" ht="60" customHeight="1">
      <c r="B14" s="1666"/>
      <c r="C14" s="1667"/>
      <c r="D14" s="1667"/>
      <c r="E14" s="1667"/>
      <c r="F14" s="1667"/>
      <c r="G14" s="1667"/>
    </row>
    <row r="15" spans="2:7" ht="12.75" customHeight="1">
      <c r="B15" s="1666" t="s">
        <v>1331</v>
      </c>
      <c r="C15" s="1677">
        <v>40000</v>
      </c>
      <c r="D15" s="1668" t="s">
        <v>1332</v>
      </c>
      <c r="E15" s="1668" t="s">
        <v>1332</v>
      </c>
      <c r="F15" s="1668" t="s">
        <v>1332</v>
      </c>
      <c r="G15" s="1668" t="s">
        <v>1332</v>
      </c>
    </row>
    <row r="16" spans="2:7" ht="12.75" customHeight="1">
      <c r="B16" s="1666"/>
      <c r="C16" s="1678"/>
      <c r="D16" s="1669"/>
      <c r="E16" s="1669"/>
      <c r="F16" s="1669"/>
      <c r="G16" s="1669"/>
    </row>
    <row r="17" spans="2:7" ht="27" customHeight="1">
      <c r="B17" s="1666"/>
      <c r="C17" s="1679"/>
      <c r="D17" s="1670"/>
      <c r="E17" s="1670"/>
      <c r="F17" s="1670"/>
      <c r="G17" s="1670"/>
    </row>
    <row r="18" spans="2:7" ht="12.75" customHeight="1">
      <c r="B18" s="1666" t="s">
        <v>1333</v>
      </c>
      <c r="C18" s="1667">
        <v>616575</v>
      </c>
      <c r="D18" s="1667">
        <v>997050</v>
      </c>
      <c r="E18" s="1667">
        <v>997050</v>
      </c>
      <c r="F18" s="1667">
        <v>997050</v>
      </c>
      <c r="G18" s="1667">
        <v>997050</v>
      </c>
    </row>
    <row r="19" spans="2:7" ht="15.75" customHeight="1">
      <c r="B19" s="1666"/>
      <c r="C19" s="1667"/>
      <c r="D19" s="1667"/>
      <c r="E19" s="1667"/>
      <c r="F19" s="1667"/>
      <c r="G19" s="1667"/>
    </row>
    <row r="20" spans="2:7" ht="43.5" customHeight="1">
      <c r="B20" s="1666"/>
      <c r="C20" s="1667"/>
      <c r="D20" s="1667"/>
      <c r="E20" s="1667"/>
      <c r="F20" s="1667"/>
      <c r="G20" s="1667"/>
    </row>
    <row r="21" spans="2:7" ht="12.75" customHeight="1">
      <c r="B21" s="1666" t="s">
        <v>1334</v>
      </c>
      <c r="C21" s="1667">
        <v>446226</v>
      </c>
      <c r="D21" s="1667">
        <v>455236</v>
      </c>
      <c r="E21" s="1667">
        <v>455236</v>
      </c>
      <c r="F21" s="1667">
        <v>455236</v>
      </c>
      <c r="G21" s="1667">
        <v>455236</v>
      </c>
    </row>
    <row r="22" spans="2:7" ht="12.75" customHeight="1">
      <c r="B22" s="1666"/>
      <c r="C22" s="1667"/>
      <c r="D22" s="1667"/>
      <c r="E22" s="1667"/>
      <c r="F22" s="1667"/>
      <c r="G22" s="1667"/>
    </row>
    <row r="23" spans="2:7" ht="27" customHeight="1">
      <c r="B23" s="1666"/>
      <c r="C23" s="1667"/>
      <c r="D23" s="1667"/>
      <c r="E23" s="1667"/>
      <c r="F23" s="1667"/>
      <c r="G23" s="1667"/>
    </row>
    <row r="24" spans="2:7" ht="12.75" customHeight="1">
      <c r="B24" s="1666" t="s">
        <v>1335</v>
      </c>
      <c r="C24" s="1668" t="s">
        <v>1332</v>
      </c>
      <c r="D24" s="1668" t="s">
        <v>1332</v>
      </c>
      <c r="E24" s="1668" t="s">
        <v>1332</v>
      </c>
      <c r="F24" s="1668" t="s">
        <v>1332</v>
      </c>
      <c r="G24" s="1668" t="s">
        <v>1332</v>
      </c>
    </row>
    <row r="25" spans="2:7" ht="12.75" customHeight="1">
      <c r="B25" s="1666"/>
      <c r="C25" s="1669"/>
      <c r="D25" s="1669"/>
      <c r="E25" s="1669"/>
      <c r="F25" s="1669"/>
      <c r="G25" s="1669"/>
    </row>
    <row r="26" spans="2:7" ht="27" customHeight="1">
      <c r="B26" s="1666"/>
      <c r="C26" s="1670"/>
      <c r="D26" s="1670"/>
      <c r="E26" s="1670"/>
      <c r="F26" s="1670"/>
      <c r="G26" s="1670"/>
    </row>
    <row r="27" spans="2:7" ht="12.75" customHeight="1">
      <c r="B27" s="1671" t="s">
        <v>275</v>
      </c>
      <c r="C27" s="1673">
        <f>SUM(C9:C26)</f>
        <v>8646957</v>
      </c>
      <c r="D27" s="1673">
        <f>SUM(D9:D26)</f>
        <v>9146309</v>
      </c>
      <c r="E27" s="1673">
        <f>SUM(E9:E26)</f>
        <v>9146309</v>
      </c>
      <c r="F27" s="1673">
        <f>SUM(F9:F26)</f>
        <v>9146309</v>
      </c>
      <c r="G27" s="1673">
        <f>SUM(G9:G26)</f>
        <v>9146309</v>
      </c>
    </row>
    <row r="28" spans="2:7" ht="12.75" customHeight="1">
      <c r="B28" s="1671"/>
      <c r="C28" s="1673"/>
      <c r="D28" s="1673"/>
      <c r="E28" s="1673"/>
      <c r="F28" s="1673"/>
      <c r="G28" s="1673"/>
    </row>
    <row r="29" spans="2:7" ht="27.75" customHeight="1" thickBot="1">
      <c r="B29" s="1672"/>
      <c r="C29" s="1674"/>
      <c r="D29" s="1674"/>
      <c r="E29" s="1674"/>
      <c r="F29" s="1674"/>
      <c r="G29" s="1674"/>
    </row>
    <row r="30" spans="2:7" ht="21" customHeight="1" thickTop="1">
      <c r="B30" s="1675" t="s">
        <v>1336</v>
      </c>
      <c r="C30" s="1676">
        <v>16938</v>
      </c>
      <c r="D30" s="1676">
        <v>28221</v>
      </c>
      <c r="E30" s="1676">
        <v>51154</v>
      </c>
      <c r="F30" s="1676">
        <v>50638</v>
      </c>
      <c r="G30" s="1676">
        <v>50134</v>
      </c>
    </row>
    <row r="31" spans="1:7" ht="18.75" customHeight="1">
      <c r="A31" s="1365"/>
      <c r="B31" s="1671"/>
      <c r="C31" s="1673"/>
      <c r="D31" s="1673"/>
      <c r="E31" s="1673"/>
      <c r="F31" s="1673"/>
      <c r="G31" s="1673"/>
    </row>
    <row r="32" spans="2:7" ht="18.75" customHeight="1" thickBot="1">
      <c r="B32" s="1672"/>
      <c r="C32" s="1674"/>
      <c r="D32" s="1674"/>
      <c r="E32" s="1674"/>
      <c r="F32" s="1674"/>
      <c r="G32" s="1674"/>
    </row>
    <row r="33" ht="12.75" thickTop="1"/>
  </sheetData>
  <sheetProtection/>
  <mergeCells count="56">
    <mergeCell ref="C27:C29"/>
    <mergeCell ref="C30:C32"/>
    <mergeCell ref="C9:C11"/>
    <mergeCell ref="C12:C14"/>
    <mergeCell ref="C15:C17"/>
    <mergeCell ref="C18:C20"/>
    <mergeCell ref="C21:C23"/>
    <mergeCell ref="C24:C26"/>
    <mergeCell ref="B27:B29"/>
    <mergeCell ref="D27:D29"/>
    <mergeCell ref="E27:E29"/>
    <mergeCell ref="F27:F29"/>
    <mergeCell ref="G27:G29"/>
    <mergeCell ref="B30:B32"/>
    <mergeCell ref="D30:D32"/>
    <mergeCell ref="E30:E32"/>
    <mergeCell ref="F30:F32"/>
    <mergeCell ref="G30:G32"/>
    <mergeCell ref="B21:B23"/>
    <mergeCell ref="D21:D23"/>
    <mergeCell ref="E21:E23"/>
    <mergeCell ref="F21:F23"/>
    <mergeCell ref="G21:G23"/>
    <mergeCell ref="B24:B26"/>
    <mergeCell ref="D24:D26"/>
    <mergeCell ref="E24:E26"/>
    <mergeCell ref="F24:F26"/>
    <mergeCell ref="G24:G26"/>
    <mergeCell ref="B15:B17"/>
    <mergeCell ref="D15:D17"/>
    <mergeCell ref="E15:E17"/>
    <mergeCell ref="F15:F17"/>
    <mergeCell ref="G15:G17"/>
    <mergeCell ref="B18:B20"/>
    <mergeCell ref="D18:D20"/>
    <mergeCell ref="E18:E20"/>
    <mergeCell ref="F18:F20"/>
    <mergeCell ref="G18:G20"/>
    <mergeCell ref="B9:B11"/>
    <mergeCell ref="D9:D11"/>
    <mergeCell ref="E9:E11"/>
    <mergeCell ref="F9:F11"/>
    <mergeCell ref="G9:G11"/>
    <mergeCell ref="B12:B14"/>
    <mergeCell ref="D12:D14"/>
    <mergeCell ref="E12:E14"/>
    <mergeCell ref="F12:F14"/>
    <mergeCell ref="G12:G14"/>
    <mergeCell ref="B2:G2"/>
    <mergeCell ref="B3:G4"/>
    <mergeCell ref="B7:B8"/>
    <mergeCell ref="D7:D8"/>
    <mergeCell ref="E7:E8"/>
    <mergeCell ref="F7:F8"/>
    <mergeCell ref="G7:G8"/>
    <mergeCell ref="C7:C8"/>
  </mergeCells>
  <printOptions/>
  <pageMargins left="0.5905511811023623" right="0.7874015748031497" top="0.984251968503937" bottom="0.984251968503937" header="0.5118110236220472" footer="0.5118110236220472"/>
  <pageSetup firstPageNumber="71" useFirstPageNumber="1" horizontalDpi="600" verticalDpi="600" orientation="portrait" paperSize="9" scale="82" r:id="rId1"/>
  <headerFooter alignWithMargins="0">
    <oddFooter>&amp;C&amp;P.oldal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showZeros="0" zoomScalePageLayoutView="0" workbookViewId="0" topLeftCell="A154">
      <selection activeCell="E170" sqref="E170:E171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392" t="s">
        <v>430</v>
      </c>
      <c r="B1" s="1392"/>
      <c r="C1" s="1383"/>
      <c r="D1" s="1383"/>
      <c r="E1" s="1383"/>
      <c r="F1" s="1383"/>
    </row>
    <row r="2" spans="1:6" ht="12.75">
      <c r="A2" s="1392" t="s">
        <v>114</v>
      </c>
      <c r="B2" s="1392"/>
      <c r="C2" s="1383"/>
      <c r="D2" s="1383"/>
      <c r="E2" s="1383"/>
      <c r="F2" s="1383"/>
    </row>
    <row r="3" spans="1:2" ht="9" customHeight="1">
      <c r="A3" s="103"/>
      <c r="B3" s="103"/>
    </row>
    <row r="4" spans="1:6" ht="12" customHeight="1">
      <c r="A4" s="92"/>
      <c r="B4" s="91"/>
      <c r="C4" s="86"/>
      <c r="D4" s="86"/>
      <c r="E4" s="86"/>
      <c r="F4" s="86" t="s">
        <v>279</v>
      </c>
    </row>
    <row r="5" spans="1:6" s="21" customFormat="1" ht="12" customHeight="1">
      <c r="A5" s="96"/>
      <c r="B5" s="20"/>
      <c r="C5" s="1375" t="s">
        <v>76</v>
      </c>
      <c r="D5" s="1395" t="s">
        <v>912</v>
      </c>
      <c r="E5" s="1395" t="s">
        <v>1248</v>
      </c>
      <c r="F5" s="1389" t="s">
        <v>887</v>
      </c>
    </row>
    <row r="6" spans="1:6" s="21" customFormat="1" ht="12" customHeight="1">
      <c r="A6" s="1" t="s">
        <v>291</v>
      </c>
      <c r="B6" s="1" t="s">
        <v>252</v>
      </c>
      <c r="C6" s="1393"/>
      <c r="D6" s="1396"/>
      <c r="E6" s="1396"/>
      <c r="F6" s="1390"/>
    </row>
    <row r="7" spans="1:6" s="21" customFormat="1" ht="12.75" customHeight="1" thickBot="1">
      <c r="A7" s="22"/>
      <c r="B7" s="22"/>
      <c r="C7" s="1394"/>
      <c r="D7" s="1397"/>
      <c r="E7" s="1397"/>
      <c r="F7" s="1391"/>
    </row>
    <row r="8" spans="1:6" ht="12" customHeight="1">
      <c r="A8" s="2" t="s">
        <v>253</v>
      </c>
      <c r="B8" s="3" t="s">
        <v>254</v>
      </c>
      <c r="C8" s="15" t="s">
        <v>255</v>
      </c>
      <c r="D8" s="15" t="s">
        <v>256</v>
      </c>
      <c r="E8" s="15" t="s">
        <v>257</v>
      </c>
      <c r="F8" s="15" t="s">
        <v>53</v>
      </c>
    </row>
    <row r="9" spans="1:6" ht="15" customHeight="1">
      <c r="A9" s="2"/>
      <c r="B9" s="112" t="s">
        <v>431</v>
      </c>
      <c r="C9" s="8"/>
      <c r="D9" s="8"/>
      <c r="E9" s="8"/>
      <c r="F9" s="5"/>
    </row>
    <row r="10" spans="1:6" ht="11.25">
      <c r="A10" s="2"/>
      <c r="B10" s="101"/>
      <c r="C10" s="8"/>
      <c r="D10" s="8"/>
      <c r="E10" s="8"/>
      <c r="F10" s="5"/>
    </row>
    <row r="11" spans="1:6" ht="11.25">
      <c r="A11" s="4">
        <v>1710</v>
      </c>
      <c r="B11" s="4" t="s">
        <v>488</v>
      </c>
      <c r="C11" s="4">
        <f>SUM(C12:C18)</f>
        <v>1818473</v>
      </c>
      <c r="D11" s="527">
        <f>SUM(D12:D18)</f>
        <v>1945591</v>
      </c>
      <c r="E11" s="527">
        <f>SUM(E12:E18)</f>
        <v>1646751</v>
      </c>
      <c r="F11" s="232">
        <f>SUM(E11/D11)</f>
        <v>0.8464014276381829</v>
      </c>
    </row>
    <row r="12" spans="1:6" ht="11.25">
      <c r="A12" s="8">
        <v>1711</v>
      </c>
      <c r="B12" s="8" t="s">
        <v>432</v>
      </c>
      <c r="C12" s="8">
        <f>SUM('3a.m.'!C53)</f>
        <v>984903</v>
      </c>
      <c r="D12" s="521">
        <f>SUM('3a.m.'!D53)</f>
        <v>1030429</v>
      </c>
      <c r="E12" s="521">
        <f>SUM('3a.m.'!E53)</f>
        <v>1002135</v>
      </c>
      <c r="F12" s="502">
        <f aca="true" t="shared" si="0" ref="F12:F72">SUM(E12/D12)</f>
        <v>0.9725415336718978</v>
      </c>
    </row>
    <row r="13" spans="1:6" ht="11.25">
      <c r="A13" s="8">
        <v>1712</v>
      </c>
      <c r="B13" s="8" t="s">
        <v>164</v>
      </c>
      <c r="C13" s="8">
        <f>SUM('3a.m.'!C54)</f>
        <v>274499</v>
      </c>
      <c r="D13" s="521">
        <f>SUM('3a.m.'!D54)</f>
        <v>308042</v>
      </c>
      <c r="E13" s="521">
        <f>SUM('3a.m.'!E54)</f>
        <v>288213</v>
      </c>
      <c r="F13" s="502">
        <f t="shared" si="0"/>
        <v>0.9356289077463463</v>
      </c>
    </row>
    <row r="14" spans="1:6" ht="11.25">
      <c r="A14" s="8">
        <v>1713</v>
      </c>
      <c r="B14" s="8" t="s">
        <v>165</v>
      </c>
      <c r="C14" s="8">
        <f>SUM('3a.m.'!C55)</f>
        <v>396471</v>
      </c>
      <c r="D14" s="521">
        <f>SUM('3a.m.'!D55)</f>
        <v>385816</v>
      </c>
      <c r="E14" s="521">
        <f>SUM('3a.m.'!E55)</f>
        <v>260168</v>
      </c>
      <c r="F14" s="502">
        <f t="shared" si="0"/>
        <v>0.6743318058349057</v>
      </c>
    </row>
    <row r="15" spans="1:6" ht="11.25">
      <c r="A15" s="8">
        <v>1714</v>
      </c>
      <c r="B15" s="8" t="s">
        <v>184</v>
      </c>
      <c r="C15" s="8">
        <f>SUM('3a.m.'!C56)</f>
        <v>0</v>
      </c>
      <c r="D15" s="521">
        <f>SUM('3a.m.'!D56)</f>
        <v>0</v>
      </c>
      <c r="E15" s="521">
        <f>SUM('3a.m.'!E56)</f>
        <v>0</v>
      </c>
      <c r="F15" s="502"/>
    </row>
    <row r="16" spans="1:6" ht="11.25">
      <c r="A16" s="8">
        <v>1715</v>
      </c>
      <c r="B16" s="5" t="s">
        <v>450</v>
      </c>
      <c r="C16" s="8">
        <f>SUM('3a.m.'!C57)</f>
        <v>0</v>
      </c>
      <c r="D16" s="521">
        <f>SUM('3a.m.'!D57)</f>
        <v>5770</v>
      </c>
      <c r="E16" s="521">
        <f>SUM('3a.m.'!E57)</f>
        <v>5770</v>
      </c>
      <c r="F16" s="502">
        <f t="shared" si="0"/>
        <v>1</v>
      </c>
    </row>
    <row r="17" spans="1:6" ht="11.25">
      <c r="A17" s="8">
        <v>1716</v>
      </c>
      <c r="B17" s="45" t="s">
        <v>376</v>
      </c>
      <c r="C17" s="8">
        <f>SUM('3a.m.'!C61)</f>
        <v>162100</v>
      </c>
      <c r="D17" s="521">
        <f>SUM('3a.m.'!D61)</f>
        <v>153034</v>
      </c>
      <c r="E17" s="521">
        <f>SUM('3a.m.'!E61)</f>
        <v>73451</v>
      </c>
      <c r="F17" s="502">
        <f t="shared" si="0"/>
        <v>0.47996523648339584</v>
      </c>
    </row>
    <row r="18" spans="1:6" ht="11.25">
      <c r="A18" s="8">
        <v>1717</v>
      </c>
      <c r="B18" s="46" t="s">
        <v>377</v>
      </c>
      <c r="C18" s="8">
        <f>SUM('3a.m.'!C60)</f>
        <v>500</v>
      </c>
      <c r="D18" s="521">
        <f>SUM('3a.m.'!D60)</f>
        <v>62500</v>
      </c>
      <c r="E18" s="521">
        <f>SUM('3a.m.'!E60)</f>
        <v>17014</v>
      </c>
      <c r="F18" s="502">
        <f t="shared" si="0"/>
        <v>0.272224</v>
      </c>
    </row>
    <row r="19" spans="1:6" ht="11.25">
      <c r="A19" s="8">
        <v>1718</v>
      </c>
      <c r="B19" s="46" t="s">
        <v>166</v>
      </c>
      <c r="C19" s="8"/>
      <c r="D19" s="521"/>
      <c r="E19" s="521"/>
      <c r="F19" s="232"/>
    </row>
    <row r="20" spans="1:6" ht="9.75" customHeight="1">
      <c r="A20" s="8"/>
      <c r="B20" s="8"/>
      <c r="C20" s="8"/>
      <c r="D20" s="521"/>
      <c r="E20" s="521"/>
      <c r="F20" s="232"/>
    </row>
    <row r="21" spans="1:6" ht="11.25">
      <c r="A21" s="8"/>
      <c r="B21" s="8"/>
      <c r="C21" s="8"/>
      <c r="D21" s="521"/>
      <c r="E21" s="521"/>
      <c r="F21" s="232"/>
    </row>
    <row r="22" spans="1:6" ht="12.75">
      <c r="A22" s="8"/>
      <c r="B22" s="113" t="s">
        <v>479</v>
      </c>
      <c r="C22" s="8"/>
      <c r="D22" s="521"/>
      <c r="E22" s="521"/>
      <c r="F22" s="232"/>
    </row>
    <row r="23" spans="1:6" ht="6.75" customHeight="1">
      <c r="A23" s="8"/>
      <c r="B23" s="8"/>
      <c r="C23" s="8"/>
      <c r="D23" s="521"/>
      <c r="E23" s="521"/>
      <c r="F23" s="232"/>
    </row>
    <row r="24" spans="1:6" ht="11.25">
      <c r="A24" s="80">
        <v>1740</v>
      </c>
      <c r="B24" s="80" t="s">
        <v>105</v>
      </c>
      <c r="C24" s="80">
        <f>SUM(C25:C32)</f>
        <v>394982</v>
      </c>
      <c r="D24" s="528">
        <f>SUM(D25:D32)</f>
        <v>437297</v>
      </c>
      <c r="E24" s="528">
        <f>SUM(E25:E32)</f>
        <v>394578</v>
      </c>
      <c r="F24" s="232">
        <f t="shared" si="0"/>
        <v>0.9023112438457158</v>
      </c>
    </row>
    <row r="25" spans="1:6" ht="11.25">
      <c r="A25" s="8">
        <v>1741</v>
      </c>
      <c r="B25" s="8" t="s">
        <v>432</v>
      </c>
      <c r="C25" s="8">
        <f>SUM('3b.m.'!C34)</f>
        <v>208450</v>
      </c>
      <c r="D25" s="521">
        <f>SUM('3b.m.'!D34)</f>
        <v>228006</v>
      </c>
      <c r="E25" s="521">
        <f>SUM('3b.m.'!E34)</f>
        <v>217513</v>
      </c>
      <c r="F25" s="502">
        <f t="shared" si="0"/>
        <v>0.9539792812469847</v>
      </c>
    </row>
    <row r="26" spans="1:6" ht="11.25">
      <c r="A26" s="8">
        <v>1742</v>
      </c>
      <c r="B26" s="8" t="s">
        <v>164</v>
      </c>
      <c r="C26" s="8">
        <f>SUM('3b.m.'!C35)</f>
        <v>56282</v>
      </c>
      <c r="D26" s="521">
        <f>SUM('3b.m.'!D35)</f>
        <v>63074</v>
      </c>
      <c r="E26" s="521">
        <f>SUM('3b.m.'!E35)</f>
        <v>56662</v>
      </c>
      <c r="F26" s="502">
        <f t="shared" si="0"/>
        <v>0.8983416304658021</v>
      </c>
    </row>
    <row r="27" spans="1:6" ht="11.25">
      <c r="A27" s="8">
        <v>1743</v>
      </c>
      <c r="B27" s="8" t="s">
        <v>165</v>
      </c>
      <c r="C27" s="8">
        <f>SUM('3b.m.'!C36)</f>
        <v>116250</v>
      </c>
      <c r="D27" s="521">
        <f>SUM('3b.m.'!D36)</f>
        <v>125062</v>
      </c>
      <c r="E27" s="521">
        <f>SUM('3b.m.'!E36)</f>
        <v>102889</v>
      </c>
      <c r="F27" s="502">
        <f t="shared" si="0"/>
        <v>0.8227039388463322</v>
      </c>
    </row>
    <row r="28" spans="1:6" ht="11.25">
      <c r="A28" s="8">
        <v>1744</v>
      </c>
      <c r="B28" s="8" t="s">
        <v>184</v>
      </c>
      <c r="C28" s="8">
        <f>SUM('3b.m.'!C37)</f>
        <v>0</v>
      </c>
      <c r="D28" s="521">
        <f>SUM('3b.m.'!D37)</f>
        <v>0</v>
      </c>
      <c r="E28" s="521">
        <f>SUM('3b.m.'!E37)</f>
        <v>0</v>
      </c>
      <c r="F28" s="502"/>
    </row>
    <row r="29" spans="1:6" ht="11.25">
      <c r="A29" s="8">
        <v>1745</v>
      </c>
      <c r="B29" s="8" t="s">
        <v>450</v>
      </c>
      <c r="C29" s="8">
        <f>SUM('3b.m.'!C38)</f>
        <v>0</v>
      </c>
      <c r="D29" s="521">
        <f>SUM('3b.m.'!D38)</f>
        <v>1773</v>
      </c>
      <c r="E29" s="521">
        <f>SUM('3b.m.'!E38)</f>
        <v>1773</v>
      </c>
      <c r="F29" s="502">
        <f t="shared" si="0"/>
        <v>1</v>
      </c>
    </row>
    <row r="30" spans="1:6" ht="11.25">
      <c r="A30" s="8">
        <v>1746</v>
      </c>
      <c r="B30" s="8" t="s">
        <v>376</v>
      </c>
      <c r="C30" s="8">
        <f>SUM('3b.m.'!C40)</f>
        <v>14000</v>
      </c>
      <c r="D30" s="521">
        <f>SUM('3b.m.'!D40)</f>
        <v>19382</v>
      </c>
      <c r="E30" s="521">
        <f>SUM('3b.m.'!E40)</f>
        <v>15741</v>
      </c>
      <c r="F30" s="502">
        <f t="shared" si="0"/>
        <v>0.8121452894438138</v>
      </c>
    </row>
    <row r="31" spans="1:6" ht="11.25">
      <c r="A31" s="8">
        <v>1747</v>
      </c>
      <c r="B31" s="8" t="s">
        <v>377</v>
      </c>
      <c r="C31" s="8">
        <f>SUM('3b.m.'!C41)</f>
        <v>0</v>
      </c>
      <c r="D31" s="521">
        <f>SUM('3b.m.'!H41)</f>
        <v>0</v>
      </c>
      <c r="E31" s="521">
        <f>SUM('3b.m.'!I41)</f>
        <v>0</v>
      </c>
      <c r="F31" s="232"/>
    </row>
    <row r="32" spans="1:6" ht="11.25">
      <c r="A32" s="8">
        <v>1748</v>
      </c>
      <c r="B32" s="5" t="s">
        <v>166</v>
      </c>
      <c r="C32" s="8"/>
      <c r="D32" s="521"/>
      <c r="E32" s="521"/>
      <c r="F32" s="232"/>
    </row>
    <row r="33" spans="1:6" ht="7.5" customHeight="1">
      <c r="A33" s="8"/>
      <c r="B33" s="8"/>
      <c r="C33" s="8"/>
      <c r="D33" s="521"/>
      <c r="E33" s="521"/>
      <c r="F33" s="232"/>
    </row>
    <row r="34" spans="1:6" ht="12.75">
      <c r="A34" s="8"/>
      <c r="B34" s="113" t="s">
        <v>480</v>
      </c>
      <c r="C34" s="8"/>
      <c r="D34" s="521"/>
      <c r="E34" s="521"/>
      <c r="F34" s="232"/>
    </row>
    <row r="35" spans="1:6" ht="7.5" customHeight="1">
      <c r="A35" s="2"/>
      <c r="B35" s="101"/>
      <c r="C35" s="8"/>
      <c r="D35" s="521"/>
      <c r="E35" s="521"/>
      <c r="F35" s="232"/>
    </row>
    <row r="36" spans="1:6" ht="11.25">
      <c r="A36" s="9">
        <v>1750</v>
      </c>
      <c r="B36" s="9" t="s">
        <v>61</v>
      </c>
      <c r="C36" s="9">
        <f>SUM(C37:C45)</f>
        <v>3651259</v>
      </c>
      <c r="D36" s="529">
        <f>SUM(D37:D45)</f>
        <v>4517377</v>
      </c>
      <c r="E36" s="529">
        <f>SUM(E37:E45)</f>
        <v>3847541</v>
      </c>
      <c r="F36" s="232">
        <f t="shared" si="0"/>
        <v>0.8517201464478169</v>
      </c>
    </row>
    <row r="37" spans="1:6" ht="11.25">
      <c r="A37" s="8">
        <v>1751</v>
      </c>
      <c r="B37" s="8" t="s">
        <v>432</v>
      </c>
      <c r="C37" s="8">
        <f>SUM('3c.m.'!C783)</f>
        <v>78936</v>
      </c>
      <c r="D37" s="521">
        <f>SUM('3c.m.'!D783)</f>
        <v>76637</v>
      </c>
      <c r="E37" s="521">
        <f>SUM('3c.m.'!E783)</f>
        <v>61168</v>
      </c>
      <c r="F37" s="502">
        <f t="shared" si="0"/>
        <v>0.7981523285097277</v>
      </c>
    </row>
    <row r="38" spans="1:6" ht="11.25">
      <c r="A38" s="8">
        <v>1752</v>
      </c>
      <c r="B38" s="8" t="s">
        <v>164</v>
      </c>
      <c r="C38" s="8">
        <f>SUM('3c.m.'!C784)</f>
        <v>21911</v>
      </c>
      <c r="D38" s="521">
        <f>SUM('3c.m.'!D784)</f>
        <v>21195</v>
      </c>
      <c r="E38" s="521">
        <f>SUM('3c.m.'!E784)</f>
        <v>16660</v>
      </c>
      <c r="F38" s="502">
        <f t="shared" si="0"/>
        <v>0.7860344420853975</v>
      </c>
    </row>
    <row r="39" spans="1:6" ht="11.25">
      <c r="A39" s="8">
        <v>1753</v>
      </c>
      <c r="B39" s="8" t="s">
        <v>165</v>
      </c>
      <c r="C39" s="8">
        <f>SUM('3c.m.'!C785)</f>
        <v>2742401</v>
      </c>
      <c r="D39" s="521">
        <f>SUM('3c.m.'!D785)</f>
        <v>2997045</v>
      </c>
      <c r="E39" s="521">
        <f>SUM('3c.m.'!E785)</f>
        <v>2694303</v>
      </c>
      <c r="F39" s="502">
        <f t="shared" si="0"/>
        <v>0.8989865017041786</v>
      </c>
    </row>
    <row r="40" spans="1:6" ht="11.25">
      <c r="A40" s="8">
        <v>1754</v>
      </c>
      <c r="B40" s="8" t="s">
        <v>184</v>
      </c>
      <c r="C40" s="8">
        <f>SUM('3c.m.'!C786)</f>
        <v>185205</v>
      </c>
      <c r="D40" s="521">
        <f>SUM('3c.m.'!D786)</f>
        <v>389235</v>
      </c>
      <c r="E40" s="521">
        <f>SUM('3c.m.'!E786)</f>
        <v>339670</v>
      </c>
      <c r="F40" s="502">
        <f t="shared" si="0"/>
        <v>0.8726604750343623</v>
      </c>
    </row>
    <row r="41" spans="1:6" ht="11.25">
      <c r="A41" s="8">
        <v>1755</v>
      </c>
      <c r="B41" s="8" t="s">
        <v>450</v>
      </c>
      <c r="C41" s="8">
        <f>SUM('3c.m.'!C787)</f>
        <v>90000</v>
      </c>
      <c r="D41" s="521">
        <f>SUM('3c.m.'!D787)</f>
        <v>136450</v>
      </c>
      <c r="E41" s="521">
        <f>SUM('3c.m.'!E787)</f>
        <v>94498</v>
      </c>
      <c r="F41" s="502">
        <f t="shared" si="0"/>
        <v>0.6925467204104068</v>
      </c>
    </row>
    <row r="42" spans="1:6" ht="11.25">
      <c r="A42" s="8">
        <v>1756</v>
      </c>
      <c r="B42" s="8" t="s">
        <v>376</v>
      </c>
      <c r="C42" s="8">
        <f>SUM('3c.m.'!C790)</f>
        <v>32806</v>
      </c>
      <c r="D42" s="521">
        <f>SUM('3c.m.'!D790)</f>
        <v>38659</v>
      </c>
      <c r="E42" s="521">
        <f>SUM('3c.m.'!E790)</f>
        <v>14599</v>
      </c>
      <c r="F42" s="502">
        <f t="shared" si="0"/>
        <v>0.3776352207765333</v>
      </c>
    </row>
    <row r="43" spans="1:6" ht="11.25">
      <c r="A43" s="5">
        <v>1757</v>
      </c>
      <c r="B43" s="5" t="s">
        <v>377</v>
      </c>
      <c r="C43" s="8">
        <f>SUM('3c.m.'!C791)</f>
        <v>0</v>
      </c>
      <c r="D43" s="521">
        <f>SUM('3c.m.'!D791)</f>
        <v>7401</v>
      </c>
      <c r="E43" s="521">
        <f>SUM('3c.m.'!E791)</f>
        <v>7401</v>
      </c>
      <c r="F43" s="502">
        <f t="shared" si="0"/>
        <v>1</v>
      </c>
    </row>
    <row r="44" spans="1:6" ht="11.25">
      <c r="A44" s="8">
        <v>1758</v>
      </c>
      <c r="B44" s="8" t="s">
        <v>535</v>
      </c>
      <c r="C44" s="8">
        <f>SUM('3c.m.'!C792)</f>
        <v>500000</v>
      </c>
      <c r="D44" s="521">
        <f>SUM('3c.m.'!D792)</f>
        <v>850755</v>
      </c>
      <c r="E44" s="521">
        <f>SUM('3c.m.'!E792)</f>
        <v>619242</v>
      </c>
      <c r="F44" s="502">
        <f t="shared" si="0"/>
        <v>0.7278734770879983</v>
      </c>
    </row>
    <row r="45" spans="1:6" ht="11.25">
      <c r="A45" s="8"/>
      <c r="B45" s="8"/>
      <c r="C45" s="8"/>
      <c r="D45" s="521"/>
      <c r="E45" s="521"/>
      <c r="F45" s="232"/>
    </row>
    <row r="46" spans="1:6" ht="11.25">
      <c r="A46" s="8"/>
      <c r="B46" s="8"/>
      <c r="C46" s="8"/>
      <c r="D46" s="521"/>
      <c r="E46" s="521"/>
      <c r="F46" s="232"/>
    </row>
    <row r="47" spans="1:6" ht="11.25">
      <c r="A47" s="4">
        <v>1760</v>
      </c>
      <c r="B47" s="4" t="s">
        <v>491</v>
      </c>
      <c r="C47" s="4">
        <f>SUM(C48:C53)</f>
        <v>962520</v>
      </c>
      <c r="D47" s="527">
        <f>SUM(D48:D53)</f>
        <v>1122222</v>
      </c>
      <c r="E47" s="527">
        <f>SUM(E48:E53)</f>
        <v>913075</v>
      </c>
      <c r="F47" s="232">
        <f t="shared" si="0"/>
        <v>0.8136313492339305</v>
      </c>
    </row>
    <row r="48" spans="1:6" ht="11.25">
      <c r="A48" s="8">
        <v>1761</v>
      </c>
      <c r="B48" s="8" t="s">
        <v>432</v>
      </c>
      <c r="C48" s="5">
        <f>SUM('3d.m.'!C51)</f>
        <v>0</v>
      </c>
      <c r="D48" s="5">
        <f>SUM('3d.m.'!H51)</f>
        <v>0</v>
      </c>
      <c r="E48" s="5">
        <f>SUM('3d.m.'!I51)</f>
        <v>0</v>
      </c>
      <c r="F48" s="232"/>
    </row>
    <row r="49" spans="1:6" ht="11.25">
      <c r="A49" s="5">
        <v>1762</v>
      </c>
      <c r="B49" s="5" t="s">
        <v>164</v>
      </c>
      <c r="C49" s="5">
        <f>SUM('3d.m.'!C52)</f>
        <v>0</v>
      </c>
      <c r="D49" s="5">
        <f>SUM('3d.m.'!H52)</f>
        <v>0</v>
      </c>
      <c r="E49" s="5">
        <f>SUM('3d.m.'!I52)</f>
        <v>0</v>
      </c>
      <c r="F49" s="232"/>
    </row>
    <row r="50" spans="1:6" ht="11.25">
      <c r="A50" s="8">
        <v>1763</v>
      </c>
      <c r="B50" s="8" t="s">
        <v>880</v>
      </c>
      <c r="C50" s="5">
        <f>SUM('3d.m.'!C53)</f>
        <v>0</v>
      </c>
      <c r="D50" s="5">
        <f>SUM('3d.m.'!D53)</f>
        <v>3625</v>
      </c>
      <c r="E50" s="5">
        <f>SUM('3d.m.'!E53)</f>
        <v>3625</v>
      </c>
      <c r="F50" s="502">
        <f t="shared" si="0"/>
        <v>1</v>
      </c>
    </row>
    <row r="51" spans="1:6" ht="11.25">
      <c r="A51" s="8">
        <v>1764</v>
      </c>
      <c r="B51" s="8" t="s">
        <v>450</v>
      </c>
      <c r="C51" s="5">
        <f>SUM('3d.m.'!C54)</f>
        <v>758520</v>
      </c>
      <c r="D51" s="5">
        <f>SUM('3d.m.'!D54)</f>
        <v>810070</v>
      </c>
      <c r="E51" s="5">
        <f>SUM('3d.m.'!E54)</f>
        <v>807915</v>
      </c>
      <c r="F51" s="502">
        <f t="shared" si="0"/>
        <v>0.9973397360721913</v>
      </c>
    </row>
    <row r="52" spans="1:6" ht="11.25">
      <c r="A52" s="8">
        <v>1765</v>
      </c>
      <c r="B52" s="8" t="s">
        <v>493</v>
      </c>
      <c r="C52" s="5">
        <f>SUM('3d.m.'!C55)</f>
        <v>204000</v>
      </c>
      <c r="D52" s="5">
        <f>SUM('3d.m.'!D55)</f>
        <v>308527</v>
      </c>
      <c r="E52" s="5">
        <f>SUM('3d.m.'!E55)</f>
        <v>101535</v>
      </c>
      <c r="F52" s="502">
        <f t="shared" si="0"/>
        <v>0.3290959948399978</v>
      </c>
    </row>
    <row r="53" spans="1:6" ht="11.25">
      <c r="A53" s="8"/>
      <c r="B53" s="8"/>
      <c r="C53" s="5"/>
      <c r="D53" s="5"/>
      <c r="E53" s="5"/>
      <c r="F53" s="232"/>
    </row>
    <row r="54" spans="1:6" ht="11.25">
      <c r="A54" s="2"/>
      <c r="B54" s="101"/>
      <c r="C54" s="8"/>
      <c r="D54" s="521"/>
      <c r="E54" s="521"/>
      <c r="F54" s="232"/>
    </row>
    <row r="55" spans="1:6" ht="11.25">
      <c r="A55" s="4">
        <v>1770</v>
      </c>
      <c r="B55" s="23" t="s">
        <v>481</v>
      </c>
      <c r="C55" s="4">
        <f>SUM(C58:C63)-C62</f>
        <v>5415201</v>
      </c>
      <c r="D55" s="527">
        <f>SUM(D56:D63)-D62</f>
        <v>4879492</v>
      </c>
      <c r="E55" s="527">
        <f>SUM(E56:E63)-E62</f>
        <v>2849226</v>
      </c>
      <c r="F55" s="232">
        <f t="shared" si="0"/>
        <v>0.5839185718513321</v>
      </c>
    </row>
    <row r="56" spans="1:6" ht="11.25">
      <c r="A56" s="78">
        <v>1771</v>
      </c>
      <c r="B56" s="8" t="s">
        <v>432</v>
      </c>
      <c r="C56" s="85">
        <f>SUM('4.mell.'!C106)</f>
        <v>0</v>
      </c>
      <c r="D56" s="209">
        <f>SUM('4.mell.'!D106)</f>
        <v>38966</v>
      </c>
      <c r="E56" s="209">
        <f>SUM('4.mell.'!E106)</f>
        <v>32295</v>
      </c>
      <c r="F56" s="502">
        <f t="shared" si="0"/>
        <v>0.8287994662013037</v>
      </c>
    </row>
    <row r="57" spans="1:6" ht="11.25">
      <c r="A57" s="78">
        <v>1772</v>
      </c>
      <c r="B57" s="8" t="s">
        <v>164</v>
      </c>
      <c r="C57" s="85">
        <f>SUM('4.mell.'!C107)</f>
        <v>0</v>
      </c>
      <c r="D57" s="209">
        <f>SUM('4.mell.'!D107)</f>
        <v>8306</v>
      </c>
      <c r="E57" s="209">
        <f>SUM('4.mell.'!E107)</f>
        <v>7922</v>
      </c>
      <c r="F57" s="502">
        <f t="shared" si="0"/>
        <v>0.9537683602215266</v>
      </c>
    </row>
    <row r="58" spans="1:6" ht="11.25">
      <c r="A58" s="8">
        <v>1773</v>
      </c>
      <c r="B58" s="8" t="s">
        <v>165</v>
      </c>
      <c r="C58" s="5"/>
      <c r="D58" s="209">
        <f>SUM('4.mell.'!D108)</f>
        <v>126968</v>
      </c>
      <c r="E58" s="209">
        <f>SUM('4.mell.'!E108)</f>
        <v>122708</v>
      </c>
      <c r="F58" s="502">
        <f t="shared" si="0"/>
        <v>0.9664482389263437</v>
      </c>
    </row>
    <row r="59" spans="1:6" ht="11.25">
      <c r="A59" s="8">
        <v>1774</v>
      </c>
      <c r="B59" s="8" t="s">
        <v>421</v>
      </c>
      <c r="C59" s="5">
        <f>SUM('4.mell.'!C109)</f>
        <v>0</v>
      </c>
      <c r="D59" s="209">
        <f>SUM('4.mell.'!D109)</f>
        <v>540</v>
      </c>
      <c r="E59" s="209">
        <f>SUM('4.mell.'!E109)</f>
        <v>0</v>
      </c>
      <c r="F59" s="502">
        <f t="shared" si="0"/>
        <v>0</v>
      </c>
    </row>
    <row r="60" spans="1:6" ht="11.25">
      <c r="A60" s="8">
        <v>1775</v>
      </c>
      <c r="B60" s="8" t="s">
        <v>376</v>
      </c>
      <c r="C60" s="5"/>
      <c r="D60" s="209">
        <f>SUM('4.mell.'!D112)</f>
        <v>31527</v>
      </c>
      <c r="E60" s="209">
        <f>SUM('4.mell.'!E112)</f>
        <v>31527</v>
      </c>
      <c r="F60" s="502">
        <f t="shared" si="0"/>
        <v>1</v>
      </c>
    </row>
    <row r="61" spans="1:6" ht="11.25">
      <c r="A61" s="8">
        <v>1776</v>
      </c>
      <c r="B61" s="8" t="s">
        <v>377</v>
      </c>
      <c r="C61" s="5">
        <f>SUM('4.mell.'!C113)</f>
        <v>5385201</v>
      </c>
      <c r="D61" s="530">
        <f>SUM('4.mell.'!D113)</f>
        <v>4628350</v>
      </c>
      <c r="E61" s="530">
        <f>SUM('4.mell.'!E113)</f>
        <v>2630932</v>
      </c>
      <c r="F61" s="502">
        <f t="shared" si="0"/>
        <v>0.5684384283816046</v>
      </c>
    </row>
    <row r="62" spans="1:6" ht="12">
      <c r="A62" s="8"/>
      <c r="B62" s="74" t="s">
        <v>187</v>
      </c>
      <c r="C62" s="258">
        <f>SUM('4.mell.'!C114)</f>
        <v>369270</v>
      </c>
      <c r="D62" s="531">
        <f>SUM('4.mell.'!D114)</f>
        <v>0</v>
      </c>
      <c r="E62" s="531">
        <f>SUM('4.mell.'!E114)</f>
        <v>0</v>
      </c>
      <c r="F62" s="502"/>
    </row>
    <row r="63" spans="1:6" ht="11.25">
      <c r="A63" s="8">
        <v>1777</v>
      </c>
      <c r="B63" s="8" t="s">
        <v>166</v>
      </c>
      <c r="C63" s="5">
        <f>SUM('4.mell.'!C115)</f>
        <v>30000</v>
      </c>
      <c r="D63" s="530">
        <f>SUM('4.mell.'!D115)</f>
        <v>44835</v>
      </c>
      <c r="E63" s="530">
        <f>SUM('4.mell.'!E115)</f>
        <v>23842</v>
      </c>
      <c r="F63" s="502">
        <f t="shared" si="0"/>
        <v>0.5317720530835285</v>
      </c>
    </row>
    <row r="64" spans="1:6" ht="11.25">
      <c r="A64" s="8"/>
      <c r="B64" s="8"/>
      <c r="C64" s="8"/>
      <c r="D64" s="521"/>
      <c r="E64" s="521"/>
      <c r="F64" s="232"/>
    </row>
    <row r="65" spans="1:6" ht="11.25">
      <c r="A65" s="4">
        <v>1780</v>
      </c>
      <c r="B65" s="4" t="s">
        <v>482</v>
      </c>
      <c r="C65" s="4">
        <f>SUM(C66:C72)</f>
        <v>729360</v>
      </c>
      <c r="D65" s="527">
        <f>SUM(D66:D72)</f>
        <v>212522</v>
      </c>
      <c r="E65" s="527">
        <f>SUM(E66:E72)</f>
        <v>87070</v>
      </c>
      <c r="F65" s="232">
        <f t="shared" si="0"/>
        <v>0.4096987605989027</v>
      </c>
    </row>
    <row r="66" spans="1:6" ht="11.25">
      <c r="A66" s="78">
        <v>1781</v>
      </c>
      <c r="B66" s="8" t="s">
        <v>432</v>
      </c>
      <c r="C66" s="85">
        <f>SUM('5.mell. '!C47)</f>
        <v>0</v>
      </c>
      <c r="D66" s="530">
        <f>SUM('5.mell. '!H47)</f>
        <v>0</v>
      </c>
      <c r="E66" s="530">
        <f>SUM('5.mell. '!I47)</f>
        <v>0</v>
      </c>
      <c r="F66" s="232"/>
    </row>
    <row r="67" spans="1:6" ht="11.25">
      <c r="A67" s="78">
        <v>1782</v>
      </c>
      <c r="B67" s="8" t="s">
        <v>164</v>
      </c>
      <c r="C67" s="85">
        <f>SUM('5.mell. '!C48)</f>
        <v>0</v>
      </c>
      <c r="D67" s="530">
        <f>SUM('5.mell. '!H48)</f>
        <v>0</v>
      </c>
      <c r="E67" s="530">
        <f>SUM('5.mell. '!I48)</f>
        <v>0</v>
      </c>
      <c r="F67" s="232"/>
    </row>
    <row r="68" spans="1:6" ht="11.25">
      <c r="A68" s="8">
        <v>1783</v>
      </c>
      <c r="B68" s="8" t="s">
        <v>165</v>
      </c>
      <c r="C68" s="5">
        <f>SUM('5.mell. '!C49)</f>
        <v>0</v>
      </c>
      <c r="D68" s="209">
        <f>SUM('5.mell. '!D49)</f>
        <v>10179</v>
      </c>
      <c r="E68" s="209">
        <f>SUM('5.mell. '!E49)</f>
        <v>10179</v>
      </c>
      <c r="F68" s="502">
        <f t="shared" si="0"/>
        <v>1</v>
      </c>
    </row>
    <row r="69" spans="1:6" ht="11.25">
      <c r="A69" s="8">
        <v>1784</v>
      </c>
      <c r="B69" s="8" t="s">
        <v>421</v>
      </c>
      <c r="C69" s="5"/>
      <c r="D69" s="5">
        <f>SUM('5.mell. '!D50)</f>
        <v>0</v>
      </c>
      <c r="E69" s="5">
        <f>SUM('5.mell. '!E50)</f>
        <v>0</v>
      </c>
      <c r="F69" s="502"/>
    </row>
    <row r="70" spans="1:6" ht="11.25">
      <c r="A70" s="8">
        <v>1785</v>
      </c>
      <c r="B70" s="8" t="s">
        <v>376</v>
      </c>
      <c r="C70" s="5">
        <f>SUM('5.mell. '!C54)</f>
        <v>729360</v>
      </c>
      <c r="D70" s="5">
        <f>SUM('5.mell. '!D54)</f>
        <v>200577</v>
      </c>
      <c r="E70" s="5">
        <f>SUM('5.mell. '!E54)</f>
        <v>74812</v>
      </c>
      <c r="F70" s="502">
        <f t="shared" si="0"/>
        <v>0.37298394132926505</v>
      </c>
    </row>
    <row r="71" spans="1:6" ht="11.25">
      <c r="A71" s="8">
        <v>1786</v>
      </c>
      <c r="B71" s="8" t="s">
        <v>377</v>
      </c>
      <c r="C71" s="5">
        <f>SUM('5.mell. '!C50)</f>
        <v>0</v>
      </c>
      <c r="D71" s="5">
        <f>SUM('5.mell. '!D52)</f>
        <v>0</v>
      </c>
      <c r="E71" s="5">
        <f>SUM('5.mell. '!E53)</f>
        <v>1143</v>
      </c>
      <c r="F71" s="502"/>
    </row>
    <row r="72" spans="1:6" ht="11.25">
      <c r="A72" s="5">
        <v>1787</v>
      </c>
      <c r="B72" s="8" t="s">
        <v>166</v>
      </c>
      <c r="C72" s="5"/>
      <c r="D72" s="5">
        <f>SUM('5.mell. '!D55)</f>
        <v>1766</v>
      </c>
      <c r="E72" s="5">
        <f>SUM('5.mell. '!E55)</f>
        <v>936</v>
      </c>
      <c r="F72" s="502">
        <f t="shared" si="0"/>
        <v>0.5300113250283126</v>
      </c>
    </row>
    <row r="73" spans="1:6" s="21" customFormat="1" ht="12">
      <c r="A73" s="5"/>
      <c r="B73" s="74"/>
      <c r="C73" s="8"/>
      <c r="D73" s="8"/>
      <c r="E73" s="8"/>
      <c r="F73" s="232"/>
    </row>
    <row r="74" spans="1:6" s="25" customFormat="1" ht="13.5" customHeight="1">
      <c r="A74" s="4">
        <v>1801</v>
      </c>
      <c r="B74" s="9" t="s">
        <v>169</v>
      </c>
      <c r="C74" s="4">
        <v>50000</v>
      </c>
      <c r="D74" s="4">
        <v>50608</v>
      </c>
      <c r="E74" s="4">
        <v>40598</v>
      </c>
      <c r="F74" s="232">
        <f aca="true" t="shared" si="1" ref="F74:F136">SUM(E74/D74)</f>
        <v>0.8022051849509959</v>
      </c>
    </row>
    <row r="75" spans="1:6" s="25" customFormat="1" ht="13.5" customHeight="1">
      <c r="A75" s="4"/>
      <c r="B75" s="9"/>
      <c r="C75" s="4"/>
      <c r="D75" s="4"/>
      <c r="E75" s="4"/>
      <c r="F75" s="232"/>
    </row>
    <row r="76" spans="1:6" s="25" customFormat="1" ht="13.5" customHeight="1">
      <c r="A76" s="4">
        <v>1803</v>
      </c>
      <c r="B76" s="9" t="s">
        <v>62</v>
      </c>
      <c r="C76" s="4">
        <v>5000</v>
      </c>
      <c r="D76" s="4">
        <v>7000</v>
      </c>
      <c r="E76" s="4">
        <v>5101</v>
      </c>
      <c r="F76" s="232">
        <f t="shared" si="1"/>
        <v>0.7287142857142858</v>
      </c>
    </row>
    <row r="77" spans="1:6" ht="12" customHeight="1">
      <c r="A77" s="79"/>
      <c r="B77" s="80"/>
      <c r="C77" s="79"/>
      <c r="D77" s="79"/>
      <c r="E77" s="79"/>
      <c r="F77" s="232"/>
    </row>
    <row r="78" spans="1:6" s="25" customFormat="1" ht="11.25">
      <c r="A78" s="4">
        <v>1804</v>
      </c>
      <c r="B78" s="9" t="s">
        <v>63</v>
      </c>
      <c r="C78" s="4">
        <v>180000</v>
      </c>
      <c r="D78" s="4">
        <v>148000</v>
      </c>
      <c r="E78" s="4">
        <v>134215</v>
      </c>
      <c r="F78" s="232">
        <f t="shared" si="1"/>
        <v>0.9068581081081081</v>
      </c>
    </row>
    <row r="79" spans="1:6" s="25" customFormat="1" ht="12" customHeight="1">
      <c r="A79" s="4"/>
      <c r="B79" s="9"/>
      <c r="C79" s="79"/>
      <c r="D79" s="79"/>
      <c r="E79" s="79"/>
      <c r="F79" s="232"/>
    </row>
    <row r="80" spans="1:6" s="25" customFormat="1" ht="11.25">
      <c r="A80" s="4">
        <v>1805</v>
      </c>
      <c r="B80" s="9" t="s">
        <v>817</v>
      </c>
      <c r="C80" s="20"/>
      <c r="D80" s="20"/>
      <c r="E80" s="20"/>
      <c r="F80" s="232"/>
    </row>
    <row r="81" spans="1:6" s="25" customFormat="1" ht="11.25">
      <c r="A81" s="4"/>
      <c r="B81" s="9"/>
      <c r="C81" s="20"/>
      <c r="D81" s="20"/>
      <c r="E81" s="20"/>
      <c r="F81" s="232"/>
    </row>
    <row r="82" spans="1:6" s="25" customFormat="1" ht="11.25">
      <c r="A82" s="4">
        <v>1806</v>
      </c>
      <c r="B82" s="4" t="s">
        <v>816</v>
      </c>
      <c r="C82" s="79"/>
      <c r="D82" s="79">
        <f>SUM(D83:D84)</f>
        <v>73646</v>
      </c>
      <c r="E82" s="79">
        <v>73646</v>
      </c>
      <c r="F82" s="232">
        <f t="shared" si="1"/>
        <v>1</v>
      </c>
    </row>
    <row r="83" spans="1:6" s="25" customFormat="1" ht="12">
      <c r="A83" s="20"/>
      <c r="B83" s="85" t="s">
        <v>818</v>
      </c>
      <c r="C83" s="81"/>
      <c r="D83" s="258"/>
      <c r="E83" s="258"/>
      <c r="F83" s="232"/>
    </row>
    <row r="84" spans="1:6" s="25" customFormat="1" ht="12">
      <c r="A84" s="20"/>
      <c r="B84" s="85" t="s">
        <v>819</v>
      </c>
      <c r="C84" s="81"/>
      <c r="D84" s="531">
        <v>73646</v>
      </c>
      <c r="E84" s="531">
        <v>73646</v>
      </c>
      <c r="F84" s="1057">
        <f t="shared" si="1"/>
        <v>1</v>
      </c>
    </row>
    <row r="85" spans="1:6" s="25" customFormat="1" ht="11.25">
      <c r="A85" s="20"/>
      <c r="B85" s="4"/>
      <c r="C85" s="81"/>
      <c r="D85" s="532"/>
      <c r="E85" s="532"/>
      <c r="F85" s="232"/>
    </row>
    <row r="86" spans="1:6" s="25" customFormat="1" ht="11.25">
      <c r="A86" s="20">
        <v>1807</v>
      </c>
      <c r="B86" s="4" t="s">
        <v>675</v>
      </c>
      <c r="C86" s="81"/>
      <c r="D86" s="532">
        <v>124867</v>
      </c>
      <c r="E86" s="532">
        <v>124867</v>
      </c>
      <c r="F86" s="232">
        <f t="shared" si="1"/>
        <v>1</v>
      </c>
    </row>
    <row r="87" spans="1:6" s="25" customFormat="1" ht="11.25">
      <c r="A87" s="4"/>
      <c r="B87" s="4"/>
      <c r="C87" s="4"/>
      <c r="D87" s="527"/>
      <c r="E87" s="527"/>
      <c r="F87" s="232"/>
    </row>
    <row r="88" spans="1:6" s="25" customFormat="1" ht="12">
      <c r="A88" s="79">
        <v>1812</v>
      </c>
      <c r="B88" s="109" t="s">
        <v>64</v>
      </c>
      <c r="C88" s="4">
        <f>SUM('6.mell. '!C12)</f>
        <v>262093</v>
      </c>
      <c r="D88" s="527">
        <f>SUM('6.mell. '!D12)</f>
        <v>92925</v>
      </c>
      <c r="E88" s="527"/>
      <c r="F88" s="232">
        <f t="shared" si="1"/>
        <v>0</v>
      </c>
    </row>
    <row r="89" spans="1:6" s="25" customFormat="1" ht="12">
      <c r="A89" s="79">
        <v>1813</v>
      </c>
      <c r="B89" s="104" t="s">
        <v>65</v>
      </c>
      <c r="C89" s="20">
        <f>SUM('6.mell. '!C14)</f>
        <v>89312</v>
      </c>
      <c r="D89" s="533">
        <f>SUM('6.mell. '!D14+'6.mell. '!D20)</f>
        <v>7726</v>
      </c>
      <c r="E89" s="533"/>
      <c r="F89" s="232">
        <f t="shared" si="1"/>
        <v>0</v>
      </c>
    </row>
    <row r="90" spans="1:6" s="25" customFormat="1" ht="11.25">
      <c r="A90" s="20">
        <v>1816</v>
      </c>
      <c r="B90" s="79" t="s">
        <v>107</v>
      </c>
      <c r="C90" s="79">
        <f>SUM(C88+C89)</f>
        <v>351405</v>
      </c>
      <c r="D90" s="534">
        <f>SUM(D88+D89)</f>
        <v>100651</v>
      </c>
      <c r="E90" s="534"/>
      <c r="F90" s="232">
        <f t="shared" si="1"/>
        <v>0</v>
      </c>
    </row>
    <row r="91" spans="1:6" ht="11.25">
      <c r="A91" s="5"/>
      <c r="B91" s="5"/>
      <c r="C91" s="79"/>
      <c r="D91" s="79"/>
      <c r="E91" s="79"/>
      <c r="F91" s="232"/>
    </row>
    <row r="92" spans="1:6" s="28" customFormat="1" ht="13.5" customHeight="1">
      <c r="A92" s="94"/>
      <c r="B92" s="94" t="s">
        <v>96</v>
      </c>
      <c r="C92" s="94"/>
      <c r="D92" s="511"/>
      <c r="E92" s="511"/>
      <c r="F92" s="232"/>
    </row>
    <row r="93" spans="1:8" s="21" customFormat="1" ht="12" customHeight="1">
      <c r="A93" s="5">
        <v>1821</v>
      </c>
      <c r="B93" s="8" t="s">
        <v>432</v>
      </c>
      <c r="C93" s="6">
        <f aca="true" t="shared" si="2" ref="C93:E94">SUM(C12+C25+C37+C48+C56+C66)</f>
        <v>1272289</v>
      </c>
      <c r="D93" s="1343">
        <f t="shared" si="2"/>
        <v>1374038</v>
      </c>
      <c r="E93" s="1343">
        <f t="shared" si="2"/>
        <v>1313111</v>
      </c>
      <c r="F93" s="616">
        <f t="shared" si="1"/>
        <v>0.9556584315717614</v>
      </c>
      <c r="G93" s="1344"/>
      <c r="H93" s="1344"/>
    </row>
    <row r="94" spans="1:8" s="21" customFormat="1" ht="12" customHeight="1">
      <c r="A94" s="5">
        <v>1822</v>
      </c>
      <c r="B94" s="8" t="s">
        <v>164</v>
      </c>
      <c r="C94" s="5">
        <f t="shared" si="2"/>
        <v>352692</v>
      </c>
      <c r="D94" s="209">
        <f t="shared" si="2"/>
        <v>400617</v>
      </c>
      <c r="E94" s="209">
        <f t="shared" si="2"/>
        <v>369457</v>
      </c>
      <c r="F94" s="616">
        <f t="shared" si="1"/>
        <v>0.922219975687502</v>
      </c>
      <c r="G94" s="1344"/>
      <c r="H94" s="1344"/>
    </row>
    <row r="95" spans="1:8" s="21" customFormat="1" ht="11.25">
      <c r="A95" s="196">
        <v>1823</v>
      </c>
      <c r="B95" s="8" t="s">
        <v>165</v>
      </c>
      <c r="C95" s="5">
        <f>SUM(C14+C27+C39+C50+C58+C68+C74+C78)</f>
        <v>3485122</v>
      </c>
      <c r="D95" s="209">
        <f>SUM(D14+D27+D39+D58+D68+D74+D78+D86)</f>
        <v>3968545</v>
      </c>
      <c r="E95" s="209">
        <f>SUM(E14+E27+E39+E58+E68+E74+E78+E86)</f>
        <v>3489927</v>
      </c>
      <c r="F95" s="616">
        <f t="shared" si="1"/>
        <v>0.8793971090160247</v>
      </c>
      <c r="G95" s="1344"/>
      <c r="H95" s="1344"/>
    </row>
    <row r="96" spans="1:8" s="21" customFormat="1" ht="11.25">
      <c r="A96" s="196">
        <v>1824</v>
      </c>
      <c r="B96" s="8" t="s">
        <v>184</v>
      </c>
      <c r="C96" s="6">
        <f>SUM(C15+C28+C40)</f>
        <v>185205</v>
      </c>
      <c r="D96" s="1343">
        <f>SUM(D15+D28+D40)</f>
        <v>389235</v>
      </c>
      <c r="E96" s="1343">
        <f>SUM(E15+E28+E40)</f>
        <v>339670</v>
      </c>
      <c r="F96" s="616">
        <f t="shared" si="1"/>
        <v>0.8726604750343623</v>
      </c>
      <c r="G96" s="1344"/>
      <c r="H96" s="1344"/>
    </row>
    <row r="97" spans="1:8" s="21" customFormat="1" ht="11.25">
      <c r="A97" s="5">
        <v>1825</v>
      </c>
      <c r="B97" s="8" t="s">
        <v>450</v>
      </c>
      <c r="C97" s="209">
        <f>SUM(C16+C29+C41+C51+C59+C69+C88+C89)</f>
        <v>1199925</v>
      </c>
      <c r="D97" s="209">
        <f>SUM(D16+D29+D41+D51+D59+D69+D88+D89+D84)</f>
        <v>1128900</v>
      </c>
      <c r="E97" s="209">
        <f>SUM(E16+E29+E41+E51+E59+E69+E88+E89+E84)</f>
        <v>983602</v>
      </c>
      <c r="F97" s="616">
        <f t="shared" si="1"/>
        <v>0.871292408539286</v>
      </c>
      <c r="G97" s="1344"/>
      <c r="H97" s="1344"/>
    </row>
    <row r="98" spans="1:8" s="21" customFormat="1" ht="12" thickBot="1">
      <c r="A98" s="108"/>
      <c r="B98" s="236" t="s">
        <v>127</v>
      </c>
      <c r="C98" s="346">
        <v>351405</v>
      </c>
      <c r="D98" s="346">
        <f>SUM(D90)</f>
        <v>100651</v>
      </c>
      <c r="E98" s="346">
        <f>SUM(E90)</f>
        <v>0</v>
      </c>
      <c r="F98" s="926">
        <f t="shared" si="1"/>
        <v>0</v>
      </c>
      <c r="G98" s="860"/>
      <c r="H98" s="1344"/>
    </row>
    <row r="99" spans="1:8" s="21" customFormat="1" ht="17.25" customHeight="1" thickBot="1">
      <c r="A99" s="207">
        <v>1820</v>
      </c>
      <c r="B99" s="207" t="s">
        <v>84</v>
      </c>
      <c r="C99" s="207">
        <f>SUM(C93:C98)-C98</f>
        <v>6495233</v>
      </c>
      <c r="D99" s="1345">
        <f>SUM(D93:D98)-D98</f>
        <v>7261335</v>
      </c>
      <c r="E99" s="1345">
        <f>SUM(E93:E98)-E98</f>
        <v>6495767</v>
      </c>
      <c r="F99" s="1346">
        <f t="shared" si="1"/>
        <v>0.8945692493184794</v>
      </c>
      <c r="G99" s="1344"/>
      <c r="H99" s="1344"/>
    </row>
    <row r="100" spans="1:8" s="21" customFormat="1" ht="11.25">
      <c r="A100" s="80"/>
      <c r="B100" s="80"/>
      <c r="C100" s="80"/>
      <c r="D100" s="528"/>
      <c r="E100" s="528"/>
      <c r="F100" s="925"/>
      <c r="G100" s="1344"/>
      <c r="H100" s="1344"/>
    </row>
    <row r="101" spans="1:8" s="21" customFormat="1" ht="11.25">
      <c r="A101" s="5"/>
      <c r="B101" s="109" t="s">
        <v>97</v>
      </c>
      <c r="C101" s="79"/>
      <c r="D101" s="534"/>
      <c r="E101" s="534"/>
      <c r="F101" s="612"/>
      <c r="G101" s="1344"/>
      <c r="H101" s="1344"/>
    </row>
    <row r="102" spans="1:8" s="21" customFormat="1" ht="11.25">
      <c r="A102" s="5">
        <v>1831</v>
      </c>
      <c r="B102" s="8" t="s">
        <v>376</v>
      </c>
      <c r="C102" s="6">
        <f>SUM(C17+C30+C42+C60+C70)</f>
        <v>938266</v>
      </c>
      <c r="D102" s="1343">
        <f>SUM(D17+D30+D42+D60+D70+D50)</f>
        <v>446804</v>
      </c>
      <c r="E102" s="1343">
        <f>SUM(E17+E30+E42+E60+E70+E50)</f>
        <v>213755</v>
      </c>
      <c r="F102" s="616">
        <f t="shared" si="1"/>
        <v>0.4784088772705705</v>
      </c>
      <c r="G102" s="1344"/>
      <c r="H102" s="1344"/>
    </row>
    <row r="103" spans="1:8" s="21" customFormat="1" ht="11.25">
      <c r="A103" s="5">
        <v>1832</v>
      </c>
      <c r="B103" s="8" t="s">
        <v>377</v>
      </c>
      <c r="C103" s="6">
        <f>SUM(C18+C43+C31+C61+C71)</f>
        <v>5385701</v>
      </c>
      <c r="D103" s="1343">
        <f>SUM(D18+D43+D31+D61+D71)</f>
        <v>4698251</v>
      </c>
      <c r="E103" s="1343">
        <f>SUM(E18+E43+E31+E61+E71)</f>
        <v>2656490</v>
      </c>
      <c r="F103" s="616">
        <f t="shared" si="1"/>
        <v>0.5654210471088071</v>
      </c>
      <c r="G103" s="1344"/>
      <c r="H103" s="1344"/>
    </row>
    <row r="104" spans="1:8" s="21" customFormat="1" ht="12" thickBot="1">
      <c r="A104" s="5">
        <v>1833</v>
      </c>
      <c r="B104" s="8" t="s">
        <v>166</v>
      </c>
      <c r="C104" s="5">
        <f>SUM(C80+C44+C63+C52+C76)</f>
        <v>739000</v>
      </c>
      <c r="D104" s="209">
        <f>SUM(D80+D44+D63+D52+D76+D72)</f>
        <v>1212883</v>
      </c>
      <c r="E104" s="209">
        <f>SUM(E80+E44+E63+E52+E76+E72)</f>
        <v>750656</v>
      </c>
      <c r="F104" s="1347">
        <f t="shared" si="1"/>
        <v>0.6189022354175959</v>
      </c>
      <c r="G104" s="1344"/>
      <c r="H104" s="1344"/>
    </row>
    <row r="105" spans="1:7" s="21" customFormat="1" ht="18.75" customHeight="1" thickBot="1">
      <c r="A105" s="189">
        <v>1830</v>
      </c>
      <c r="B105" s="189" t="s">
        <v>98</v>
      </c>
      <c r="C105" s="206">
        <f>SUM(C102:C104)</f>
        <v>7062967</v>
      </c>
      <c r="D105" s="206">
        <f>SUM(D102:D104)</f>
        <v>6357938</v>
      </c>
      <c r="E105" s="206">
        <f>SUM(E102:E104)</f>
        <v>3620901</v>
      </c>
      <c r="F105" s="963">
        <f t="shared" si="1"/>
        <v>0.5695086992040501</v>
      </c>
      <c r="G105" s="874"/>
    </row>
    <row r="106" spans="1:6" s="21" customFormat="1" ht="11.25">
      <c r="A106" s="80"/>
      <c r="B106" s="78"/>
      <c r="C106" s="211"/>
      <c r="D106" s="211"/>
      <c r="E106" s="78"/>
      <c r="F106" s="956"/>
    </row>
    <row r="107" spans="1:6" s="21" customFormat="1" ht="11.25">
      <c r="A107" s="85">
        <v>1841</v>
      </c>
      <c r="B107" s="140" t="s">
        <v>108</v>
      </c>
      <c r="C107" s="80"/>
      <c r="D107" s="80"/>
      <c r="E107" s="80"/>
      <c r="F107" s="232"/>
    </row>
    <row r="108" spans="1:6" s="21" customFormat="1" ht="11.25">
      <c r="A108" s="85">
        <v>1842</v>
      </c>
      <c r="B108" s="136" t="s">
        <v>109</v>
      </c>
      <c r="C108" s="80"/>
      <c r="D108" s="80"/>
      <c r="E108" s="80"/>
      <c r="F108" s="232"/>
    </row>
    <row r="109" spans="1:6" s="21" customFormat="1" ht="11.25">
      <c r="A109" s="85">
        <v>1843</v>
      </c>
      <c r="B109" s="136" t="s">
        <v>883</v>
      </c>
      <c r="C109" s="80"/>
      <c r="D109" s="80">
        <v>38195</v>
      </c>
      <c r="E109" s="80"/>
      <c r="F109" s="232">
        <f t="shared" si="1"/>
        <v>0</v>
      </c>
    </row>
    <row r="110" spans="1:6" s="21" customFormat="1" ht="11.25">
      <c r="A110" s="85">
        <v>1844</v>
      </c>
      <c r="B110" s="136" t="s">
        <v>102</v>
      </c>
      <c r="C110" s="80">
        <f>SUM(C111:C115)</f>
        <v>5454190</v>
      </c>
      <c r="D110" s="80">
        <f>SUM(D111:D115)</f>
        <v>5583054</v>
      </c>
      <c r="E110" s="80">
        <f>SUM(E111:E115)</f>
        <v>5398006</v>
      </c>
      <c r="F110" s="232">
        <f t="shared" si="1"/>
        <v>0.9668554164082955</v>
      </c>
    </row>
    <row r="111" spans="1:6" s="21" customFormat="1" ht="11.25">
      <c r="A111" s="85">
        <v>1845</v>
      </c>
      <c r="B111" s="78" t="s">
        <v>689</v>
      </c>
      <c r="C111" s="78">
        <f>SUM('2.mell'!C530)</f>
        <v>3214555</v>
      </c>
      <c r="D111" s="78">
        <f>SUM('2.mell'!D530)</f>
        <v>3366596</v>
      </c>
      <c r="E111" s="78">
        <f>SUM('2.mell'!E530)</f>
        <v>3262694</v>
      </c>
      <c r="F111" s="502">
        <f t="shared" si="1"/>
        <v>0.9691373719923626</v>
      </c>
    </row>
    <row r="112" spans="1:6" s="21" customFormat="1" ht="11.25">
      <c r="A112" s="85">
        <v>1846</v>
      </c>
      <c r="B112" s="85" t="s">
        <v>690</v>
      </c>
      <c r="C112" s="78">
        <f>SUM('2.mell'!C531)</f>
        <v>227530</v>
      </c>
      <c r="D112" s="78">
        <f>SUM('2.mell'!D531)</f>
        <v>253269</v>
      </c>
      <c r="E112" s="78">
        <f>SUM('2.mell'!E531)</f>
        <v>236770</v>
      </c>
      <c r="F112" s="502">
        <f t="shared" si="1"/>
        <v>0.9348558252293017</v>
      </c>
    </row>
    <row r="113" spans="1:6" s="21" customFormat="1" ht="11.25">
      <c r="A113" s="85">
        <v>1847</v>
      </c>
      <c r="B113" s="78" t="s">
        <v>691</v>
      </c>
      <c r="C113" s="78"/>
      <c r="D113" s="78"/>
      <c r="E113" s="78"/>
      <c r="F113" s="502"/>
    </row>
    <row r="114" spans="1:6" s="21" customFormat="1" ht="11.25">
      <c r="A114" s="85">
        <v>1848</v>
      </c>
      <c r="B114" s="78" t="s">
        <v>99</v>
      </c>
      <c r="C114" s="78">
        <f>SUM('3b.m.'!C27)</f>
        <v>378982</v>
      </c>
      <c r="D114" s="78">
        <f>SUM('3b.m.'!D27)</f>
        <v>396263</v>
      </c>
      <c r="E114" s="78">
        <f>SUM('3b.m.'!E27)</f>
        <v>387245</v>
      </c>
      <c r="F114" s="502">
        <f t="shared" si="1"/>
        <v>0.9772423870005527</v>
      </c>
    </row>
    <row r="115" spans="1:6" s="21" customFormat="1" ht="12" thickBot="1">
      <c r="A115" s="188">
        <v>1849</v>
      </c>
      <c r="B115" s="78" t="s">
        <v>536</v>
      </c>
      <c r="C115" s="188">
        <f>SUM(C12+C13+C14)-'1b.mell '!C133-'1b.mell '!C138-'1b.mell '!C143-'1b.mell '!C147</f>
        <v>1633123</v>
      </c>
      <c r="D115" s="188">
        <f>SUM('1b.mell '!D144)</f>
        <v>1566926</v>
      </c>
      <c r="E115" s="188">
        <f>SUM('1b.mell '!E144)</f>
        <v>1511297</v>
      </c>
      <c r="F115" s="504">
        <f t="shared" si="1"/>
        <v>0.9644980043728931</v>
      </c>
    </row>
    <row r="116" spans="1:6" s="21" customFormat="1" ht="18.75" customHeight="1" thickBot="1">
      <c r="A116" s="107">
        <v>1840</v>
      </c>
      <c r="B116" s="189" t="s">
        <v>86</v>
      </c>
      <c r="C116" s="207">
        <f>SUM(C110)</f>
        <v>5454190</v>
      </c>
      <c r="D116" s="207">
        <f>SUM(D110+D109)</f>
        <v>5621249</v>
      </c>
      <c r="E116" s="207">
        <f>SUM(E110+E109)</f>
        <v>5398006</v>
      </c>
      <c r="F116" s="503">
        <f t="shared" si="1"/>
        <v>0.9602858724102064</v>
      </c>
    </row>
    <row r="117" spans="1:6" s="21" customFormat="1" ht="11.25">
      <c r="A117" s="210"/>
      <c r="B117" s="210"/>
      <c r="C117" s="80"/>
      <c r="D117" s="80"/>
      <c r="E117" s="80"/>
      <c r="F117" s="956"/>
    </row>
    <row r="118" spans="1:6" s="21" customFormat="1" ht="11.25">
      <c r="A118" s="80">
        <v>1851</v>
      </c>
      <c r="B118" s="131" t="s">
        <v>128</v>
      </c>
      <c r="C118" s="80">
        <v>14063</v>
      </c>
      <c r="D118" s="80">
        <v>319247</v>
      </c>
      <c r="E118" s="80">
        <v>319247</v>
      </c>
      <c r="F118" s="232">
        <f t="shared" si="1"/>
        <v>1</v>
      </c>
    </row>
    <row r="119" spans="1:6" s="21" customFormat="1" ht="11.25">
      <c r="A119" s="79">
        <v>1852</v>
      </c>
      <c r="B119" s="141" t="s">
        <v>110</v>
      </c>
      <c r="C119" s="80">
        <f>SUM(C120:C124)</f>
        <v>56371</v>
      </c>
      <c r="D119" s="80">
        <f>SUM(D120:D124)</f>
        <v>80625</v>
      </c>
      <c r="E119" s="80">
        <f>SUM(E120:E124)</f>
        <v>78864</v>
      </c>
      <c r="F119" s="232">
        <f t="shared" si="1"/>
        <v>0.9781581395348837</v>
      </c>
    </row>
    <row r="120" spans="1:6" s="21" customFormat="1" ht="11.25">
      <c r="A120" s="85">
        <v>1853</v>
      </c>
      <c r="B120" s="89" t="s">
        <v>168</v>
      </c>
      <c r="C120" s="78">
        <v>3520</v>
      </c>
      <c r="D120" s="78">
        <v>3520</v>
      </c>
      <c r="E120" s="78">
        <v>1760</v>
      </c>
      <c r="F120" s="502">
        <f t="shared" si="1"/>
        <v>0.5</v>
      </c>
    </row>
    <row r="121" spans="1:6" s="21" customFormat="1" ht="11.25">
      <c r="A121" s="85">
        <v>1854</v>
      </c>
      <c r="B121" s="89" t="s">
        <v>477</v>
      </c>
      <c r="C121" s="78">
        <v>1479</v>
      </c>
      <c r="D121" s="78">
        <v>1479</v>
      </c>
      <c r="E121" s="78">
        <v>1479</v>
      </c>
      <c r="F121" s="502">
        <f t="shared" si="1"/>
        <v>1</v>
      </c>
    </row>
    <row r="122" spans="1:6" s="21" customFormat="1" ht="11.25">
      <c r="A122" s="85">
        <v>1855</v>
      </c>
      <c r="B122" s="89" t="s">
        <v>546</v>
      </c>
      <c r="C122" s="78">
        <v>12127</v>
      </c>
      <c r="D122" s="535">
        <v>36381</v>
      </c>
      <c r="E122" s="535">
        <v>36380</v>
      </c>
      <c r="F122" s="502">
        <f t="shared" si="1"/>
        <v>0.9999725131249828</v>
      </c>
    </row>
    <row r="123" spans="1:6" s="21" customFormat="1" ht="11.25">
      <c r="A123" s="85">
        <v>1856</v>
      </c>
      <c r="B123" s="5" t="s">
        <v>167</v>
      </c>
      <c r="C123" s="85">
        <v>9931</v>
      </c>
      <c r="D123" s="85">
        <v>9931</v>
      </c>
      <c r="E123" s="85">
        <v>9931</v>
      </c>
      <c r="F123" s="502">
        <f t="shared" si="1"/>
        <v>1</v>
      </c>
    </row>
    <row r="124" spans="1:6" s="21" customFormat="1" ht="11.25">
      <c r="A124" s="85">
        <v>1857</v>
      </c>
      <c r="B124" s="5" t="s">
        <v>559</v>
      </c>
      <c r="C124" s="85">
        <v>29314</v>
      </c>
      <c r="D124" s="85">
        <v>29314</v>
      </c>
      <c r="E124" s="85">
        <v>29314</v>
      </c>
      <c r="F124" s="502">
        <f t="shared" si="1"/>
        <v>1</v>
      </c>
    </row>
    <row r="125" spans="1:6" s="21" customFormat="1" ht="11.25">
      <c r="A125" s="79">
        <v>1862</v>
      </c>
      <c r="B125" s="141" t="s">
        <v>102</v>
      </c>
      <c r="C125" s="81">
        <f>SUM(C126:C127)</f>
        <v>176600</v>
      </c>
      <c r="D125" s="81">
        <f>SUM(D126:D127)</f>
        <v>233130</v>
      </c>
      <c r="E125" s="81">
        <f>SUM(E126:E127)</f>
        <v>106205</v>
      </c>
      <c r="F125" s="232">
        <f t="shared" si="1"/>
        <v>0.4555612748252048</v>
      </c>
    </row>
    <row r="126" spans="1:6" s="21" customFormat="1" ht="11.25">
      <c r="A126" s="85">
        <v>1863</v>
      </c>
      <c r="B126" s="78" t="s">
        <v>471</v>
      </c>
      <c r="C126" s="85">
        <f>SUM('3b.m.'!C30)</f>
        <v>14000</v>
      </c>
      <c r="D126" s="85">
        <f>SUM('3b.m.'!D30)</f>
        <v>19382</v>
      </c>
      <c r="E126" s="85">
        <f>SUM('3b.m.'!E30)</f>
        <v>15741</v>
      </c>
      <c r="F126" s="502">
        <f t="shared" si="1"/>
        <v>0.8121452894438138</v>
      </c>
    </row>
    <row r="127" spans="1:6" s="21" customFormat="1" ht="12" thickBot="1">
      <c r="A127" s="188">
        <v>1864</v>
      </c>
      <c r="B127" s="78" t="s">
        <v>536</v>
      </c>
      <c r="C127" s="88">
        <f>SUM(C17+C18)</f>
        <v>162600</v>
      </c>
      <c r="D127" s="88">
        <f>SUM('1b.mell '!D148)</f>
        <v>213748</v>
      </c>
      <c r="E127" s="88">
        <f>SUM('1b.mell '!E148)</f>
        <v>90464</v>
      </c>
      <c r="F127" s="504">
        <f t="shared" si="1"/>
        <v>0.423227351834871</v>
      </c>
    </row>
    <row r="128" spans="1:6" s="21" customFormat="1" ht="18.75" customHeight="1" thickBot="1">
      <c r="A128" s="206">
        <v>1865</v>
      </c>
      <c r="B128" s="189" t="s">
        <v>89</v>
      </c>
      <c r="C128" s="189">
        <f>SUM(C118+C119+C125)</f>
        <v>247034</v>
      </c>
      <c r="D128" s="189">
        <f>SUM(D118+D119+D125)</f>
        <v>633002</v>
      </c>
      <c r="E128" s="189">
        <f>SUM(E118+E119+E125)</f>
        <v>504316</v>
      </c>
      <c r="F128" s="503">
        <f t="shared" si="1"/>
        <v>0.7967052236801779</v>
      </c>
    </row>
    <row r="129" spans="1:6" s="21" customFormat="1" ht="18.75" customHeight="1" thickBot="1">
      <c r="A129" s="206"/>
      <c r="B129" s="273"/>
      <c r="C129" s="189"/>
      <c r="D129" s="189"/>
      <c r="E129" s="189"/>
      <c r="F129" s="503"/>
    </row>
    <row r="130" spans="1:6" s="21" customFormat="1" ht="18" customHeight="1" thickBot="1">
      <c r="A130" s="107">
        <v>1870</v>
      </c>
      <c r="B130" s="187" t="s">
        <v>100</v>
      </c>
      <c r="C130" s="107">
        <f>SUM(C128+C116+C105+C99)</f>
        <v>19259424</v>
      </c>
      <c r="D130" s="107">
        <f>SUM(D128+D116+D105+D99)</f>
        <v>19873524</v>
      </c>
      <c r="E130" s="107">
        <f>SUM(E128+E116+E105+E99)</f>
        <v>16018990</v>
      </c>
      <c r="F130" s="503">
        <f t="shared" si="1"/>
        <v>0.8060467786186285</v>
      </c>
    </row>
    <row r="131" spans="1:6" s="21" customFormat="1" ht="12" thickBot="1">
      <c r="A131" s="76"/>
      <c r="B131" s="186"/>
      <c r="C131" s="107"/>
      <c r="D131" s="107"/>
      <c r="E131" s="107"/>
      <c r="F131" s="503"/>
    </row>
    <row r="132" spans="1:6" ht="7.5" customHeight="1">
      <c r="A132" s="9"/>
      <c r="B132" s="64"/>
      <c r="C132" s="9"/>
      <c r="D132" s="9"/>
      <c r="E132" s="9"/>
      <c r="F132" s="956"/>
    </row>
    <row r="133" spans="1:6" s="31" customFormat="1" ht="12" customHeight="1">
      <c r="A133" s="16"/>
      <c r="B133" s="30" t="s">
        <v>687</v>
      </c>
      <c r="C133" s="30"/>
      <c r="D133" s="30"/>
      <c r="E133" s="30"/>
      <c r="F133" s="232"/>
    </row>
    <row r="134" spans="1:6" s="31" customFormat="1" ht="9" customHeight="1">
      <c r="A134" s="16"/>
      <c r="B134" s="30"/>
      <c r="C134" s="30"/>
      <c r="D134" s="30"/>
      <c r="E134" s="30"/>
      <c r="F134" s="232"/>
    </row>
    <row r="135" spans="1:6" s="31" customFormat="1" ht="12" customHeight="1">
      <c r="A135" s="16"/>
      <c r="B135" s="94" t="s">
        <v>96</v>
      </c>
      <c r="C135" s="30"/>
      <c r="D135" s="30"/>
      <c r="E135" s="30"/>
      <c r="F135" s="232"/>
    </row>
    <row r="136" spans="1:6" s="21" customFormat="1" ht="11.25">
      <c r="A136" s="5">
        <v>1911</v>
      </c>
      <c r="B136" s="8" t="s">
        <v>432</v>
      </c>
      <c r="C136" s="5">
        <f>SUM('2.mell'!C534)</f>
        <v>1705990</v>
      </c>
      <c r="D136" s="5">
        <f>SUM('2.mell'!D534)</f>
        <v>1807912</v>
      </c>
      <c r="E136" s="5">
        <f>SUM('2.mell'!E534)</f>
        <v>1761910</v>
      </c>
      <c r="F136" s="502">
        <f t="shared" si="1"/>
        <v>0.9745551774643899</v>
      </c>
    </row>
    <row r="137" spans="1:6" s="21" customFormat="1" ht="11.25">
      <c r="A137" s="5">
        <v>1912</v>
      </c>
      <c r="B137" s="8" t="s">
        <v>164</v>
      </c>
      <c r="C137" s="5">
        <f>SUM('2.mell'!C535)</f>
        <v>483752</v>
      </c>
      <c r="D137" s="5">
        <f>SUM('2.mell'!D535)</f>
        <v>515669</v>
      </c>
      <c r="E137" s="5">
        <f>SUM('2.mell'!E535)</f>
        <v>499336</v>
      </c>
      <c r="F137" s="502">
        <f aca="true" t="shared" si="3" ref="F137:F175">SUM(E137/D137)</f>
        <v>0.9683265815862501</v>
      </c>
    </row>
    <row r="138" spans="1:6" s="21" customFormat="1" ht="11.25">
      <c r="A138" s="5">
        <v>1913</v>
      </c>
      <c r="B138" s="5" t="s">
        <v>165</v>
      </c>
      <c r="C138" s="5">
        <f>SUM('2.mell'!C536)</f>
        <v>1671062</v>
      </c>
      <c r="D138" s="5">
        <f>SUM('2.mell'!D536)</f>
        <v>1811692</v>
      </c>
      <c r="E138" s="5">
        <f>SUM('2.mell'!E536)</f>
        <v>1702381</v>
      </c>
      <c r="F138" s="502">
        <f t="shared" si="3"/>
        <v>0.9396635852010166</v>
      </c>
    </row>
    <row r="139" spans="1:6" s="29" customFormat="1" ht="12">
      <c r="A139" s="105">
        <v>1914</v>
      </c>
      <c r="B139" s="24" t="s">
        <v>258</v>
      </c>
      <c r="C139" s="5"/>
      <c r="D139" s="5"/>
      <c r="E139" s="5"/>
      <c r="F139" s="232"/>
    </row>
    <row r="140" spans="1:6" s="29" customFormat="1" ht="12">
      <c r="A140" s="85">
        <v>1915</v>
      </c>
      <c r="B140" s="8" t="s">
        <v>368</v>
      </c>
      <c r="C140" s="5">
        <f>SUM('2.mell'!C537)</f>
        <v>0</v>
      </c>
      <c r="D140" s="5">
        <f>SUM('2.mell'!D537)</f>
        <v>1544</v>
      </c>
      <c r="E140" s="5">
        <f>SUM('2.mell'!E537)</f>
        <v>1544</v>
      </c>
      <c r="F140" s="502">
        <f t="shared" si="3"/>
        <v>1</v>
      </c>
    </row>
    <row r="141" spans="1:6" s="21" customFormat="1" ht="11.25">
      <c r="A141" s="5">
        <v>1916</v>
      </c>
      <c r="B141" s="8" t="s">
        <v>450</v>
      </c>
      <c r="C141" s="5">
        <f>SUM('2.mell'!C538)</f>
        <v>0</v>
      </c>
      <c r="D141" s="5">
        <f>SUM('2.mell'!D538)</f>
        <v>466</v>
      </c>
      <c r="E141" s="5">
        <f>SUM('2.mell'!E538)</f>
        <v>466</v>
      </c>
      <c r="F141" s="502">
        <f t="shared" si="3"/>
        <v>1</v>
      </c>
    </row>
    <row r="142" spans="1:6" s="21" customFormat="1" ht="11.25">
      <c r="A142" s="79">
        <v>1910</v>
      </c>
      <c r="B142" s="80" t="s">
        <v>84</v>
      </c>
      <c r="C142" s="79">
        <f>SUM(C136:C141)</f>
        <v>3860804</v>
      </c>
      <c r="D142" s="79">
        <f>SUM(D136:D141)</f>
        <v>4137283</v>
      </c>
      <c r="E142" s="79">
        <f>SUM(E136:E141)</f>
        <v>3965637</v>
      </c>
      <c r="F142" s="232">
        <f t="shared" si="3"/>
        <v>0.9585123860272551</v>
      </c>
    </row>
    <row r="143" spans="1:6" s="21" customFormat="1" ht="11.25">
      <c r="A143" s="5"/>
      <c r="B143" s="104" t="s">
        <v>97</v>
      </c>
      <c r="C143" s="79"/>
      <c r="D143" s="79"/>
      <c r="E143" s="79"/>
      <c r="F143" s="232"/>
    </row>
    <row r="144" spans="1:6" s="21" customFormat="1" ht="11.25">
      <c r="A144" s="5">
        <v>1921</v>
      </c>
      <c r="B144" s="8" t="s">
        <v>376</v>
      </c>
      <c r="C144" s="5">
        <f>SUM('2.mell'!C540)</f>
        <v>0</v>
      </c>
      <c r="D144" s="5">
        <f>SUM('2.mell'!D540)</f>
        <v>91630</v>
      </c>
      <c r="E144" s="5">
        <f>SUM('2.mell'!E540)</f>
        <v>83817</v>
      </c>
      <c r="F144" s="502">
        <f t="shared" si="3"/>
        <v>0.9147331659936702</v>
      </c>
    </row>
    <row r="145" spans="1:6" s="21" customFormat="1" ht="11.25">
      <c r="A145" s="5">
        <v>1922</v>
      </c>
      <c r="B145" s="8" t="s">
        <v>377</v>
      </c>
      <c r="C145" s="5">
        <f>SUM('2.mell'!C541)</f>
        <v>21000</v>
      </c>
      <c r="D145" s="5">
        <f>SUM('2.mell'!D541)</f>
        <v>28059</v>
      </c>
      <c r="E145" s="5">
        <f>SUM('2.mell'!E541)</f>
        <v>26412</v>
      </c>
      <c r="F145" s="502">
        <f t="shared" si="3"/>
        <v>0.9413022559606543</v>
      </c>
    </row>
    <row r="146" spans="1:6" s="21" customFormat="1" ht="11.25">
      <c r="A146" s="5">
        <v>1923</v>
      </c>
      <c r="B146" s="8" t="s">
        <v>166</v>
      </c>
      <c r="C146" s="5">
        <f>SUM('2.mell'!C542)</f>
        <v>0</v>
      </c>
      <c r="D146" s="5">
        <f>SUM('2.mell'!H542)</f>
        <v>0</v>
      </c>
      <c r="E146" s="5">
        <f>SUM('2.mell'!I542)</f>
        <v>0</v>
      </c>
      <c r="F146" s="232"/>
    </row>
    <row r="147" spans="1:6" s="21" customFormat="1" ht="12" thickBot="1">
      <c r="A147" s="106">
        <v>1920</v>
      </c>
      <c r="B147" s="106" t="s">
        <v>91</v>
      </c>
      <c r="C147" s="106">
        <f>SUM(C144:C146)</f>
        <v>21000</v>
      </c>
      <c r="D147" s="106">
        <f>SUM(D144:D146)</f>
        <v>119689</v>
      </c>
      <c r="E147" s="106">
        <f>SUM(E144:E146)</f>
        <v>110229</v>
      </c>
      <c r="F147" s="505">
        <f t="shared" si="3"/>
        <v>0.9209618260658874</v>
      </c>
    </row>
    <row r="148" spans="1:6" s="21" customFormat="1" ht="16.5" customHeight="1" thickBot="1">
      <c r="A148" s="107"/>
      <c r="B148" s="189"/>
      <c r="C148" s="107"/>
      <c r="D148" s="107"/>
      <c r="E148" s="107"/>
      <c r="F148" s="503"/>
    </row>
    <row r="149" spans="1:6" s="32" customFormat="1" ht="12.75">
      <c r="A149" s="1356">
        <v>1940</v>
      </c>
      <c r="B149" s="1357" t="s">
        <v>688</v>
      </c>
      <c r="C149" s="1356">
        <f>SUM(C142+C147)</f>
        <v>3881804</v>
      </c>
      <c r="D149" s="1356">
        <f>SUM(D142+D147)</f>
        <v>4256972</v>
      </c>
      <c r="E149" s="1356">
        <f>SUM(E142+E147)</f>
        <v>4075866</v>
      </c>
      <c r="F149" s="1358">
        <f t="shared" si="3"/>
        <v>0.9574566147017176</v>
      </c>
    </row>
    <row r="150" spans="1:6" s="32" customFormat="1" ht="12.75">
      <c r="A150" s="28"/>
      <c r="B150" s="1354"/>
      <c r="C150" s="28"/>
      <c r="D150" s="28"/>
      <c r="E150" s="28"/>
      <c r="F150" s="1355"/>
    </row>
    <row r="151" spans="1:6" ht="14.25" customHeight="1">
      <c r="A151" s="30"/>
      <c r="B151" s="30" t="s">
        <v>544</v>
      </c>
      <c r="C151" s="30"/>
      <c r="D151" s="30"/>
      <c r="E151" s="30"/>
      <c r="F151" s="956"/>
    </row>
    <row r="152" spans="1:6" ht="14.25" customHeight="1">
      <c r="A152" s="16"/>
      <c r="B152" s="94" t="s">
        <v>96</v>
      </c>
      <c r="C152" s="30"/>
      <c r="D152" s="30"/>
      <c r="E152" s="30"/>
      <c r="F152" s="232"/>
    </row>
    <row r="153" spans="1:6" ht="11.25">
      <c r="A153" s="5">
        <v>1951</v>
      </c>
      <c r="B153" s="8" t="s">
        <v>246</v>
      </c>
      <c r="C153" s="8">
        <f aca="true" t="shared" si="4" ref="C153:D155">SUM(C93+C136)</f>
        <v>2978279</v>
      </c>
      <c r="D153" s="8">
        <f t="shared" si="4"/>
        <v>3181950</v>
      </c>
      <c r="E153" s="521">
        <f>SUM(E93+E136)</f>
        <v>3075021</v>
      </c>
      <c r="F153" s="502">
        <f t="shared" si="3"/>
        <v>0.9663951350586905</v>
      </c>
    </row>
    <row r="154" spans="1:6" ht="11.25">
      <c r="A154" s="5">
        <v>1952</v>
      </c>
      <c r="B154" s="8" t="s">
        <v>467</v>
      </c>
      <c r="C154" s="8">
        <f t="shared" si="4"/>
        <v>836444</v>
      </c>
      <c r="D154" s="8">
        <f t="shared" si="4"/>
        <v>916286</v>
      </c>
      <c r="E154" s="521">
        <f>SUM(E94+E137)</f>
        <v>868793</v>
      </c>
      <c r="F154" s="502">
        <f t="shared" si="3"/>
        <v>0.9481679301004272</v>
      </c>
    </row>
    <row r="155" spans="1:6" ht="11.25">
      <c r="A155" s="5">
        <v>1953</v>
      </c>
      <c r="B155" s="8" t="s">
        <v>468</v>
      </c>
      <c r="C155" s="8">
        <f t="shared" si="4"/>
        <v>5156184</v>
      </c>
      <c r="D155" s="8">
        <f t="shared" si="4"/>
        <v>5780237</v>
      </c>
      <c r="E155" s="521">
        <f>SUM(E95+E138)</f>
        <v>5192308</v>
      </c>
      <c r="F155" s="502">
        <f t="shared" si="3"/>
        <v>0.8982863505423739</v>
      </c>
    </row>
    <row r="156" spans="1:6" ht="11.25">
      <c r="A156" s="5">
        <v>1954</v>
      </c>
      <c r="B156" s="8" t="s">
        <v>251</v>
      </c>
      <c r="C156" s="8">
        <f>SUM(C140+C96)</f>
        <v>185205</v>
      </c>
      <c r="D156" s="8">
        <f>SUM(D140+D96)</f>
        <v>390779</v>
      </c>
      <c r="E156" s="521">
        <f>SUM(E140+E96)</f>
        <v>341214</v>
      </c>
      <c r="F156" s="502">
        <f t="shared" si="3"/>
        <v>0.8731636039807666</v>
      </c>
    </row>
    <row r="157" spans="1:6" ht="12" thickBot="1">
      <c r="A157" s="5">
        <v>1955</v>
      </c>
      <c r="B157" s="8" t="s">
        <v>149</v>
      </c>
      <c r="C157" s="8">
        <f>SUM(C97+C140)</f>
        <v>1199925</v>
      </c>
      <c r="D157" s="8">
        <f>SUM(D97+D141)</f>
        <v>1129366</v>
      </c>
      <c r="E157" s="521">
        <f>SUM(E97+E141)</f>
        <v>984068</v>
      </c>
      <c r="F157" s="504">
        <f t="shared" si="3"/>
        <v>0.8713455159797621</v>
      </c>
    </row>
    <row r="158" spans="1:6" ht="18" customHeight="1" thickBot="1">
      <c r="A158" s="189">
        <v>1950</v>
      </c>
      <c r="B158" s="189" t="s">
        <v>84</v>
      </c>
      <c r="C158" s="189">
        <f>SUM(C153:C157)</f>
        <v>10356037</v>
      </c>
      <c r="D158" s="189">
        <f>SUM(D153:D157)</f>
        <v>11398618</v>
      </c>
      <c r="E158" s="189">
        <f>SUM(E153:E157)</f>
        <v>10461404</v>
      </c>
      <c r="F158" s="503">
        <f t="shared" si="3"/>
        <v>0.9177782780333545</v>
      </c>
    </row>
    <row r="159" spans="1:6" ht="11.25">
      <c r="A159" s="8"/>
      <c r="B159" s="104" t="s">
        <v>97</v>
      </c>
      <c r="C159" s="8"/>
      <c r="D159" s="8"/>
      <c r="E159" s="8"/>
      <c r="F159" s="956"/>
    </row>
    <row r="160" spans="1:6" ht="11.25">
      <c r="A160" s="8">
        <v>1961</v>
      </c>
      <c r="B160" s="104" t="s">
        <v>378</v>
      </c>
      <c r="C160" s="8">
        <f aca="true" t="shared" si="5" ref="C160:E161">SUM(C102+C144)</f>
        <v>938266</v>
      </c>
      <c r="D160" s="8">
        <f t="shared" si="5"/>
        <v>538434</v>
      </c>
      <c r="E160" s="521">
        <f t="shared" si="5"/>
        <v>297572</v>
      </c>
      <c r="F160" s="232">
        <f t="shared" si="3"/>
        <v>0.5526619789983545</v>
      </c>
    </row>
    <row r="161" spans="1:6" ht="11.25">
      <c r="A161" s="5">
        <v>1962</v>
      </c>
      <c r="B161" s="8" t="s">
        <v>377</v>
      </c>
      <c r="C161" s="8">
        <f t="shared" si="5"/>
        <v>5406701</v>
      </c>
      <c r="D161" s="8">
        <f t="shared" si="5"/>
        <v>4726310</v>
      </c>
      <c r="E161" s="521">
        <f t="shared" si="5"/>
        <v>2682902</v>
      </c>
      <c r="F161" s="232">
        <f t="shared" si="3"/>
        <v>0.5676525661668406</v>
      </c>
    </row>
    <row r="162" spans="1:6" ht="12" thickBot="1">
      <c r="A162" s="5">
        <v>1963</v>
      </c>
      <c r="B162" s="8" t="s">
        <v>166</v>
      </c>
      <c r="C162" s="8">
        <f>SUM(C146+C104)</f>
        <v>739000</v>
      </c>
      <c r="D162" s="8">
        <f>SUM(D146+D104)</f>
        <v>1212883</v>
      </c>
      <c r="E162" s="521">
        <f>SUM(E146+E104)</f>
        <v>750656</v>
      </c>
      <c r="F162" s="505">
        <f t="shared" si="3"/>
        <v>0.6189022354175959</v>
      </c>
    </row>
    <row r="163" spans="1:6" ht="17.25" customHeight="1" thickBot="1">
      <c r="A163" s="189">
        <v>1960</v>
      </c>
      <c r="B163" s="189" t="s">
        <v>91</v>
      </c>
      <c r="C163" s="189">
        <f>SUM(C160:C162)</f>
        <v>7083967</v>
      </c>
      <c r="D163" s="189">
        <f>SUM(D160:D162)</f>
        <v>6477627</v>
      </c>
      <c r="E163" s="189">
        <f>SUM(E160:E162)</f>
        <v>3731130</v>
      </c>
      <c r="F163" s="503">
        <f t="shared" si="3"/>
        <v>0.5760026009524785</v>
      </c>
    </row>
    <row r="164" spans="1:6" ht="11.25">
      <c r="A164" s="8">
        <v>1971</v>
      </c>
      <c r="B164" s="140" t="s">
        <v>108</v>
      </c>
      <c r="C164" s="78"/>
      <c r="D164" s="78"/>
      <c r="E164" s="78"/>
      <c r="F164" s="956"/>
    </row>
    <row r="165" spans="1:6" ht="11.25">
      <c r="A165" s="5">
        <v>1972</v>
      </c>
      <c r="B165" s="136" t="s">
        <v>110</v>
      </c>
      <c r="C165" s="78"/>
      <c r="D165" s="78"/>
      <c r="E165" s="78"/>
      <c r="F165" s="232"/>
    </row>
    <row r="166" spans="1:6" ht="11.25">
      <c r="A166" s="5">
        <v>1973</v>
      </c>
      <c r="B166" s="136" t="s">
        <v>101</v>
      </c>
      <c r="C166" s="78"/>
      <c r="D166" s="78"/>
      <c r="E166" s="78"/>
      <c r="F166" s="232"/>
    </row>
    <row r="167" spans="1:6" ht="12">
      <c r="A167" s="258">
        <v>1974</v>
      </c>
      <c r="B167" s="948" t="s">
        <v>102</v>
      </c>
      <c r="C167" s="258">
        <f>SUM(C110)</f>
        <v>5454190</v>
      </c>
      <c r="D167" s="531">
        <f>SUM(D110)</f>
        <v>5583054</v>
      </c>
      <c r="E167" s="531">
        <f>SUM(E110)</f>
        <v>5398006</v>
      </c>
      <c r="F167" s="232">
        <f t="shared" si="3"/>
        <v>0.9668554164082955</v>
      </c>
    </row>
    <row r="168" spans="1:6" ht="12" thickBot="1">
      <c r="A168" s="947">
        <v>1975</v>
      </c>
      <c r="B168" s="136" t="s">
        <v>883</v>
      </c>
      <c r="C168" s="947"/>
      <c r="D168" s="1341">
        <f>SUM(D109)</f>
        <v>38195</v>
      </c>
      <c r="E168" s="1341">
        <f>SUM(E109)</f>
        <v>0</v>
      </c>
      <c r="F168" s="505">
        <f t="shared" si="3"/>
        <v>0</v>
      </c>
    </row>
    <row r="169" spans="1:6" ht="17.25" customHeight="1" thickBot="1">
      <c r="A169" s="206">
        <v>1970</v>
      </c>
      <c r="B169" s="189" t="s">
        <v>34</v>
      </c>
      <c r="C169" s="206">
        <f>SUM(C164:C167)</f>
        <v>5454190</v>
      </c>
      <c r="D169" s="1342">
        <f>SUM(D164:D167)</f>
        <v>5583054</v>
      </c>
      <c r="E169" s="1342">
        <f>SUM(E164:E167)</f>
        <v>5398006</v>
      </c>
      <c r="F169" s="503">
        <f t="shared" si="3"/>
        <v>0.9668554164082955</v>
      </c>
    </row>
    <row r="170" spans="1:6" ht="12" customHeight="1">
      <c r="A170" s="8">
        <v>1981</v>
      </c>
      <c r="B170" s="140" t="s">
        <v>108</v>
      </c>
      <c r="C170" s="78">
        <f aca="true" t="shared" si="6" ref="C170:E171">SUM(C118)</f>
        <v>14063</v>
      </c>
      <c r="D170" s="535">
        <f t="shared" si="6"/>
        <v>319247</v>
      </c>
      <c r="E170" s="535">
        <f t="shared" si="6"/>
        <v>319247</v>
      </c>
      <c r="F170" s="956">
        <f t="shared" si="3"/>
        <v>1</v>
      </c>
    </row>
    <row r="171" spans="1:6" ht="12" customHeight="1">
      <c r="A171" s="5">
        <v>1982</v>
      </c>
      <c r="B171" s="136" t="s">
        <v>110</v>
      </c>
      <c r="C171" s="78">
        <f t="shared" si="6"/>
        <v>56371</v>
      </c>
      <c r="D171" s="535">
        <f t="shared" si="6"/>
        <v>80625</v>
      </c>
      <c r="E171" s="535">
        <f t="shared" si="6"/>
        <v>78864</v>
      </c>
      <c r="F171" s="232">
        <f t="shared" si="3"/>
        <v>0.9781581395348837</v>
      </c>
    </row>
    <row r="172" spans="1:6" ht="12" customHeight="1">
      <c r="A172" s="5">
        <v>1984</v>
      </c>
      <c r="B172" s="136" t="s">
        <v>101</v>
      </c>
      <c r="C172" s="78"/>
      <c r="D172" s="78"/>
      <c r="E172" s="78"/>
      <c r="F172" s="232"/>
    </row>
    <row r="173" spans="1:6" ht="12" customHeight="1" thickBot="1">
      <c r="A173" s="236">
        <v>1985</v>
      </c>
      <c r="B173" s="237" t="s">
        <v>102</v>
      </c>
      <c r="C173" s="74">
        <f>SUM(C125)</f>
        <v>176600</v>
      </c>
      <c r="D173" s="74">
        <f>SUM(D125)</f>
        <v>233130</v>
      </c>
      <c r="E173" s="74">
        <f>SUM(E125)</f>
        <v>106205</v>
      </c>
      <c r="F173" s="505">
        <f t="shared" si="3"/>
        <v>0.4555612748252048</v>
      </c>
    </row>
    <row r="174" spans="1:6" ht="17.25" customHeight="1" thickBot="1">
      <c r="A174" s="206">
        <v>1980</v>
      </c>
      <c r="B174" s="189" t="s">
        <v>33</v>
      </c>
      <c r="C174" s="206">
        <f>SUM(C170:C173)</f>
        <v>247034</v>
      </c>
      <c r="D174" s="206">
        <f>SUM(D170:D173)</f>
        <v>633002</v>
      </c>
      <c r="E174" s="206">
        <f>SUM(E170:E173)</f>
        <v>504316</v>
      </c>
      <c r="F174" s="503">
        <f t="shared" si="3"/>
        <v>0.7967052236801779</v>
      </c>
    </row>
    <row r="175" spans="1:9" ht="26.25" customHeight="1" thickBot="1">
      <c r="A175" s="33"/>
      <c r="B175" s="212" t="s">
        <v>80</v>
      </c>
      <c r="C175" s="208">
        <f>SUM(C170+C171+C163+C158)</f>
        <v>17510438</v>
      </c>
      <c r="D175" s="208">
        <f>SUM(D170+D171+D163+D158+D168)</f>
        <v>18314312</v>
      </c>
      <c r="E175" s="208">
        <f>SUM(E170+E171+E163+E158+E168)</f>
        <v>14590645</v>
      </c>
      <c r="F175" s="963">
        <f t="shared" si="3"/>
        <v>0.7966799408025811</v>
      </c>
      <c r="I175" s="860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82" r:id="rId1"/>
  <headerFooter alignWithMargins="0">
    <oddFooter>&amp;C&amp;P. oldal</oddFooter>
  </headerFooter>
  <rowBreaks count="2" manualBreakCount="2">
    <brk id="54" max="255" man="1"/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4"/>
  <sheetViews>
    <sheetView zoomScaleSheetLayoutView="100" zoomScalePageLayoutView="0" workbookViewId="0" topLeftCell="A521">
      <selection activeCell="E403" sqref="E403"/>
    </sheetView>
  </sheetViews>
  <sheetFormatPr defaultColWidth="9.125" defaultRowHeight="12.75"/>
  <cols>
    <col min="1" max="1" width="8.50390625" style="275" customWidth="1"/>
    <col min="2" max="2" width="61.875" style="275" customWidth="1"/>
    <col min="3" max="3" width="10.50390625" style="275" customWidth="1"/>
    <col min="4" max="5" width="10.875" style="275" customWidth="1"/>
    <col min="6" max="6" width="8.75390625" style="275" customWidth="1"/>
    <col min="7" max="16384" width="9.125" style="275" customWidth="1"/>
  </cols>
  <sheetData>
    <row r="1" spans="1:6" ht="12.75">
      <c r="A1" s="1404" t="s">
        <v>434</v>
      </c>
      <c r="B1" s="1403"/>
      <c r="C1" s="1403"/>
      <c r="D1" s="1403"/>
      <c r="E1" s="1403"/>
      <c r="F1" s="1403"/>
    </row>
    <row r="2" spans="1:6" ht="12">
      <c r="A2" s="1401" t="s">
        <v>364</v>
      </c>
      <c r="B2" s="1402"/>
      <c r="C2" s="1403"/>
      <c r="D2" s="1403"/>
      <c r="E2" s="1403"/>
      <c r="F2" s="1403"/>
    </row>
    <row r="3" spans="1:2" ht="12">
      <c r="A3" s="276"/>
      <c r="B3" s="276"/>
    </row>
    <row r="4" spans="1:6" ht="12">
      <c r="A4" s="536"/>
      <c r="B4" s="537"/>
      <c r="C4" s="538"/>
      <c r="D4" s="538"/>
      <c r="E4" s="538"/>
      <c r="F4" s="538" t="s">
        <v>279</v>
      </c>
    </row>
    <row r="5" spans="1:6" ht="12" customHeight="1">
      <c r="A5" s="1408" t="s">
        <v>435</v>
      </c>
      <c r="B5" s="1408" t="s">
        <v>252</v>
      </c>
      <c r="C5" s="1405" t="s">
        <v>77</v>
      </c>
      <c r="D5" s="1405" t="s">
        <v>913</v>
      </c>
      <c r="E5" s="1405" t="s">
        <v>915</v>
      </c>
      <c r="F5" s="1398" t="s">
        <v>888</v>
      </c>
    </row>
    <row r="6" spans="1:6" ht="12">
      <c r="A6" s="1409"/>
      <c r="B6" s="1409"/>
      <c r="C6" s="1406"/>
      <c r="D6" s="1411"/>
      <c r="E6" s="1411"/>
      <c r="F6" s="1399"/>
    </row>
    <row r="7" spans="1:6" ht="12.75" thickBot="1">
      <c r="A7" s="1410"/>
      <c r="B7" s="1410"/>
      <c r="C7" s="1407"/>
      <c r="D7" s="1412"/>
      <c r="E7" s="1412"/>
      <c r="F7" s="1400"/>
    </row>
    <row r="8" spans="1:6" ht="12.75" thickBot="1">
      <c r="A8" s="539" t="s">
        <v>437</v>
      </c>
      <c r="B8" s="540" t="s">
        <v>439</v>
      </c>
      <c r="C8" s="539" t="s">
        <v>255</v>
      </c>
      <c r="D8" s="539" t="s">
        <v>256</v>
      </c>
      <c r="E8" s="539" t="s">
        <v>257</v>
      </c>
      <c r="F8" s="539" t="s">
        <v>53</v>
      </c>
    </row>
    <row r="9" spans="1:6" ht="13.5">
      <c r="A9" s="277">
        <v>2305</v>
      </c>
      <c r="B9" s="541" t="s">
        <v>492</v>
      </c>
      <c r="C9" s="542"/>
      <c r="D9" s="542"/>
      <c r="E9" s="542"/>
      <c r="F9" s="543"/>
    </row>
    <row r="10" spans="1:6" ht="12.75" customHeight="1">
      <c r="A10" s="277"/>
      <c r="B10" s="544" t="s">
        <v>294</v>
      </c>
      <c r="C10" s="542"/>
      <c r="D10" s="542"/>
      <c r="E10" s="542"/>
      <c r="F10" s="543"/>
    </row>
    <row r="11" spans="1:6" ht="12.75" customHeight="1" thickBot="1">
      <c r="A11" s="277"/>
      <c r="B11" s="545" t="s">
        <v>295</v>
      </c>
      <c r="C11" s="539"/>
      <c r="D11" s="1348">
        <v>690</v>
      </c>
      <c r="E11" s="975">
        <v>820</v>
      </c>
      <c r="F11" s="556">
        <f>SUM(E11/D11)</f>
        <v>1.1884057971014492</v>
      </c>
    </row>
    <row r="12" spans="1:6" ht="13.5" customHeight="1" thickBot="1">
      <c r="A12" s="277"/>
      <c r="B12" s="546" t="s">
        <v>296</v>
      </c>
      <c r="C12" s="539"/>
      <c r="D12" s="877">
        <f>SUM(D11)</f>
        <v>690</v>
      </c>
      <c r="E12" s="877">
        <f>SUM(E11)</f>
        <v>820</v>
      </c>
      <c r="F12" s="879">
        <f aca="true" t="shared" si="0" ref="F12:F71">SUM(E12/D12)</f>
        <v>1.1884057971014492</v>
      </c>
    </row>
    <row r="13" spans="1:6" ht="12">
      <c r="A13" s="547"/>
      <c r="B13" s="544" t="s">
        <v>297</v>
      </c>
      <c r="C13" s="548">
        <v>581</v>
      </c>
      <c r="D13" s="548">
        <v>581</v>
      </c>
      <c r="E13" s="857">
        <v>1629</v>
      </c>
      <c r="F13" s="549">
        <f t="shared" si="0"/>
        <v>2.8037865748709123</v>
      </c>
    </row>
    <row r="14" spans="1:7" ht="12.75">
      <c r="A14" s="547"/>
      <c r="B14" s="550" t="s">
        <v>298</v>
      </c>
      <c r="C14" s="551">
        <v>381</v>
      </c>
      <c r="D14" s="551">
        <v>381</v>
      </c>
      <c r="E14" s="976">
        <v>1629</v>
      </c>
      <c r="F14" s="549">
        <f t="shared" si="0"/>
        <v>4.275590551181103</v>
      </c>
      <c r="G14" s="988"/>
    </row>
    <row r="15" spans="1:7" ht="12.75">
      <c r="A15" s="547"/>
      <c r="B15" s="550" t="s">
        <v>299</v>
      </c>
      <c r="C15" s="551">
        <v>200</v>
      </c>
      <c r="D15" s="551">
        <v>200</v>
      </c>
      <c r="E15" s="976"/>
      <c r="F15" s="549">
        <f t="shared" si="0"/>
        <v>0</v>
      </c>
      <c r="G15" s="988"/>
    </row>
    <row r="16" spans="1:6" ht="12">
      <c r="A16" s="547"/>
      <c r="B16" s="552" t="s">
        <v>300</v>
      </c>
      <c r="C16" s="548"/>
      <c r="D16" s="548"/>
      <c r="E16" s="857"/>
      <c r="F16" s="549"/>
    </row>
    <row r="17" spans="1:6" ht="12">
      <c r="A17" s="547"/>
      <c r="B17" s="552" t="s">
        <v>301</v>
      </c>
      <c r="C17" s="548">
        <v>5472</v>
      </c>
      <c r="D17" s="548">
        <v>5472</v>
      </c>
      <c r="E17" s="857">
        <v>4930</v>
      </c>
      <c r="F17" s="549">
        <f t="shared" si="0"/>
        <v>0.9009502923976608</v>
      </c>
    </row>
    <row r="18" spans="1:6" ht="12">
      <c r="A18" s="547"/>
      <c r="B18" s="552" t="s">
        <v>302</v>
      </c>
      <c r="C18" s="548">
        <v>1477</v>
      </c>
      <c r="D18" s="548">
        <v>1477</v>
      </c>
      <c r="E18" s="857">
        <v>1340</v>
      </c>
      <c r="F18" s="549">
        <f t="shared" si="0"/>
        <v>0.9072444143534191</v>
      </c>
    </row>
    <row r="19" spans="1:6" ht="12">
      <c r="A19" s="547"/>
      <c r="B19" s="553" t="s">
        <v>303</v>
      </c>
      <c r="C19" s="548"/>
      <c r="D19" s="548"/>
      <c r="E19" s="857"/>
      <c r="F19" s="549"/>
    </row>
    <row r="20" spans="1:6" ht="12.75" thickBot="1">
      <c r="A20" s="547"/>
      <c r="B20" s="554" t="s">
        <v>304</v>
      </c>
      <c r="C20" s="555"/>
      <c r="D20" s="555"/>
      <c r="E20" s="977">
        <v>171</v>
      </c>
      <c r="F20" s="556"/>
    </row>
    <row r="21" spans="1:6" ht="12.75" thickBot="1">
      <c r="A21" s="547"/>
      <c r="B21" s="557" t="s">
        <v>528</v>
      </c>
      <c r="C21" s="558">
        <f>SUM(C13+C16+C17+C18)</f>
        <v>7530</v>
      </c>
      <c r="D21" s="558">
        <f>SUM(D13+D16+D17+D18)</f>
        <v>7530</v>
      </c>
      <c r="E21" s="558">
        <f>SUM(E13+E16+E17+E18+E20)</f>
        <v>8070</v>
      </c>
      <c r="F21" s="559">
        <f t="shared" si="0"/>
        <v>1.0717131474103585</v>
      </c>
    </row>
    <row r="22" spans="1:6" ht="18.75" customHeight="1" thickBot="1">
      <c r="A22" s="560"/>
      <c r="B22" s="561" t="s">
        <v>92</v>
      </c>
      <c r="C22" s="562">
        <f>SUM(C21+C12)</f>
        <v>7530</v>
      </c>
      <c r="D22" s="562">
        <f>SUM(D21+D12)</f>
        <v>8220</v>
      </c>
      <c r="E22" s="562">
        <f>SUM(E21+E12)</f>
        <v>8890</v>
      </c>
      <c r="F22" s="949">
        <f t="shared" si="0"/>
        <v>1.0815085158150852</v>
      </c>
    </row>
    <row r="23" spans="1:6" ht="18.75" customHeight="1" thickBot="1">
      <c r="A23" s="547"/>
      <c r="B23" s="563" t="s">
        <v>93</v>
      </c>
      <c r="C23" s="564"/>
      <c r="D23" s="564"/>
      <c r="E23" s="979"/>
      <c r="F23" s="565"/>
    </row>
    <row r="24" spans="1:6" ht="12.75" customHeight="1">
      <c r="A24" s="547"/>
      <c r="B24" s="566" t="s">
        <v>305</v>
      </c>
      <c r="C24" s="567"/>
      <c r="D24" s="567">
        <v>4265</v>
      </c>
      <c r="E24" s="858">
        <v>4265</v>
      </c>
      <c r="F24" s="549">
        <f t="shared" si="0"/>
        <v>1</v>
      </c>
    </row>
    <row r="25" spans="1:6" ht="12">
      <c r="A25" s="547"/>
      <c r="B25" s="568" t="s">
        <v>311</v>
      </c>
      <c r="C25" s="548">
        <v>138414</v>
      </c>
      <c r="D25" s="548">
        <v>141587</v>
      </c>
      <c r="E25" s="857">
        <v>140199</v>
      </c>
      <c r="F25" s="549">
        <f t="shared" si="0"/>
        <v>0.9901968401053769</v>
      </c>
    </row>
    <row r="26" spans="1:6" ht="12.75" thickBot="1">
      <c r="A26" s="547"/>
      <c r="B26" s="569" t="s">
        <v>312</v>
      </c>
      <c r="C26" s="555">
        <v>7109</v>
      </c>
      <c r="D26" s="555">
        <v>13401</v>
      </c>
      <c r="E26" s="977">
        <v>13820</v>
      </c>
      <c r="F26" s="556">
        <f t="shared" si="0"/>
        <v>1.031266323408701</v>
      </c>
    </row>
    <row r="27" spans="1:6" ht="18.75" customHeight="1" thickBot="1">
      <c r="A27" s="547"/>
      <c r="B27" s="570" t="s">
        <v>85</v>
      </c>
      <c r="C27" s="571">
        <f>SUM(C25:C26)</f>
        <v>145523</v>
      </c>
      <c r="D27" s="571">
        <f>SUM(D24:D26)</f>
        <v>159253</v>
      </c>
      <c r="E27" s="571">
        <f>SUM(E24:E26)</f>
        <v>158284</v>
      </c>
      <c r="F27" s="989">
        <f t="shared" si="0"/>
        <v>0.993915342254149</v>
      </c>
    </row>
    <row r="28" spans="1:6" ht="14.25" thickBot="1">
      <c r="A28" s="573"/>
      <c r="B28" s="574" t="s">
        <v>103</v>
      </c>
      <c r="C28" s="575">
        <f>SUM(C22+C23+C27)</f>
        <v>153053</v>
      </c>
      <c r="D28" s="575">
        <f>SUM(D22+D23+D27)</f>
        <v>167473</v>
      </c>
      <c r="E28" s="575">
        <f>SUM(E22+E23+E27)</f>
        <v>167174</v>
      </c>
      <c r="F28" s="991">
        <f t="shared" si="0"/>
        <v>0.9982146375833717</v>
      </c>
    </row>
    <row r="29" spans="1:6" ht="12">
      <c r="A29" s="542"/>
      <c r="B29" s="576" t="s">
        <v>497</v>
      </c>
      <c r="C29" s="548">
        <v>85472</v>
      </c>
      <c r="D29" s="548">
        <v>87164</v>
      </c>
      <c r="E29" s="857">
        <v>86995</v>
      </c>
      <c r="F29" s="549">
        <f t="shared" si="0"/>
        <v>0.9980611261529989</v>
      </c>
    </row>
    <row r="30" spans="1:6" ht="12">
      <c r="A30" s="542"/>
      <c r="B30" s="576" t="s">
        <v>498</v>
      </c>
      <c r="C30" s="548">
        <v>24866</v>
      </c>
      <c r="D30" s="548">
        <v>25322</v>
      </c>
      <c r="E30" s="857">
        <v>24933</v>
      </c>
      <c r="F30" s="549">
        <f t="shared" si="0"/>
        <v>0.9846378643077166</v>
      </c>
    </row>
    <row r="31" spans="1:6" ht="12">
      <c r="A31" s="542"/>
      <c r="B31" s="576" t="s">
        <v>499</v>
      </c>
      <c r="C31" s="548">
        <v>42715</v>
      </c>
      <c r="D31" s="548">
        <v>53063</v>
      </c>
      <c r="E31" s="857">
        <v>51101</v>
      </c>
      <c r="F31" s="549">
        <f t="shared" si="0"/>
        <v>0.9630250833914403</v>
      </c>
    </row>
    <row r="32" spans="1:6" ht="12">
      <c r="A32" s="542"/>
      <c r="B32" s="577" t="s">
        <v>501</v>
      </c>
      <c r="C32" s="548"/>
      <c r="D32" s="548"/>
      <c r="E32" s="857"/>
      <c r="F32" s="549"/>
    </row>
    <row r="33" spans="1:6" ht="12.75" thickBot="1">
      <c r="A33" s="542"/>
      <c r="B33" s="578" t="s">
        <v>500</v>
      </c>
      <c r="C33" s="555"/>
      <c r="D33" s="555"/>
      <c r="E33" s="977"/>
      <c r="F33" s="556"/>
    </row>
    <row r="34" spans="1:6" ht="12.75" thickBot="1">
      <c r="A34" s="542"/>
      <c r="B34" s="579" t="s">
        <v>84</v>
      </c>
      <c r="C34" s="558">
        <f>SUM(C29:C33)</f>
        <v>153053</v>
      </c>
      <c r="D34" s="558">
        <f>SUM(D29:D33)</f>
        <v>165549</v>
      </c>
      <c r="E34" s="558">
        <f>SUM(E29:E33)</f>
        <v>163029</v>
      </c>
      <c r="F34" s="879">
        <f t="shared" si="0"/>
        <v>0.9847779207364586</v>
      </c>
    </row>
    <row r="35" spans="1:6" ht="12">
      <c r="A35" s="542"/>
      <c r="B35" s="576" t="s">
        <v>379</v>
      </c>
      <c r="C35" s="548"/>
      <c r="D35" s="548">
        <v>994</v>
      </c>
      <c r="E35" s="857">
        <v>927</v>
      </c>
      <c r="F35" s="549">
        <f t="shared" si="0"/>
        <v>0.9325955734406438</v>
      </c>
    </row>
    <row r="36" spans="1:6" ht="12">
      <c r="A36" s="542"/>
      <c r="B36" s="576" t="s">
        <v>380</v>
      </c>
      <c r="C36" s="548"/>
      <c r="D36" s="548">
        <v>930</v>
      </c>
      <c r="E36" s="857">
        <v>853</v>
      </c>
      <c r="F36" s="549">
        <f t="shared" si="0"/>
        <v>0.9172043010752688</v>
      </c>
    </row>
    <row r="37" spans="1:6" ht="12.75" thickBot="1">
      <c r="A37" s="542"/>
      <c r="B37" s="578" t="s">
        <v>509</v>
      </c>
      <c r="C37" s="555"/>
      <c r="D37" s="555"/>
      <c r="E37" s="977"/>
      <c r="F37" s="556"/>
    </row>
    <row r="38" spans="1:6" ht="12.75" thickBot="1">
      <c r="A38" s="542"/>
      <c r="B38" s="580" t="s">
        <v>91</v>
      </c>
      <c r="C38" s="581"/>
      <c r="D38" s="558">
        <f>SUM(D35:D37)</f>
        <v>1924</v>
      </c>
      <c r="E38" s="558">
        <f>SUM(E35:E37)</f>
        <v>1780</v>
      </c>
      <c r="F38" s="559">
        <f t="shared" si="0"/>
        <v>0.9251559251559252</v>
      </c>
    </row>
    <row r="39" spans="1:6" ht="14.25" thickBot="1">
      <c r="A39" s="539"/>
      <c r="B39" s="583" t="s">
        <v>173</v>
      </c>
      <c r="C39" s="575">
        <f>SUM(C34+C38)</f>
        <v>153053</v>
      </c>
      <c r="D39" s="575">
        <f>SUM(D34+D38)</f>
        <v>167473</v>
      </c>
      <c r="E39" s="575">
        <f>SUM(E34+E38)</f>
        <v>164809</v>
      </c>
      <c r="F39" s="991">
        <f t="shared" si="0"/>
        <v>0.9840929582678999</v>
      </c>
    </row>
    <row r="40" spans="1:6" ht="13.5">
      <c r="A40" s="277">
        <v>2309</v>
      </c>
      <c r="B40" s="584" t="s">
        <v>510</v>
      </c>
      <c r="C40" s="542"/>
      <c r="D40" s="542"/>
      <c r="E40" s="983"/>
      <c r="F40" s="549"/>
    </row>
    <row r="41" spans="1:6" ht="12">
      <c r="A41" s="542"/>
      <c r="B41" s="544" t="s">
        <v>294</v>
      </c>
      <c r="C41" s="542"/>
      <c r="D41" s="542"/>
      <c r="E41" s="983"/>
      <c r="F41" s="549"/>
    </row>
    <row r="42" spans="1:6" ht="12.75" thickBot="1">
      <c r="A42" s="542"/>
      <c r="B42" s="545" t="s">
        <v>295</v>
      </c>
      <c r="C42" s="539"/>
      <c r="D42" s="875">
        <v>1128</v>
      </c>
      <c r="E42" s="984">
        <v>1128</v>
      </c>
      <c r="F42" s="556">
        <f t="shared" si="0"/>
        <v>1</v>
      </c>
    </row>
    <row r="43" spans="1:6" ht="12.75" thickBot="1">
      <c r="A43" s="542"/>
      <c r="B43" s="546" t="s">
        <v>296</v>
      </c>
      <c r="C43" s="539"/>
      <c r="D43" s="876">
        <f>SUM(D42)</f>
        <v>1128</v>
      </c>
      <c r="E43" s="876">
        <f>SUM(E42)</f>
        <v>1128</v>
      </c>
      <c r="F43" s="879">
        <f t="shared" si="0"/>
        <v>1</v>
      </c>
    </row>
    <row r="44" spans="1:6" ht="12">
      <c r="A44" s="542"/>
      <c r="B44" s="544" t="s">
        <v>297</v>
      </c>
      <c r="C44" s="548"/>
      <c r="D44" s="548"/>
      <c r="E44" s="857"/>
      <c r="F44" s="549"/>
    </row>
    <row r="45" spans="1:6" ht="12.75">
      <c r="A45" s="542"/>
      <c r="B45" s="550" t="s">
        <v>298</v>
      </c>
      <c r="C45" s="551"/>
      <c r="D45" s="551"/>
      <c r="E45" s="976"/>
      <c r="F45" s="549"/>
    </row>
    <row r="46" spans="1:6" ht="12.75">
      <c r="A46" s="542"/>
      <c r="B46" s="550" t="s">
        <v>299</v>
      </c>
      <c r="C46" s="551"/>
      <c r="D46" s="551"/>
      <c r="E46" s="976"/>
      <c r="F46" s="549"/>
    </row>
    <row r="47" spans="1:6" ht="12">
      <c r="A47" s="542"/>
      <c r="B47" s="552" t="s">
        <v>300</v>
      </c>
      <c r="C47" s="548"/>
      <c r="D47" s="548"/>
      <c r="E47" s="857"/>
      <c r="F47" s="549"/>
    </row>
    <row r="48" spans="1:6" ht="12">
      <c r="A48" s="542"/>
      <c r="B48" s="552" t="s">
        <v>301</v>
      </c>
      <c r="C48" s="548">
        <v>7277</v>
      </c>
      <c r="D48" s="548">
        <v>7277</v>
      </c>
      <c r="E48" s="857">
        <v>7250</v>
      </c>
      <c r="F48" s="549">
        <f t="shared" si="0"/>
        <v>0.9962896798131098</v>
      </c>
    </row>
    <row r="49" spans="1:6" ht="12">
      <c r="A49" s="542"/>
      <c r="B49" s="552" t="s">
        <v>302</v>
      </c>
      <c r="C49" s="548">
        <v>1830</v>
      </c>
      <c r="D49" s="548">
        <v>1958</v>
      </c>
      <c r="E49" s="857">
        <v>1958</v>
      </c>
      <c r="F49" s="549">
        <f t="shared" si="0"/>
        <v>1</v>
      </c>
    </row>
    <row r="50" spans="1:6" ht="12">
      <c r="A50" s="542"/>
      <c r="B50" s="552" t="s">
        <v>539</v>
      </c>
      <c r="C50" s="548"/>
      <c r="D50" s="548">
        <v>772</v>
      </c>
      <c r="E50" s="857">
        <v>772</v>
      </c>
      <c r="F50" s="549">
        <f t="shared" si="0"/>
        <v>1</v>
      </c>
    </row>
    <row r="51" spans="1:6" ht="12">
      <c r="A51" s="542"/>
      <c r="B51" s="553" t="s">
        <v>303</v>
      </c>
      <c r="C51" s="548"/>
      <c r="D51" s="548"/>
      <c r="E51" s="857"/>
      <c r="F51" s="549"/>
    </row>
    <row r="52" spans="1:6" ht="12.75" thickBot="1">
      <c r="A52" s="542"/>
      <c r="B52" s="554" t="s">
        <v>304</v>
      </c>
      <c r="C52" s="555">
        <v>500</v>
      </c>
      <c r="D52" s="555">
        <v>500</v>
      </c>
      <c r="E52" s="977">
        <v>462</v>
      </c>
      <c r="F52" s="556">
        <f t="shared" si="0"/>
        <v>0.924</v>
      </c>
    </row>
    <row r="53" spans="1:6" ht="12.75" thickBot="1">
      <c r="A53" s="542"/>
      <c r="B53" s="557" t="s">
        <v>528</v>
      </c>
      <c r="C53" s="558">
        <f>SUM(C44+C47+C48+C49+C52)</f>
        <v>9607</v>
      </c>
      <c r="D53" s="558">
        <f>SUM(D44+D47+D48+D49+D52+D50)</f>
        <v>10507</v>
      </c>
      <c r="E53" s="558">
        <f>SUM(E44+E47+E48+E49+E52+E50)</f>
        <v>10442</v>
      </c>
      <c r="F53" s="559">
        <f t="shared" si="0"/>
        <v>0.9938136480441611</v>
      </c>
    </row>
    <row r="54" spans="1:6" ht="13.5" thickBot="1">
      <c r="A54" s="542"/>
      <c r="B54" s="561" t="s">
        <v>92</v>
      </c>
      <c r="C54" s="562">
        <f>SUM(C53+C43)</f>
        <v>9607</v>
      </c>
      <c r="D54" s="562">
        <f>SUM(D53+D43)</f>
        <v>11635</v>
      </c>
      <c r="E54" s="562">
        <f>SUM(E53+E43)</f>
        <v>11570</v>
      </c>
      <c r="F54" s="559">
        <f t="shared" si="0"/>
        <v>0.994413407821229</v>
      </c>
    </row>
    <row r="55" spans="1:6" ht="12.75" thickBot="1">
      <c r="A55" s="542"/>
      <c r="B55" s="563" t="s">
        <v>93</v>
      </c>
      <c r="C55" s="564"/>
      <c r="D55" s="564"/>
      <c r="E55" s="979"/>
      <c r="F55" s="565"/>
    </row>
    <row r="56" spans="1:6" ht="12">
      <c r="A56" s="542"/>
      <c r="B56" s="566" t="s">
        <v>305</v>
      </c>
      <c r="C56" s="567"/>
      <c r="D56" s="567">
        <v>4671</v>
      </c>
      <c r="E56" s="858">
        <v>4671</v>
      </c>
      <c r="F56" s="549">
        <f t="shared" si="0"/>
        <v>1</v>
      </c>
    </row>
    <row r="57" spans="1:6" ht="12">
      <c r="A57" s="542"/>
      <c r="B57" s="568" t="s">
        <v>311</v>
      </c>
      <c r="C57" s="548">
        <v>154861</v>
      </c>
      <c r="D57" s="548">
        <v>164768</v>
      </c>
      <c r="E57" s="857">
        <v>161201</v>
      </c>
      <c r="F57" s="549">
        <f t="shared" si="0"/>
        <v>0.978351378908526</v>
      </c>
    </row>
    <row r="58" spans="1:6" ht="12.75" thickBot="1">
      <c r="A58" s="542"/>
      <c r="B58" s="569" t="s">
        <v>312</v>
      </c>
      <c r="C58" s="555">
        <v>6076</v>
      </c>
      <c r="D58" s="555">
        <v>9115</v>
      </c>
      <c r="E58" s="977">
        <v>9041</v>
      </c>
      <c r="F58" s="556">
        <f t="shared" si="0"/>
        <v>0.991881513987932</v>
      </c>
    </row>
    <row r="59" spans="1:6" ht="13.5" thickBot="1">
      <c r="A59" s="542"/>
      <c r="B59" s="570" t="s">
        <v>85</v>
      </c>
      <c r="C59" s="571">
        <f>SUM(C57:C58)</f>
        <v>160937</v>
      </c>
      <c r="D59" s="571">
        <f>SUM(D56:D58)</f>
        <v>178554</v>
      </c>
      <c r="E59" s="571">
        <f>SUM(E56:E58)</f>
        <v>174913</v>
      </c>
      <c r="F59" s="991">
        <f t="shared" si="0"/>
        <v>0.9796084097807946</v>
      </c>
    </row>
    <row r="60" spans="1:6" ht="14.25" thickBot="1">
      <c r="A60" s="542"/>
      <c r="B60" s="574" t="s">
        <v>103</v>
      </c>
      <c r="C60" s="575">
        <f>SUM(C54+C55+C59)</f>
        <v>170544</v>
      </c>
      <c r="D60" s="575">
        <f>SUM(D54+D55+D59)</f>
        <v>190189</v>
      </c>
      <c r="E60" s="575">
        <f>SUM(E54+E55+E59)</f>
        <v>186483</v>
      </c>
      <c r="F60" s="991">
        <f t="shared" si="0"/>
        <v>0.9805141201646783</v>
      </c>
    </row>
    <row r="61" spans="1:6" ht="12">
      <c r="A61" s="542"/>
      <c r="B61" s="576" t="s">
        <v>497</v>
      </c>
      <c r="C61" s="548">
        <v>101731</v>
      </c>
      <c r="D61" s="548">
        <v>108382</v>
      </c>
      <c r="E61" s="857">
        <v>106795</v>
      </c>
      <c r="F61" s="549">
        <f t="shared" si="0"/>
        <v>0.9853573471609677</v>
      </c>
    </row>
    <row r="62" spans="1:6" ht="12">
      <c r="A62" s="542"/>
      <c r="B62" s="576" t="s">
        <v>498</v>
      </c>
      <c r="C62" s="548">
        <v>29366</v>
      </c>
      <c r="D62" s="548">
        <v>30892</v>
      </c>
      <c r="E62" s="857">
        <v>29455</v>
      </c>
      <c r="F62" s="549">
        <f t="shared" si="0"/>
        <v>0.9534831024213388</v>
      </c>
    </row>
    <row r="63" spans="1:6" ht="12">
      <c r="A63" s="542"/>
      <c r="B63" s="576" t="s">
        <v>499</v>
      </c>
      <c r="C63" s="548">
        <v>39447</v>
      </c>
      <c r="D63" s="548">
        <v>50915</v>
      </c>
      <c r="E63" s="857">
        <v>46584</v>
      </c>
      <c r="F63" s="549">
        <f t="shared" si="0"/>
        <v>0.9149366591377787</v>
      </c>
    </row>
    <row r="64" spans="1:6" ht="12">
      <c r="A64" s="542"/>
      <c r="B64" s="577" t="s">
        <v>501</v>
      </c>
      <c r="C64" s="548"/>
      <c r="D64" s="548"/>
      <c r="E64" s="857"/>
      <c r="F64" s="549"/>
    </row>
    <row r="65" spans="1:6" ht="12.75" thickBot="1">
      <c r="A65" s="542"/>
      <c r="B65" s="578" t="s">
        <v>500</v>
      </c>
      <c r="C65" s="555"/>
      <c r="D65" s="555"/>
      <c r="E65" s="977"/>
      <c r="F65" s="556"/>
    </row>
    <row r="66" spans="1:6" ht="12.75" thickBot="1">
      <c r="A66" s="542"/>
      <c r="B66" s="579" t="s">
        <v>84</v>
      </c>
      <c r="C66" s="558">
        <f>SUM(C61:C65)</f>
        <v>170544</v>
      </c>
      <c r="D66" s="558">
        <f>SUM(D61:D65)</f>
        <v>190189</v>
      </c>
      <c r="E66" s="558">
        <f>SUM(E61:E65)</f>
        <v>182834</v>
      </c>
      <c r="F66" s="559">
        <f t="shared" si="0"/>
        <v>0.9613279422048594</v>
      </c>
    </row>
    <row r="67" spans="1:6" ht="12">
      <c r="A67" s="542"/>
      <c r="B67" s="576" t="s">
        <v>379</v>
      </c>
      <c r="C67" s="548"/>
      <c r="D67" s="548"/>
      <c r="E67" s="857"/>
      <c r="F67" s="549"/>
    </row>
    <row r="68" spans="1:6" ht="12">
      <c r="A68" s="542"/>
      <c r="B68" s="576" t="s">
        <v>380</v>
      </c>
      <c r="C68" s="548"/>
      <c r="D68" s="548"/>
      <c r="E68" s="857"/>
      <c r="F68" s="549"/>
    </row>
    <row r="69" spans="1:6" ht="12.75" thickBot="1">
      <c r="A69" s="542"/>
      <c r="B69" s="578" t="s">
        <v>509</v>
      </c>
      <c r="C69" s="555"/>
      <c r="D69" s="555"/>
      <c r="E69" s="977"/>
      <c r="F69" s="556"/>
    </row>
    <row r="70" spans="1:6" ht="12.75" thickBot="1">
      <c r="A70" s="542"/>
      <c r="B70" s="580" t="s">
        <v>91</v>
      </c>
      <c r="C70" s="581"/>
      <c r="D70" s="558">
        <f>SUM(D67:D69)</f>
        <v>0</v>
      </c>
      <c r="E70" s="981"/>
      <c r="F70" s="565"/>
    </row>
    <row r="71" spans="1:6" ht="14.25" thickBot="1">
      <c r="A71" s="539"/>
      <c r="B71" s="583" t="s">
        <v>173</v>
      </c>
      <c r="C71" s="575">
        <f>SUM(C66+C70)</f>
        <v>170544</v>
      </c>
      <c r="D71" s="575">
        <f>SUM(D66+D70)</f>
        <v>190189</v>
      </c>
      <c r="E71" s="575">
        <f>SUM(E66+E70)</f>
        <v>182834</v>
      </c>
      <c r="F71" s="991">
        <f t="shared" si="0"/>
        <v>0.9613279422048594</v>
      </c>
    </row>
    <row r="72" spans="1:6" ht="13.5">
      <c r="A72" s="277">
        <v>2310</v>
      </c>
      <c r="B72" s="584" t="s">
        <v>511</v>
      </c>
      <c r="C72" s="548"/>
      <c r="D72" s="548"/>
      <c r="E72" s="857"/>
      <c r="F72" s="549"/>
    </row>
    <row r="73" spans="1:6" ht="12">
      <c r="A73" s="542"/>
      <c r="B73" s="544" t="s">
        <v>294</v>
      </c>
      <c r="C73" s="542"/>
      <c r="D73" s="542"/>
      <c r="E73" s="983"/>
      <c r="F73" s="549"/>
    </row>
    <row r="74" spans="1:6" ht="12.75" thickBot="1">
      <c r="A74" s="542"/>
      <c r="B74" s="545" t="s">
        <v>295</v>
      </c>
      <c r="C74" s="539"/>
      <c r="D74" s="875">
        <v>275</v>
      </c>
      <c r="E74" s="984">
        <v>275</v>
      </c>
      <c r="F74" s="556">
        <f aca="true" t="shared" si="1" ref="F74:F130">SUM(E74/D74)</f>
        <v>1</v>
      </c>
    </row>
    <row r="75" spans="1:6" ht="12.75" thickBot="1">
      <c r="A75" s="542"/>
      <c r="B75" s="546" t="s">
        <v>296</v>
      </c>
      <c r="C75" s="539"/>
      <c r="D75" s="876">
        <f>SUM(D74)</f>
        <v>275</v>
      </c>
      <c r="E75" s="876">
        <f>SUM(E74)</f>
        <v>275</v>
      </c>
      <c r="F75" s="559">
        <f t="shared" si="1"/>
        <v>1</v>
      </c>
    </row>
    <row r="76" spans="1:6" ht="12">
      <c r="A76" s="542"/>
      <c r="B76" s="544" t="s">
        <v>297</v>
      </c>
      <c r="C76" s="548"/>
      <c r="D76" s="548"/>
      <c r="E76" s="857"/>
      <c r="F76" s="549"/>
    </row>
    <row r="77" spans="1:6" ht="12.75">
      <c r="A77" s="542"/>
      <c r="B77" s="550" t="s">
        <v>298</v>
      </c>
      <c r="C77" s="551"/>
      <c r="D77" s="551"/>
      <c r="E77" s="976"/>
      <c r="F77" s="549"/>
    </row>
    <row r="78" spans="1:6" ht="12.75">
      <c r="A78" s="542"/>
      <c r="B78" s="550" t="s">
        <v>299</v>
      </c>
      <c r="C78" s="551"/>
      <c r="D78" s="551"/>
      <c r="E78" s="976"/>
      <c r="F78" s="549"/>
    </row>
    <row r="79" spans="1:6" ht="12">
      <c r="A79" s="542"/>
      <c r="B79" s="552" t="s">
        <v>300</v>
      </c>
      <c r="C79" s="548"/>
      <c r="D79" s="548"/>
      <c r="E79" s="857"/>
      <c r="F79" s="549"/>
    </row>
    <row r="80" spans="1:6" ht="12">
      <c r="A80" s="542"/>
      <c r="B80" s="552" t="s">
        <v>301</v>
      </c>
      <c r="C80" s="548">
        <v>4551</v>
      </c>
      <c r="D80" s="548">
        <v>4551</v>
      </c>
      <c r="E80" s="857">
        <v>4336</v>
      </c>
      <c r="F80" s="549">
        <f t="shared" si="1"/>
        <v>0.9527576356844649</v>
      </c>
    </row>
    <row r="81" spans="1:6" ht="12">
      <c r="A81" s="542"/>
      <c r="B81" s="552" t="s">
        <v>302</v>
      </c>
      <c r="C81" s="548">
        <v>1121</v>
      </c>
      <c r="D81" s="548">
        <v>1121</v>
      </c>
      <c r="E81" s="857">
        <v>744</v>
      </c>
      <c r="F81" s="549">
        <f t="shared" si="1"/>
        <v>0.6636931311329171</v>
      </c>
    </row>
    <row r="82" spans="1:6" ht="12">
      <c r="A82" s="542"/>
      <c r="B82" s="553" t="s">
        <v>303</v>
      </c>
      <c r="C82" s="548"/>
      <c r="D82" s="548"/>
      <c r="E82" s="857"/>
      <c r="F82" s="549"/>
    </row>
    <row r="83" spans="1:6" ht="12.75" thickBot="1">
      <c r="A83" s="542"/>
      <c r="B83" s="554" t="s">
        <v>304</v>
      </c>
      <c r="C83" s="555">
        <v>300</v>
      </c>
      <c r="D83" s="555">
        <v>387</v>
      </c>
      <c r="E83" s="977">
        <v>387</v>
      </c>
      <c r="F83" s="556">
        <f t="shared" si="1"/>
        <v>1</v>
      </c>
    </row>
    <row r="84" spans="1:6" ht="12.75" thickBot="1">
      <c r="A84" s="542"/>
      <c r="B84" s="557" t="s">
        <v>528</v>
      </c>
      <c r="C84" s="558">
        <f>SUM(C76+C79+C80+C81+C83)</f>
        <v>5972</v>
      </c>
      <c r="D84" s="558">
        <f>SUM(D76+D79+D80+D81+D83)</f>
        <v>6059</v>
      </c>
      <c r="E84" s="558">
        <f>SUM(E76+E79+E80+E81+E83)</f>
        <v>5467</v>
      </c>
      <c r="F84" s="559">
        <f t="shared" si="1"/>
        <v>0.9022941079386038</v>
      </c>
    </row>
    <row r="85" spans="1:6" ht="13.5" thickBot="1">
      <c r="A85" s="542"/>
      <c r="B85" s="561" t="s">
        <v>92</v>
      </c>
      <c r="C85" s="562">
        <f>SUM(C84+C75)</f>
        <v>5972</v>
      </c>
      <c r="D85" s="562">
        <f>SUM(D84+D75)</f>
        <v>6334</v>
      </c>
      <c r="E85" s="562">
        <f>SUM(E84+E75)</f>
        <v>5742</v>
      </c>
      <c r="F85" s="991">
        <f t="shared" si="1"/>
        <v>0.9065361540890433</v>
      </c>
    </row>
    <row r="86" spans="1:6" ht="12.75" thickBot="1">
      <c r="A86" s="542"/>
      <c r="B86" s="563" t="s">
        <v>93</v>
      </c>
      <c r="C86" s="564"/>
      <c r="D86" s="564"/>
      <c r="E86" s="979"/>
      <c r="F86" s="565"/>
    </row>
    <row r="87" spans="1:6" ht="12">
      <c r="A87" s="542"/>
      <c r="B87" s="566" t="s">
        <v>305</v>
      </c>
      <c r="C87" s="567"/>
      <c r="D87" s="567">
        <v>903</v>
      </c>
      <c r="E87" s="858">
        <v>903</v>
      </c>
      <c r="F87" s="549">
        <f t="shared" si="1"/>
        <v>1</v>
      </c>
    </row>
    <row r="88" spans="1:6" ht="12">
      <c r="A88" s="542"/>
      <c r="B88" s="568" t="s">
        <v>311</v>
      </c>
      <c r="C88" s="548">
        <v>81085</v>
      </c>
      <c r="D88" s="548">
        <v>83164</v>
      </c>
      <c r="E88" s="857">
        <v>77780</v>
      </c>
      <c r="F88" s="549">
        <f t="shared" si="1"/>
        <v>0.9352604492328411</v>
      </c>
    </row>
    <row r="89" spans="1:6" ht="12.75" thickBot="1">
      <c r="A89" s="542"/>
      <c r="B89" s="569" t="s">
        <v>312</v>
      </c>
      <c r="C89" s="555">
        <v>3281</v>
      </c>
      <c r="D89" s="555">
        <v>4805</v>
      </c>
      <c r="E89" s="977">
        <v>3476</v>
      </c>
      <c r="F89" s="556">
        <f t="shared" si="1"/>
        <v>0.7234131113423518</v>
      </c>
    </row>
    <row r="90" spans="1:6" ht="13.5" thickBot="1">
      <c r="A90" s="542"/>
      <c r="B90" s="570" t="s">
        <v>85</v>
      </c>
      <c r="C90" s="571">
        <f>SUM(C88:C89)</f>
        <v>84366</v>
      </c>
      <c r="D90" s="571">
        <f>SUM(D87:D89)</f>
        <v>88872</v>
      </c>
      <c r="E90" s="571">
        <f>SUM(E87:E89)</f>
        <v>82159</v>
      </c>
      <c r="F90" s="991">
        <f t="shared" si="1"/>
        <v>0.9244643982356647</v>
      </c>
    </row>
    <row r="91" spans="1:6" ht="14.25" thickBot="1">
      <c r="A91" s="542"/>
      <c r="B91" s="574" t="s">
        <v>103</v>
      </c>
      <c r="C91" s="575">
        <f>SUM(C85+C86+C90)</f>
        <v>90338</v>
      </c>
      <c r="D91" s="575">
        <f>SUM(D85+D86+D90)</f>
        <v>95206</v>
      </c>
      <c r="E91" s="575">
        <f>SUM(E85+E86+E90)</f>
        <v>87901</v>
      </c>
      <c r="F91" s="565">
        <f t="shared" si="1"/>
        <v>0.9232716425435372</v>
      </c>
    </row>
    <row r="92" spans="1:6" ht="12">
      <c r="A92" s="542"/>
      <c r="B92" s="576" t="s">
        <v>497</v>
      </c>
      <c r="C92" s="548">
        <v>53753</v>
      </c>
      <c r="D92" s="548">
        <v>55200</v>
      </c>
      <c r="E92" s="857">
        <v>51334</v>
      </c>
      <c r="F92" s="549">
        <f t="shared" si="1"/>
        <v>0.9299637681159421</v>
      </c>
    </row>
    <row r="93" spans="1:6" ht="12">
      <c r="A93" s="542"/>
      <c r="B93" s="576" t="s">
        <v>498</v>
      </c>
      <c r="C93" s="548">
        <v>15160</v>
      </c>
      <c r="D93" s="548">
        <v>15645</v>
      </c>
      <c r="E93" s="857">
        <v>14216</v>
      </c>
      <c r="F93" s="549">
        <f t="shared" si="1"/>
        <v>0.9086609140300416</v>
      </c>
    </row>
    <row r="94" spans="1:6" ht="12">
      <c r="A94" s="542"/>
      <c r="B94" s="576" t="s">
        <v>499</v>
      </c>
      <c r="C94" s="548">
        <v>21425</v>
      </c>
      <c r="D94" s="548">
        <v>23201</v>
      </c>
      <c r="E94" s="857">
        <v>20214</v>
      </c>
      <c r="F94" s="549">
        <f t="shared" si="1"/>
        <v>0.8712555493297702</v>
      </c>
    </row>
    <row r="95" spans="1:6" ht="12">
      <c r="A95" s="542"/>
      <c r="B95" s="577" t="s">
        <v>501</v>
      </c>
      <c r="C95" s="548"/>
      <c r="D95" s="548"/>
      <c r="E95" s="857"/>
      <c r="F95" s="549"/>
    </row>
    <row r="96" spans="1:6" ht="12.75" thickBot="1">
      <c r="A96" s="542"/>
      <c r="B96" s="578" t="s">
        <v>500</v>
      </c>
      <c r="C96" s="555"/>
      <c r="D96" s="555"/>
      <c r="E96" s="977"/>
      <c r="F96" s="556"/>
    </row>
    <row r="97" spans="1:6" ht="12.75" thickBot="1">
      <c r="A97" s="542"/>
      <c r="B97" s="579" t="s">
        <v>84</v>
      </c>
      <c r="C97" s="558">
        <f>SUM(C92:C96)</f>
        <v>90338</v>
      </c>
      <c r="D97" s="558">
        <f>SUM(D92:D96)</f>
        <v>94046</v>
      </c>
      <c r="E97" s="558">
        <f>SUM(E92:E96)</f>
        <v>85764</v>
      </c>
      <c r="F97" s="565">
        <f t="shared" si="1"/>
        <v>0.9119367118218744</v>
      </c>
    </row>
    <row r="98" spans="1:6" ht="12">
      <c r="A98" s="542"/>
      <c r="B98" s="576" t="s">
        <v>379</v>
      </c>
      <c r="C98" s="548"/>
      <c r="D98" s="548">
        <v>590</v>
      </c>
      <c r="E98" s="857">
        <v>590</v>
      </c>
      <c r="F98" s="549">
        <f t="shared" si="1"/>
        <v>1</v>
      </c>
    </row>
    <row r="99" spans="1:6" ht="12">
      <c r="A99" s="542"/>
      <c r="B99" s="576" t="s">
        <v>380</v>
      </c>
      <c r="C99" s="548"/>
      <c r="D99" s="548">
        <v>570</v>
      </c>
      <c r="E99" s="857">
        <v>561</v>
      </c>
      <c r="F99" s="549">
        <f t="shared" si="1"/>
        <v>0.9842105263157894</v>
      </c>
    </row>
    <row r="100" spans="1:6" ht="12.75" thickBot="1">
      <c r="A100" s="542"/>
      <c r="B100" s="578" t="s">
        <v>509</v>
      </c>
      <c r="C100" s="555"/>
      <c r="D100" s="555"/>
      <c r="E100" s="977"/>
      <c r="F100" s="556"/>
    </row>
    <row r="101" spans="1:6" ht="12.75" thickBot="1">
      <c r="A101" s="542"/>
      <c r="B101" s="580" t="s">
        <v>91</v>
      </c>
      <c r="C101" s="581"/>
      <c r="D101" s="558">
        <f>SUM(D98:D100)</f>
        <v>1160</v>
      </c>
      <c r="E101" s="558">
        <f>SUM(E98:E100)</f>
        <v>1151</v>
      </c>
      <c r="F101" s="559">
        <f t="shared" si="1"/>
        <v>0.9922413793103448</v>
      </c>
    </row>
    <row r="102" spans="1:6" ht="14.25" thickBot="1">
      <c r="A102" s="539"/>
      <c r="B102" s="583" t="s">
        <v>173</v>
      </c>
      <c r="C102" s="575">
        <f>SUM(C97+C101)</f>
        <v>90338</v>
      </c>
      <c r="D102" s="575">
        <f>SUM(D97+D101)</f>
        <v>95206</v>
      </c>
      <c r="E102" s="575">
        <f>SUM(E97+E101)</f>
        <v>86915</v>
      </c>
      <c r="F102" s="991">
        <f t="shared" si="1"/>
        <v>0.9129151524063609</v>
      </c>
    </row>
    <row r="103" spans="1:6" ht="13.5">
      <c r="A103" s="278">
        <v>2315</v>
      </c>
      <c r="B103" s="281" t="s">
        <v>313</v>
      </c>
      <c r="C103" s="548"/>
      <c r="D103" s="548"/>
      <c r="E103" s="857"/>
      <c r="F103" s="549"/>
    </row>
    <row r="104" spans="1:6" ht="12">
      <c r="A104" s="542"/>
      <c r="B104" s="544" t="s">
        <v>294</v>
      </c>
      <c r="C104" s="542"/>
      <c r="D104" s="542"/>
      <c r="E104" s="983"/>
      <c r="F104" s="549"/>
    </row>
    <row r="105" spans="1:6" ht="12.75" thickBot="1">
      <c r="A105" s="542"/>
      <c r="B105" s="545" t="s">
        <v>295</v>
      </c>
      <c r="C105" s="539"/>
      <c r="D105" s="875">
        <v>935</v>
      </c>
      <c r="E105" s="984">
        <v>935</v>
      </c>
      <c r="F105" s="556">
        <f t="shared" si="1"/>
        <v>1</v>
      </c>
    </row>
    <row r="106" spans="1:6" ht="12.75" thickBot="1">
      <c r="A106" s="542"/>
      <c r="B106" s="546" t="s">
        <v>296</v>
      </c>
      <c r="C106" s="539"/>
      <c r="D106" s="876">
        <f>SUM(D105)</f>
        <v>935</v>
      </c>
      <c r="E106" s="876">
        <f>SUM(E105)</f>
        <v>935</v>
      </c>
      <c r="F106" s="879">
        <f t="shared" si="1"/>
        <v>1</v>
      </c>
    </row>
    <row r="107" spans="1:6" ht="12">
      <c r="A107" s="542"/>
      <c r="B107" s="544" t="s">
        <v>297</v>
      </c>
      <c r="C107" s="548"/>
      <c r="D107" s="548"/>
      <c r="E107" s="857"/>
      <c r="F107" s="549"/>
    </row>
    <row r="108" spans="1:6" ht="12.75">
      <c r="A108" s="542"/>
      <c r="B108" s="550" t="s">
        <v>298</v>
      </c>
      <c r="C108" s="551"/>
      <c r="D108" s="551"/>
      <c r="E108" s="976"/>
      <c r="F108" s="549"/>
    </row>
    <row r="109" spans="1:6" ht="12.75">
      <c r="A109" s="542"/>
      <c r="B109" s="550" t="s">
        <v>299</v>
      </c>
      <c r="C109" s="551"/>
      <c r="D109" s="551"/>
      <c r="E109" s="976"/>
      <c r="F109" s="549"/>
    </row>
    <row r="110" spans="1:6" ht="12">
      <c r="A110" s="542"/>
      <c r="B110" s="552" t="s">
        <v>300</v>
      </c>
      <c r="C110" s="548"/>
      <c r="D110" s="548"/>
      <c r="E110" s="857"/>
      <c r="F110" s="549"/>
    </row>
    <row r="111" spans="1:6" ht="12">
      <c r="A111" s="542"/>
      <c r="B111" s="552" t="s">
        <v>301</v>
      </c>
      <c r="C111" s="548">
        <v>12882</v>
      </c>
      <c r="D111" s="548">
        <v>12882</v>
      </c>
      <c r="E111" s="857">
        <v>11786</v>
      </c>
      <c r="F111" s="549">
        <f t="shared" si="1"/>
        <v>0.9149200434715107</v>
      </c>
    </row>
    <row r="112" spans="1:6" ht="12">
      <c r="A112" s="542"/>
      <c r="B112" s="552" t="s">
        <v>302</v>
      </c>
      <c r="C112" s="548">
        <v>3343</v>
      </c>
      <c r="D112" s="548">
        <v>3343</v>
      </c>
      <c r="E112" s="857">
        <v>3185</v>
      </c>
      <c r="F112" s="549">
        <f t="shared" si="1"/>
        <v>0.9527370625186958</v>
      </c>
    </row>
    <row r="113" spans="1:6" ht="12">
      <c r="A113" s="542"/>
      <c r="B113" s="552" t="s">
        <v>539</v>
      </c>
      <c r="C113" s="548"/>
      <c r="D113" s="548">
        <v>1410</v>
      </c>
      <c r="E113" s="857">
        <v>1465</v>
      </c>
      <c r="F113" s="549">
        <f t="shared" si="1"/>
        <v>1.0390070921985815</v>
      </c>
    </row>
    <row r="114" spans="1:6" ht="12">
      <c r="A114" s="542"/>
      <c r="B114" s="553" t="s">
        <v>303</v>
      </c>
      <c r="C114" s="548"/>
      <c r="D114" s="548"/>
      <c r="E114" s="857"/>
      <c r="F114" s="549"/>
    </row>
    <row r="115" spans="1:6" ht="12.75" thickBot="1">
      <c r="A115" s="542"/>
      <c r="B115" s="554" t="s">
        <v>304</v>
      </c>
      <c r="C115" s="555">
        <v>1000</v>
      </c>
      <c r="D115" s="555">
        <v>1878</v>
      </c>
      <c r="E115" s="977">
        <v>1879</v>
      </c>
      <c r="F115" s="556">
        <f t="shared" si="1"/>
        <v>1.0005324813631522</v>
      </c>
    </row>
    <row r="116" spans="1:6" ht="12.75" thickBot="1">
      <c r="A116" s="542"/>
      <c r="B116" s="557" t="s">
        <v>528</v>
      </c>
      <c r="C116" s="558">
        <f>SUM(C107+C110+C111+C112+C115)</f>
        <v>17225</v>
      </c>
      <c r="D116" s="558">
        <f>SUM(D107+D110+D111+D112+D115+D113)</f>
        <v>19513</v>
      </c>
      <c r="E116" s="558">
        <f>SUM(E107+E110+E111+E112+E115+E113)</f>
        <v>18315</v>
      </c>
      <c r="F116" s="559">
        <f t="shared" si="1"/>
        <v>0.9386050325424077</v>
      </c>
    </row>
    <row r="117" spans="1:6" ht="13.5" thickBot="1">
      <c r="A117" s="542"/>
      <c r="B117" s="561" t="s">
        <v>92</v>
      </c>
      <c r="C117" s="562">
        <f>SUM(C116+C106)</f>
        <v>17225</v>
      </c>
      <c r="D117" s="562">
        <f>SUM(D116+D106)</f>
        <v>20448</v>
      </c>
      <c r="E117" s="562">
        <f>SUM(E116+E106)</f>
        <v>19250</v>
      </c>
      <c r="F117" s="559">
        <f t="shared" si="1"/>
        <v>0.9414123630672926</v>
      </c>
    </row>
    <row r="118" spans="1:6" ht="12.75" thickBot="1">
      <c r="A118" s="542"/>
      <c r="B118" s="563" t="s">
        <v>93</v>
      </c>
      <c r="C118" s="564"/>
      <c r="D118" s="564"/>
      <c r="E118" s="979"/>
      <c r="F118" s="565"/>
    </row>
    <row r="119" spans="1:6" ht="12">
      <c r="A119" s="542"/>
      <c r="B119" s="566" t="s">
        <v>305</v>
      </c>
      <c r="C119" s="567"/>
      <c r="D119" s="567">
        <v>3378</v>
      </c>
      <c r="E119" s="858">
        <v>3378</v>
      </c>
      <c r="F119" s="549">
        <f t="shared" si="1"/>
        <v>1</v>
      </c>
    </row>
    <row r="120" spans="1:6" ht="12">
      <c r="A120" s="542"/>
      <c r="B120" s="568" t="s">
        <v>311</v>
      </c>
      <c r="C120" s="548">
        <v>260792</v>
      </c>
      <c r="D120" s="548">
        <v>270430</v>
      </c>
      <c r="E120" s="857">
        <v>263855</v>
      </c>
      <c r="F120" s="549">
        <f t="shared" si="1"/>
        <v>0.9756868690603853</v>
      </c>
    </row>
    <row r="121" spans="1:6" ht="12.75" thickBot="1">
      <c r="A121" s="542"/>
      <c r="B121" s="569" t="s">
        <v>312</v>
      </c>
      <c r="C121" s="555">
        <v>12418</v>
      </c>
      <c r="D121" s="555">
        <v>18352</v>
      </c>
      <c r="E121" s="977">
        <v>16944</v>
      </c>
      <c r="F121" s="556">
        <f t="shared" si="1"/>
        <v>0.923278116826504</v>
      </c>
    </row>
    <row r="122" spans="1:6" ht="13.5" thickBot="1">
      <c r="A122" s="542"/>
      <c r="B122" s="570" t="s">
        <v>85</v>
      </c>
      <c r="C122" s="571">
        <f>SUM(C120:C121)</f>
        <v>273210</v>
      </c>
      <c r="D122" s="571">
        <f>SUM(D119:D121)</f>
        <v>292160</v>
      </c>
      <c r="E122" s="571">
        <f>SUM(E119:E121)</f>
        <v>284177</v>
      </c>
      <c r="F122" s="991">
        <f t="shared" si="1"/>
        <v>0.9726759309967141</v>
      </c>
    </row>
    <row r="123" spans="1:6" ht="14.25" thickBot="1">
      <c r="A123" s="542"/>
      <c r="B123" s="574" t="s">
        <v>103</v>
      </c>
      <c r="C123" s="575">
        <f>SUM(C117+C118+C122)</f>
        <v>290435</v>
      </c>
      <c r="D123" s="575">
        <f>SUM(D117+D118+D122)</f>
        <v>312608</v>
      </c>
      <c r="E123" s="575">
        <f>SUM(E117+E118+E122)</f>
        <v>303427</v>
      </c>
      <c r="F123" s="991">
        <f t="shared" si="1"/>
        <v>0.9706309499436995</v>
      </c>
    </row>
    <row r="124" spans="1:6" ht="12">
      <c r="A124" s="542"/>
      <c r="B124" s="576" t="s">
        <v>497</v>
      </c>
      <c r="C124" s="548">
        <v>159154</v>
      </c>
      <c r="D124" s="548">
        <v>163208</v>
      </c>
      <c r="E124" s="857">
        <v>159049</v>
      </c>
      <c r="F124" s="549">
        <f t="shared" si="1"/>
        <v>0.9745171805303662</v>
      </c>
    </row>
    <row r="125" spans="1:6" ht="12">
      <c r="A125" s="542"/>
      <c r="B125" s="576" t="s">
        <v>498</v>
      </c>
      <c r="C125" s="548">
        <v>45853</v>
      </c>
      <c r="D125" s="548">
        <v>46947</v>
      </c>
      <c r="E125" s="857">
        <v>43705</v>
      </c>
      <c r="F125" s="549">
        <f t="shared" si="1"/>
        <v>0.9309434042643833</v>
      </c>
    </row>
    <row r="126" spans="1:6" ht="12">
      <c r="A126" s="542"/>
      <c r="B126" s="576" t="s">
        <v>499</v>
      </c>
      <c r="C126" s="548">
        <v>85428</v>
      </c>
      <c r="D126" s="548">
        <v>101673</v>
      </c>
      <c r="E126" s="857">
        <v>86693</v>
      </c>
      <c r="F126" s="549">
        <f t="shared" si="1"/>
        <v>0.8526649159560552</v>
      </c>
    </row>
    <row r="127" spans="1:6" ht="12">
      <c r="A127" s="542"/>
      <c r="B127" s="577" t="s">
        <v>501</v>
      </c>
      <c r="C127" s="548"/>
      <c r="D127" s="548"/>
      <c r="E127" s="857"/>
      <c r="F127" s="549"/>
    </row>
    <row r="128" spans="1:6" ht="12.75" thickBot="1">
      <c r="A128" s="542"/>
      <c r="B128" s="578" t="s">
        <v>500</v>
      </c>
      <c r="C128" s="555"/>
      <c r="D128" s="555"/>
      <c r="E128" s="977"/>
      <c r="F128" s="556"/>
    </row>
    <row r="129" spans="1:6" ht="13.5" thickBot="1">
      <c r="A129" s="542"/>
      <c r="B129" s="579" t="s">
        <v>84</v>
      </c>
      <c r="C129" s="558">
        <f>SUM(C124:C128)</f>
        <v>290435</v>
      </c>
      <c r="D129" s="558">
        <f>SUM(D124:D128)</f>
        <v>311828</v>
      </c>
      <c r="E129" s="558">
        <f>SUM(E124:E128)</f>
        <v>289447</v>
      </c>
      <c r="F129" s="991">
        <f t="shared" si="1"/>
        <v>0.928226458175661</v>
      </c>
    </row>
    <row r="130" spans="1:6" ht="12">
      <c r="A130" s="542"/>
      <c r="B130" s="576" t="s">
        <v>379</v>
      </c>
      <c r="C130" s="548"/>
      <c r="D130" s="548">
        <v>780</v>
      </c>
      <c r="E130" s="857">
        <v>622</v>
      </c>
      <c r="F130" s="549">
        <f t="shared" si="1"/>
        <v>0.7974358974358975</v>
      </c>
    </row>
    <row r="131" spans="1:6" ht="12">
      <c r="A131" s="542"/>
      <c r="B131" s="576" t="s">
        <v>380</v>
      </c>
      <c r="C131" s="548"/>
      <c r="D131" s="548"/>
      <c r="E131" s="857"/>
      <c r="F131" s="549"/>
    </row>
    <row r="132" spans="1:6" ht="12.75" thickBot="1">
      <c r="A132" s="542"/>
      <c r="B132" s="578" t="s">
        <v>509</v>
      </c>
      <c r="C132" s="555"/>
      <c r="D132" s="555"/>
      <c r="E132" s="977"/>
      <c r="F132" s="556"/>
    </row>
    <row r="133" spans="1:6" ht="12.75" thickBot="1">
      <c r="A133" s="542"/>
      <c r="B133" s="580" t="s">
        <v>91</v>
      </c>
      <c r="C133" s="581"/>
      <c r="D133" s="558">
        <f>SUM(D130:D132)</f>
        <v>780</v>
      </c>
      <c r="E133" s="558">
        <f>SUM(E130:E132)</f>
        <v>622</v>
      </c>
      <c r="F133" s="559">
        <f aca="true" t="shared" si="2" ref="F133:F192">SUM(E133/D133)</f>
        <v>0.7974358974358975</v>
      </c>
    </row>
    <row r="134" spans="1:6" ht="12.75" thickBot="1">
      <c r="A134" s="542"/>
      <c r="B134" s="582" t="s">
        <v>795</v>
      </c>
      <c r="C134" s="581"/>
      <c r="D134" s="581"/>
      <c r="E134" s="982"/>
      <c r="F134" s="559"/>
    </row>
    <row r="135" spans="1:6" ht="14.25" thickBot="1">
      <c r="A135" s="539"/>
      <c r="B135" s="583" t="s">
        <v>173</v>
      </c>
      <c r="C135" s="575">
        <f>SUM(C129+C133+C134)</f>
        <v>290435</v>
      </c>
      <c r="D135" s="575">
        <f>SUM(D129+D133+D134)</f>
        <v>312608</v>
      </c>
      <c r="E135" s="575">
        <f>SUM(E129+E133+E134)</f>
        <v>290069</v>
      </c>
      <c r="F135" s="991">
        <f t="shared" si="2"/>
        <v>0.9279001177193162</v>
      </c>
    </row>
    <row r="136" spans="1:6" ht="13.5">
      <c r="A136" s="278">
        <v>2325</v>
      </c>
      <c r="B136" s="585" t="s">
        <v>512</v>
      </c>
      <c r="C136" s="548"/>
      <c r="D136" s="548"/>
      <c r="E136" s="857"/>
      <c r="F136" s="549"/>
    </row>
    <row r="137" spans="1:6" ht="12">
      <c r="A137" s="542"/>
      <c r="B137" s="544" t="s">
        <v>294</v>
      </c>
      <c r="C137" s="542"/>
      <c r="D137" s="542"/>
      <c r="E137" s="983"/>
      <c r="F137" s="549"/>
    </row>
    <row r="138" spans="1:6" ht="12.75" thickBot="1">
      <c r="A138" s="542"/>
      <c r="B138" s="545" t="s">
        <v>295</v>
      </c>
      <c r="C138" s="539"/>
      <c r="D138" s="875">
        <v>255</v>
      </c>
      <c r="E138" s="984">
        <v>355</v>
      </c>
      <c r="F138" s="556">
        <f t="shared" si="2"/>
        <v>1.392156862745098</v>
      </c>
    </row>
    <row r="139" spans="1:6" ht="12.75" thickBot="1">
      <c r="A139" s="542"/>
      <c r="B139" s="546" t="s">
        <v>296</v>
      </c>
      <c r="C139" s="539"/>
      <c r="D139" s="876">
        <f>SUM(D138)</f>
        <v>255</v>
      </c>
      <c r="E139" s="876">
        <f>SUM(E138)</f>
        <v>355</v>
      </c>
      <c r="F139" s="879">
        <f t="shared" si="2"/>
        <v>1.392156862745098</v>
      </c>
    </row>
    <row r="140" spans="1:6" ht="12">
      <c r="A140" s="542"/>
      <c r="B140" s="544" t="s">
        <v>297</v>
      </c>
      <c r="C140" s="548">
        <v>400</v>
      </c>
      <c r="D140" s="857">
        <v>400</v>
      </c>
      <c r="E140" s="857"/>
      <c r="F140" s="549">
        <f t="shared" si="2"/>
        <v>0</v>
      </c>
    </row>
    <row r="141" spans="1:6" ht="12.75">
      <c r="A141" s="542"/>
      <c r="B141" s="550" t="s">
        <v>298</v>
      </c>
      <c r="C141" s="551">
        <v>400</v>
      </c>
      <c r="D141" s="551">
        <v>400</v>
      </c>
      <c r="E141" s="976"/>
      <c r="F141" s="549">
        <f t="shared" si="2"/>
        <v>0</v>
      </c>
    </row>
    <row r="142" spans="1:6" ht="12.75">
      <c r="A142" s="542"/>
      <c r="B142" s="550" t="s">
        <v>299</v>
      </c>
      <c r="C142" s="551"/>
      <c r="D142" s="551"/>
      <c r="E142" s="976"/>
      <c r="F142" s="549"/>
    </row>
    <row r="143" spans="1:6" ht="12">
      <c r="A143" s="542"/>
      <c r="B143" s="552" t="s">
        <v>300</v>
      </c>
      <c r="C143" s="548"/>
      <c r="D143" s="548"/>
      <c r="E143" s="857"/>
      <c r="F143" s="549"/>
    </row>
    <row r="144" spans="1:6" ht="12">
      <c r="A144" s="542"/>
      <c r="B144" s="552" t="s">
        <v>301</v>
      </c>
      <c r="C144" s="548">
        <v>4056</v>
      </c>
      <c r="D144" s="548">
        <v>4056</v>
      </c>
      <c r="E144" s="857">
        <v>5981</v>
      </c>
      <c r="F144" s="549">
        <f t="shared" si="2"/>
        <v>1.4746055226824457</v>
      </c>
    </row>
    <row r="145" spans="1:6" ht="12">
      <c r="A145" s="542"/>
      <c r="B145" s="552" t="s">
        <v>302</v>
      </c>
      <c r="C145" s="548">
        <v>1095</v>
      </c>
      <c r="D145" s="548">
        <v>1095</v>
      </c>
      <c r="E145" s="857">
        <v>1615</v>
      </c>
      <c r="F145" s="549">
        <f t="shared" si="2"/>
        <v>1.4748858447488584</v>
      </c>
    </row>
    <row r="146" spans="1:6" ht="12">
      <c r="A146" s="542"/>
      <c r="B146" s="553" t="s">
        <v>303</v>
      </c>
      <c r="C146" s="548"/>
      <c r="D146" s="548"/>
      <c r="E146" s="857"/>
      <c r="F146" s="549"/>
    </row>
    <row r="147" spans="1:6" ht="12.75" thickBot="1">
      <c r="A147" s="542"/>
      <c r="B147" s="554" t="s">
        <v>304</v>
      </c>
      <c r="C147" s="555"/>
      <c r="D147" s="555">
        <v>2294</v>
      </c>
      <c r="E147" s="977">
        <v>2294</v>
      </c>
      <c r="F147" s="556">
        <f t="shared" si="2"/>
        <v>1</v>
      </c>
    </row>
    <row r="148" spans="1:6" ht="12.75" thickBot="1">
      <c r="A148" s="542"/>
      <c r="B148" s="557" t="s">
        <v>528</v>
      </c>
      <c r="C148" s="558">
        <f>SUM(C140+C143+C144+C145)</f>
        <v>5551</v>
      </c>
      <c r="D148" s="558">
        <f>SUM(D140+D143+D144+D145+D147)</f>
        <v>7845</v>
      </c>
      <c r="E148" s="558">
        <f>SUM(E140+E143+E144+E145+E147)</f>
        <v>9890</v>
      </c>
      <c r="F148" s="559">
        <f t="shared" si="2"/>
        <v>1.2606755895474824</v>
      </c>
    </row>
    <row r="149" spans="1:6" ht="13.5" thickBot="1">
      <c r="A149" s="542"/>
      <c r="B149" s="561" t="s">
        <v>92</v>
      </c>
      <c r="C149" s="562">
        <f>SUM(C148+C139)</f>
        <v>5551</v>
      </c>
      <c r="D149" s="562">
        <f>SUM(D148+D139)</f>
        <v>8100</v>
      </c>
      <c r="E149" s="562">
        <f>SUM(E148+E139)</f>
        <v>10245</v>
      </c>
      <c r="F149" s="991">
        <f t="shared" si="2"/>
        <v>1.2648148148148148</v>
      </c>
    </row>
    <row r="150" spans="1:6" ht="12.75" thickBot="1">
      <c r="A150" s="542"/>
      <c r="B150" s="563" t="s">
        <v>93</v>
      </c>
      <c r="C150" s="564"/>
      <c r="D150" s="564"/>
      <c r="E150" s="979"/>
      <c r="F150" s="559"/>
    </row>
    <row r="151" spans="1:6" ht="12">
      <c r="A151" s="542"/>
      <c r="B151" s="566" t="s">
        <v>305</v>
      </c>
      <c r="C151" s="567"/>
      <c r="D151" s="567">
        <v>920</v>
      </c>
      <c r="E151" s="858">
        <v>920</v>
      </c>
      <c r="F151" s="549">
        <f t="shared" si="2"/>
        <v>1</v>
      </c>
    </row>
    <row r="152" spans="1:6" ht="12">
      <c r="A152" s="542"/>
      <c r="B152" s="568" t="s">
        <v>311</v>
      </c>
      <c r="C152" s="548">
        <v>120855</v>
      </c>
      <c r="D152" s="548">
        <v>124694</v>
      </c>
      <c r="E152" s="857">
        <v>112113</v>
      </c>
      <c r="F152" s="549">
        <f t="shared" si="2"/>
        <v>0.8991050090621843</v>
      </c>
    </row>
    <row r="153" spans="1:6" ht="12.75" thickBot="1">
      <c r="A153" s="542"/>
      <c r="B153" s="569" t="s">
        <v>312</v>
      </c>
      <c r="C153" s="555">
        <v>5114</v>
      </c>
      <c r="D153" s="555">
        <v>7392</v>
      </c>
      <c r="E153" s="977">
        <v>5679</v>
      </c>
      <c r="F153" s="556">
        <f t="shared" si="2"/>
        <v>0.768262987012987</v>
      </c>
    </row>
    <row r="154" spans="1:6" ht="13.5" thickBot="1">
      <c r="A154" s="542"/>
      <c r="B154" s="570" t="s">
        <v>85</v>
      </c>
      <c r="C154" s="571">
        <f>SUM(C152:C153)</f>
        <v>125969</v>
      </c>
      <c r="D154" s="571">
        <f>SUM(D151:D153)</f>
        <v>133006</v>
      </c>
      <c r="E154" s="571">
        <f>SUM(E151:E153)</f>
        <v>118712</v>
      </c>
      <c r="F154" s="992">
        <f t="shared" si="2"/>
        <v>0.8925311640076388</v>
      </c>
    </row>
    <row r="155" spans="1:6" ht="14.25" thickBot="1">
      <c r="A155" s="542"/>
      <c r="B155" s="574" t="s">
        <v>103</v>
      </c>
      <c r="C155" s="575">
        <f>SUM(C149+C150+C154)</f>
        <v>131520</v>
      </c>
      <c r="D155" s="575">
        <f>SUM(D149+D150+D154)</f>
        <v>141106</v>
      </c>
      <c r="E155" s="575">
        <f>SUM(E149+E150+E154)</f>
        <v>128957</v>
      </c>
      <c r="F155" s="991">
        <f t="shared" si="2"/>
        <v>0.9139016058849375</v>
      </c>
    </row>
    <row r="156" spans="1:6" ht="12">
      <c r="A156" s="542"/>
      <c r="B156" s="576" t="s">
        <v>497</v>
      </c>
      <c r="C156" s="548">
        <v>75526</v>
      </c>
      <c r="D156" s="548">
        <v>78480</v>
      </c>
      <c r="E156" s="857">
        <v>74711</v>
      </c>
      <c r="F156" s="549">
        <f t="shared" si="2"/>
        <v>0.9519750254841998</v>
      </c>
    </row>
    <row r="157" spans="1:6" ht="12">
      <c r="A157" s="542"/>
      <c r="B157" s="576" t="s">
        <v>498</v>
      </c>
      <c r="C157" s="548">
        <v>21910</v>
      </c>
      <c r="D157" s="548">
        <v>22709</v>
      </c>
      <c r="E157" s="857">
        <v>21115</v>
      </c>
      <c r="F157" s="549">
        <f t="shared" si="2"/>
        <v>0.9298075652824871</v>
      </c>
    </row>
    <row r="158" spans="1:6" ht="12">
      <c r="A158" s="542"/>
      <c r="B158" s="576" t="s">
        <v>499</v>
      </c>
      <c r="C158" s="548">
        <v>34084</v>
      </c>
      <c r="D158" s="548">
        <v>36754</v>
      </c>
      <c r="E158" s="857">
        <v>27708</v>
      </c>
      <c r="F158" s="549">
        <f t="shared" si="2"/>
        <v>0.7538771290199706</v>
      </c>
    </row>
    <row r="159" spans="1:6" ht="12">
      <c r="A159" s="542"/>
      <c r="B159" s="577" t="s">
        <v>501</v>
      </c>
      <c r="C159" s="548"/>
      <c r="D159" s="548"/>
      <c r="E159" s="857"/>
      <c r="F159" s="549"/>
    </row>
    <row r="160" spans="1:6" ht="12.75" thickBot="1">
      <c r="A160" s="542"/>
      <c r="B160" s="578" t="s">
        <v>500</v>
      </c>
      <c r="C160" s="555"/>
      <c r="D160" s="555"/>
      <c r="E160" s="977"/>
      <c r="F160" s="556"/>
    </row>
    <row r="161" spans="1:6" ht="12.75" thickBot="1">
      <c r="A161" s="542"/>
      <c r="B161" s="579" t="s">
        <v>84</v>
      </c>
      <c r="C161" s="558">
        <f>SUM(C156:C160)</f>
        <v>131520</v>
      </c>
      <c r="D161" s="558">
        <f>SUM(D156:D160)</f>
        <v>137943</v>
      </c>
      <c r="E161" s="558">
        <f>SUM(E156:E160)</f>
        <v>123534</v>
      </c>
      <c r="F161" s="559">
        <f t="shared" si="2"/>
        <v>0.8955438115743459</v>
      </c>
    </row>
    <row r="162" spans="1:6" ht="12">
      <c r="A162" s="542"/>
      <c r="B162" s="576" t="s">
        <v>379</v>
      </c>
      <c r="C162" s="548"/>
      <c r="D162" s="548">
        <v>107</v>
      </c>
      <c r="E162" s="857">
        <v>107</v>
      </c>
      <c r="F162" s="549">
        <f t="shared" si="2"/>
        <v>1</v>
      </c>
    </row>
    <row r="163" spans="1:6" ht="12">
      <c r="A163" s="542"/>
      <c r="B163" s="576" t="s">
        <v>380</v>
      </c>
      <c r="C163" s="548"/>
      <c r="D163" s="548">
        <v>3056</v>
      </c>
      <c r="E163" s="857">
        <v>3048</v>
      </c>
      <c r="F163" s="549">
        <f t="shared" si="2"/>
        <v>0.9973821989528796</v>
      </c>
    </row>
    <row r="164" spans="1:6" ht="12.75" thickBot="1">
      <c r="A164" s="542"/>
      <c r="B164" s="578" t="s">
        <v>509</v>
      </c>
      <c r="C164" s="555"/>
      <c r="D164" s="555"/>
      <c r="E164" s="977"/>
      <c r="F164" s="556"/>
    </row>
    <row r="165" spans="1:6" ht="12.75" thickBot="1">
      <c r="A165" s="542"/>
      <c r="B165" s="580" t="s">
        <v>91</v>
      </c>
      <c r="C165" s="581"/>
      <c r="D165" s="558">
        <f>SUM(D162:D164)</f>
        <v>3163</v>
      </c>
      <c r="E165" s="558">
        <f>SUM(E162:E164)</f>
        <v>3155</v>
      </c>
      <c r="F165" s="879">
        <f t="shared" si="2"/>
        <v>0.997470755611761</v>
      </c>
    </row>
    <row r="166" spans="1:6" ht="14.25" thickBot="1">
      <c r="A166" s="539"/>
      <c r="B166" s="583" t="s">
        <v>173</v>
      </c>
      <c r="C166" s="575">
        <f>SUM(C161+C165)</f>
        <v>131520</v>
      </c>
      <c r="D166" s="575">
        <f>SUM(D161+D165)</f>
        <v>141106</v>
      </c>
      <c r="E166" s="575">
        <f>SUM(E161+E165)</f>
        <v>126689</v>
      </c>
      <c r="F166" s="991">
        <f t="shared" si="2"/>
        <v>0.8978285827675648</v>
      </c>
    </row>
    <row r="167" spans="1:6" ht="13.5">
      <c r="A167" s="278">
        <v>2330</v>
      </c>
      <c r="B167" s="281" t="s">
        <v>513</v>
      </c>
      <c r="C167" s="548"/>
      <c r="D167" s="548"/>
      <c r="E167" s="857"/>
      <c r="F167" s="549"/>
    </row>
    <row r="168" spans="1:6" ht="12">
      <c r="A168" s="542"/>
      <c r="B168" s="544" t="s">
        <v>294</v>
      </c>
      <c r="C168" s="542"/>
      <c r="D168" s="542"/>
      <c r="E168" s="983"/>
      <c r="F168" s="549"/>
    </row>
    <row r="169" spans="1:6" ht="12.75" thickBot="1">
      <c r="A169" s="542"/>
      <c r="B169" s="545" t="s">
        <v>295</v>
      </c>
      <c r="C169" s="539"/>
      <c r="D169" s="875">
        <v>420</v>
      </c>
      <c r="E169" s="984">
        <v>420</v>
      </c>
      <c r="F169" s="556">
        <f t="shared" si="2"/>
        <v>1</v>
      </c>
    </row>
    <row r="170" spans="1:6" ht="12.75" thickBot="1">
      <c r="A170" s="542"/>
      <c r="B170" s="546" t="s">
        <v>314</v>
      </c>
      <c r="C170" s="539"/>
      <c r="D170" s="876">
        <f>SUM(D169)</f>
        <v>420</v>
      </c>
      <c r="E170" s="876">
        <f>SUM(E169)</f>
        <v>420</v>
      </c>
      <c r="F170" s="559">
        <f t="shared" si="2"/>
        <v>1</v>
      </c>
    </row>
    <row r="171" spans="1:6" ht="12">
      <c r="A171" s="542"/>
      <c r="B171" s="544" t="s">
        <v>297</v>
      </c>
      <c r="C171" s="548">
        <v>1174</v>
      </c>
      <c r="D171" s="548">
        <f>SUM(D172:D173)</f>
        <v>27</v>
      </c>
      <c r="E171" s="857">
        <v>27</v>
      </c>
      <c r="F171" s="549">
        <f t="shared" si="2"/>
        <v>1</v>
      </c>
    </row>
    <row r="172" spans="1:6" ht="12.75">
      <c r="A172" s="542"/>
      <c r="B172" s="550" t="s">
        <v>298</v>
      </c>
      <c r="C172" s="551">
        <v>674</v>
      </c>
      <c r="D172" s="551"/>
      <c r="E172" s="976"/>
      <c r="F172" s="549"/>
    </row>
    <row r="173" spans="1:6" ht="12.75">
      <c r="A173" s="542"/>
      <c r="B173" s="550" t="s">
        <v>299</v>
      </c>
      <c r="C173" s="551">
        <v>500</v>
      </c>
      <c r="D173" s="551">
        <v>27</v>
      </c>
      <c r="E173" s="976">
        <v>27</v>
      </c>
      <c r="F173" s="549">
        <f t="shared" si="2"/>
        <v>1</v>
      </c>
    </row>
    <row r="174" spans="1:6" ht="12">
      <c r="A174" s="542"/>
      <c r="B174" s="552" t="s">
        <v>300</v>
      </c>
      <c r="C174" s="548"/>
      <c r="D174" s="548"/>
      <c r="E174" s="857"/>
      <c r="F174" s="549"/>
    </row>
    <row r="175" spans="1:6" ht="12">
      <c r="A175" s="542"/>
      <c r="B175" s="552" t="s">
        <v>301</v>
      </c>
      <c r="C175" s="548">
        <v>4144</v>
      </c>
      <c r="D175" s="548">
        <v>7283</v>
      </c>
      <c r="E175" s="857">
        <v>7283</v>
      </c>
      <c r="F175" s="549">
        <f t="shared" si="2"/>
        <v>1</v>
      </c>
    </row>
    <row r="176" spans="1:6" ht="12">
      <c r="A176" s="542"/>
      <c r="B176" s="552" t="s">
        <v>302</v>
      </c>
      <c r="C176" s="548">
        <v>1119</v>
      </c>
      <c r="D176" s="548">
        <v>1967</v>
      </c>
      <c r="E176" s="857">
        <v>1967</v>
      </c>
      <c r="F176" s="549">
        <f t="shared" si="2"/>
        <v>1</v>
      </c>
    </row>
    <row r="177" spans="1:6" ht="12">
      <c r="A177" s="542"/>
      <c r="B177" s="553" t="s">
        <v>303</v>
      </c>
      <c r="C177" s="548"/>
      <c r="D177" s="548"/>
      <c r="E177" s="857"/>
      <c r="F177" s="549"/>
    </row>
    <row r="178" spans="1:6" ht="12.75" thickBot="1">
      <c r="A178" s="542"/>
      <c r="B178" s="554" t="s">
        <v>304</v>
      </c>
      <c r="C178" s="555">
        <v>355</v>
      </c>
      <c r="D178" s="555"/>
      <c r="E178" s="977"/>
      <c r="F178" s="556"/>
    </row>
    <row r="179" spans="1:6" ht="12.75" thickBot="1">
      <c r="A179" s="542"/>
      <c r="B179" s="557" t="s">
        <v>528</v>
      </c>
      <c r="C179" s="558">
        <f>SUM(C171+C174+C175+C176+C178)</f>
        <v>6792</v>
      </c>
      <c r="D179" s="558">
        <f>SUM(D171+D174+D175+D176+D178)</f>
        <v>9277</v>
      </c>
      <c r="E179" s="558">
        <f>SUM(E171+E174+E175+E176+E178)</f>
        <v>9277</v>
      </c>
      <c r="F179" s="559">
        <f t="shared" si="2"/>
        <v>1</v>
      </c>
    </row>
    <row r="180" spans="1:6" ht="13.5" thickBot="1">
      <c r="A180" s="542"/>
      <c r="B180" s="561" t="s">
        <v>92</v>
      </c>
      <c r="C180" s="562">
        <f>SUM(C179+C170)</f>
        <v>6792</v>
      </c>
      <c r="D180" s="562">
        <f>SUM(D179+D170)</f>
        <v>9697</v>
      </c>
      <c r="E180" s="562">
        <f>SUM(E179+E170)</f>
        <v>9697</v>
      </c>
      <c r="F180" s="559">
        <f t="shared" si="2"/>
        <v>1</v>
      </c>
    </row>
    <row r="181" spans="1:6" ht="12.75" thickBot="1">
      <c r="A181" s="542"/>
      <c r="B181" s="563" t="s">
        <v>93</v>
      </c>
      <c r="C181" s="564"/>
      <c r="D181" s="564"/>
      <c r="E181" s="979"/>
      <c r="F181" s="556"/>
    </row>
    <row r="182" spans="1:6" ht="12">
      <c r="A182" s="542"/>
      <c r="B182" s="566" t="s">
        <v>305</v>
      </c>
      <c r="C182" s="567"/>
      <c r="D182" s="567">
        <v>2902</v>
      </c>
      <c r="E182" s="858">
        <v>2902</v>
      </c>
      <c r="F182" s="549">
        <f t="shared" si="2"/>
        <v>1</v>
      </c>
    </row>
    <row r="183" spans="1:6" ht="12">
      <c r="A183" s="542"/>
      <c r="B183" s="568" t="s">
        <v>311</v>
      </c>
      <c r="C183" s="548">
        <v>109830</v>
      </c>
      <c r="D183" s="548">
        <v>113576</v>
      </c>
      <c r="E183" s="857">
        <v>112354</v>
      </c>
      <c r="F183" s="549">
        <f t="shared" si="2"/>
        <v>0.989240684651687</v>
      </c>
    </row>
    <row r="184" spans="1:6" ht="12.75" thickBot="1">
      <c r="A184" s="542"/>
      <c r="B184" s="569" t="s">
        <v>312</v>
      </c>
      <c r="C184" s="555">
        <v>5441</v>
      </c>
      <c r="D184" s="555">
        <v>7847</v>
      </c>
      <c r="E184" s="977">
        <v>5510</v>
      </c>
      <c r="F184" s="556">
        <f t="shared" si="2"/>
        <v>0.7021791767554479</v>
      </c>
    </row>
    <row r="185" spans="1:6" ht="13.5" thickBot="1">
      <c r="A185" s="542"/>
      <c r="B185" s="570" t="s">
        <v>85</v>
      </c>
      <c r="C185" s="571">
        <f>SUM(C183:C184)</f>
        <v>115271</v>
      </c>
      <c r="D185" s="571">
        <f>SUM(D182:D184)</f>
        <v>124325</v>
      </c>
      <c r="E185" s="571">
        <f>SUM(E182:E184)</f>
        <v>120766</v>
      </c>
      <c r="F185" s="991">
        <f t="shared" si="2"/>
        <v>0.9713734164488237</v>
      </c>
    </row>
    <row r="186" spans="1:6" ht="14.25" thickBot="1">
      <c r="A186" s="542"/>
      <c r="B186" s="574" t="s">
        <v>103</v>
      </c>
      <c r="C186" s="575">
        <f>SUM(C180+C181+C185)</f>
        <v>122063</v>
      </c>
      <c r="D186" s="575">
        <f>SUM(D180+D181+D185)</f>
        <v>134022</v>
      </c>
      <c r="E186" s="575">
        <f>SUM(E180+E181+E185)</f>
        <v>130463</v>
      </c>
      <c r="F186" s="991">
        <f t="shared" si="2"/>
        <v>0.9734446583396755</v>
      </c>
    </row>
    <row r="187" spans="1:7" ht="12">
      <c r="A187" s="542"/>
      <c r="B187" s="576" t="s">
        <v>497</v>
      </c>
      <c r="C187" s="548">
        <v>65331</v>
      </c>
      <c r="D187" s="548">
        <v>68484</v>
      </c>
      <c r="E187" s="857">
        <v>68386</v>
      </c>
      <c r="F187" s="549">
        <f t="shared" si="2"/>
        <v>0.9985690088195783</v>
      </c>
      <c r="G187" s="512"/>
    </row>
    <row r="188" spans="1:6" ht="12">
      <c r="A188" s="542"/>
      <c r="B188" s="576" t="s">
        <v>498</v>
      </c>
      <c r="C188" s="548">
        <v>17738</v>
      </c>
      <c r="D188" s="548">
        <v>18701</v>
      </c>
      <c r="E188" s="857">
        <v>18674</v>
      </c>
      <c r="F188" s="549">
        <f t="shared" si="2"/>
        <v>0.9985562269397359</v>
      </c>
    </row>
    <row r="189" spans="1:6" ht="12">
      <c r="A189" s="542"/>
      <c r="B189" s="576" t="s">
        <v>499</v>
      </c>
      <c r="C189" s="548">
        <v>38994</v>
      </c>
      <c r="D189" s="548">
        <v>46077</v>
      </c>
      <c r="E189" s="857">
        <v>40628</v>
      </c>
      <c r="F189" s="549">
        <f t="shared" si="2"/>
        <v>0.8817414328189769</v>
      </c>
    </row>
    <row r="190" spans="1:6" ht="12">
      <c r="A190" s="542"/>
      <c r="B190" s="577" t="s">
        <v>501</v>
      </c>
      <c r="C190" s="548"/>
      <c r="D190" s="548"/>
      <c r="E190" s="857"/>
      <c r="F190" s="549"/>
    </row>
    <row r="191" spans="1:6" ht="12.75" thickBot="1">
      <c r="A191" s="542"/>
      <c r="B191" s="578" t="s">
        <v>500</v>
      </c>
      <c r="C191" s="555"/>
      <c r="D191" s="555"/>
      <c r="E191" s="977"/>
      <c r="F191" s="556"/>
    </row>
    <row r="192" spans="1:6" ht="12.75" thickBot="1">
      <c r="A192" s="542"/>
      <c r="B192" s="579" t="s">
        <v>84</v>
      </c>
      <c r="C192" s="558">
        <f>SUM(C187:C191)</f>
        <v>122063</v>
      </c>
      <c r="D192" s="558">
        <f>SUM(D187:D191)</f>
        <v>133262</v>
      </c>
      <c r="E192" s="558">
        <f>SUM(E187:E191)</f>
        <v>127688</v>
      </c>
      <c r="F192" s="559">
        <f t="shared" si="2"/>
        <v>0.9581726223529589</v>
      </c>
    </row>
    <row r="193" spans="1:6" ht="12">
      <c r="A193" s="542"/>
      <c r="B193" s="576" t="s">
        <v>379</v>
      </c>
      <c r="C193" s="548"/>
      <c r="D193" s="548"/>
      <c r="E193" s="857"/>
      <c r="F193" s="549"/>
    </row>
    <row r="194" spans="1:6" ht="12">
      <c r="A194" s="542"/>
      <c r="B194" s="576" t="s">
        <v>380</v>
      </c>
      <c r="C194" s="548"/>
      <c r="D194" s="548">
        <v>760</v>
      </c>
      <c r="E194" s="857">
        <v>757</v>
      </c>
      <c r="F194" s="549">
        <f aca="true" t="shared" si="3" ref="F194:F256">SUM(E194/D194)</f>
        <v>0.9960526315789474</v>
      </c>
    </row>
    <row r="195" spans="1:6" ht="12.75" thickBot="1">
      <c r="A195" s="542"/>
      <c r="B195" s="578" t="s">
        <v>509</v>
      </c>
      <c r="C195" s="555"/>
      <c r="D195" s="555"/>
      <c r="E195" s="977"/>
      <c r="F195" s="556"/>
    </row>
    <row r="196" spans="1:6" ht="12.75" thickBot="1">
      <c r="A196" s="542"/>
      <c r="B196" s="580" t="s">
        <v>91</v>
      </c>
      <c r="C196" s="581"/>
      <c r="D196" s="558">
        <f>SUM(D193:D195)</f>
        <v>760</v>
      </c>
      <c r="E196" s="558">
        <f>SUM(E193:E195)</f>
        <v>757</v>
      </c>
      <c r="F196" s="559">
        <f t="shared" si="3"/>
        <v>0.9960526315789474</v>
      </c>
    </row>
    <row r="197" spans="1:6" ht="14.25" thickBot="1">
      <c r="A197" s="539"/>
      <c r="B197" s="583" t="s">
        <v>173</v>
      </c>
      <c r="C197" s="575">
        <f>SUM(C192+C196)</f>
        <v>122063</v>
      </c>
      <c r="D197" s="575">
        <f>SUM(D192+D196)</f>
        <v>134022</v>
      </c>
      <c r="E197" s="575">
        <f>SUM(E192+E196)</f>
        <v>128445</v>
      </c>
      <c r="F197" s="559">
        <f t="shared" si="3"/>
        <v>0.9583874289295787</v>
      </c>
    </row>
    <row r="198" spans="1:6" ht="13.5">
      <c r="A198" s="279">
        <v>2335</v>
      </c>
      <c r="B198" s="281" t="s">
        <v>514</v>
      </c>
      <c r="C198" s="548"/>
      <c r="D198" s="548"/>
      <c r="E198" s="857"/>
      <c r="F198" s="549"/>
    </row>
    <row r="199" spans="1:6" ht="12">
      <c r="A199" s="542"/>
      <c r="B199" s="544" t="s">
        <v>294</v>
      </c>
      <c r="C199" s="542"/>
      <c r="D199" s="542"/>
      <c r="E199" s="983"/>
      <c r="F199" s="549"/>
    </row>
    <row r="200" spans="1:6" ht="12.75" thickBot="1">
      <c r="A200" s="542"/>
      <c r="B200" s="545" t="s">
        <v>295</v>
      </c>
      <c r="C200" s="539"/>
      <c r="D200" s="875">
        <v>275</v>
      </c>
      <c r="E200" s="984">
        <v>275</v>
      </c>
      <c r="F200" s="556">
        <f t="shared" si="3"/>
        <v>1</v>
      </c>
    </row>
    <row r="201" spans="1:6" ht="12.75" thickBot="1">
      <c r="A201" s="542"/>
      <c r="B201" s="546" t="s">
        <v>314</v>
      </c>
      <c r="C201" s="539"/>
      <c r="D201" s="876">
        <f>SUM(D200)</f>
        <v>275</v>
      </c>
      <c r="E201" s="876">
        <f>SUM(E200)</f>
        <v>275</v>
      </c>
      <c r="F201" s="879">
        <f t="shared" si="3"/>
        <v>1</v>
      </c>
    </row>
    <row r="202" spans="1:6" ht="12">
      <c r="A202" s="542"/>
      <c r="B202" s="544" t="s">
        <v>297</v>
      </c>
      <c r="C202" s="548"/>
      <c r="D202" s="548"/>
      <c r="E202" s="857"/>
      <c r="F202" s="549"/>
    </row>
    <row r="203" spans="1:6" ht="12.75">
      <c r="A203" s="542"/>
      <c r="B203" s="550" t="s">
        <v>298</v>
      </c>
      <c r="C203" s="551"/>
      <c r="D203" s="551"/>
      <c r="E203" s="976"/>
      <c r="F203" s="549"/>
    </row>
    <row r="204" spans="1:6" ht="12.75">
      <c r="A204" s="542"/>
      <c r="B204" s="550" t="s">
        <v>299</v>
      </c>
      <c r="C204" s="551"/>
      <c r="D204" s="551"/>
      <c r="E204" s="976"/>
      <c r="F204" s="549"/>
    </row>
    <row r="205" spans="1:6" ht="12">
      <c r="A205" s="542"/>
      <c r="B205" s="552" t="s">
        <v>300</v>
      </c>
      <c r="C205" s="548"/>
      <c r="D205" s="548"/>
      <c r="E205" s="857"/>
      <c r="F205" s="549"/>
    </row>
    <row r="206" spans="1:6" ht="12">
      <c r="A206" s="542"/>
      <c r="B206" s="552" t="s">
        <v>301</v>
      </c>
      <c r="C206" s="548">
        <v>5271</v>
      </c>
      <c r="D206" s="548">
        <v>5271</v>
      </c>
      <c r="E206" s="857">
        <v>4442</v>
      </c>
      <c r="F206" s="549">
        <f t="shared" si="3"/>
        <v>0.8427243407323088</v>
      </c>
    </row>
    <row r="207" spans="1:6" ht="12">
      <c r="A207" s="542"/>
      <c r="B207" s="552" t="s">
        <v>302</v>
      </c>
      <c r="C207" s="548">
        <v>1330</v>
      </c>
      <c r="D207" s="548">
        <v>1330</v>
      </c>
      <c r="E207" s="857">
        <v>768</v>
      </c>
      <c r="F207" s="549">
        <f t="shared" si="3"/>
        <v>0.5774436090225564</v>
      </c>
    </row>
    <row r="208" spans="1:6" ht="12">
      <c r="A208" s="542"/>
      <c r="B208" s="553" t="s">
        <v>303</v>
      </c>
      <c r="C208" s="548"/>
      <c r="D208" s="548"/>
      <c r="E208" s="857"/>
      <c r="F208" s="549"/>
    </row>
    <row r="209" spans="1:6" ht="12.75" thickBot="1">
      <c r="A209" s="542"/>
      <c r="B209" s="554" t="s">
        <v>304</v>
      </c>
      <c r="C209" s="555">
        <v>200</v>
      </c>
      <c r="D209" s="555">
        <v>286</v>
      </c>
      <c r="E209" s="977">
        <v>286</v>
      </c>
      <c r="F209" s="556">
        <f t="shared" si="3"/>
        <v>1</v>
      </c>
    </row>
    <row r="210" spans="1:6" ht="12.75" thickBot="1">
      <c r="A210" s="542"/>
      <c r="B210" s="557" t="s">
        <v>528</v>
      </c>
      <c r="C210" s="558">
        <f>SUM(C202+C205+C206+C207+C209)</f>
        <v>6801</v>
      </c>
      <c r="D210" s="558">
        <f>SUM(D202+D205+D206+D207+D209)</f>
        <v>6887</v>
      </c>
      <c r="E210" s="558">
        <f>SUM(E202+E205+E206+E207+E209)</f>
        <v>5496</v>
      </c>
      <c r="F210" s="879">
        <f t="shared" si="3"/>
        <v>0.798025264992014</v>
      </c>
    </row>
    <row r="211" spans="1:6" ht="13.5" thickBot="1">
      <c r="A211" s="542"/>
      <c r="B211" s="561" t="s">
        <v>92</v>
      </c>
      <c r="C211" s="562">
        <f>SUM(C210+C201)</f>
        <v>6801</v>
      </c>
      <c r="D211" s="562">
        <f>SUM(D210+D201)</f>
        <v>7162</v>
      </c>
      <c r="E211" s="562">
        <f>SUM(E210+E201)</f>
        <v>5771</v>
      </c>
      <c r="F211" s="992">
        <f t="shared" si="3"/>
        <v>0.8057805082379224</v>
      </c>
    </row>
    <row r="212" spans="1:6" ht="12.75" thickBot="1">
      <c r="A212" s="542"/>
      <c r="B212" s="563" t="s">
        <v>93</v>
      </c>
      <c r="C212" s="564"/>
      <c r="D212" s="564"/>
      <c r="E212" s="979"/>
      <c r="F212" s="556"/>
    </row>
    <row r="213" spans="1:6" ht="12">
      <c r="A213" s="542"/>
      <c r="B213" s="566" t="s">
        <v>305</v>
      </c>
      <c r="C213" s="567"/>
      <c r="D213" s="567">
        <v>1637</v>
      </c>
      <c r="E213" s="858">
        <v>1637</v>
      </c>
      <c r="F213" s="549">
        <f t="shared" si="3"/>
        <v>1</v>
      </c>
    </row>
    <row r="214" spans="1:6" ht="12">
      <c r="A214" s="542"/>
      <c r="B214" s="568" t="s">
        <v>311</v>
      </c>
      <c r="C214" s="548">
        <v>63004</v>
      </c>
      <c r="D214" s="548">
        <v>67111</v>
      </c>
      <c r="E214" s="857">
        <v>63994</v>
      </c>
      <c r="F214" s="549">
        <f t="shared" si="3"/>
        <v>0.9535545588651637</v>
      </c>
    </row>
    <row r="215" spans="1:6" ht="12.75" thickBot="1">
      <c r="A215" s="542"/>
      <c r="B215" s="569" t="s">
        <v>312</v>
      </c>
      <c r="C215" s="555">
        <v>2615</v>
      </c>
      <c r="D215" s="555">
        <v>4139</v>
      </c>
      <c r="E215" s="977">
        <v>2934</v>
      </c>
      <c r="F215" s="556">
        <f t="shared" si="3"/>
        <v>0.7088668760570186</v>
      </c>
    </row>
    <row r="216" spans="1:6" ht="13.5" thickBot="1">
      <c r="A216" s="542"/>
      <c r="B216" s="570" t="s">
        <v>85</v>
      </c>
      <c r="C216" s="571">
        <f>SUM(C214:C215)</f>
        <v>65619</v>
      </c>
      <c r="D216" s="571">
        <f>SUM(D213:D215)</f>
        <v>72887</v>
      </c>
      <c r="E216" s="571">
        <f>SUM(E213:E215)</f>
        <v>68565</v>
      </c>
      <c r="F216" s="879">
        <f t="shared" si="3"/>
        <v>0.9407027316256671</v>
      </c>
    </row>
    <row r="217" spans="1:6" ht="14.25" thickBot="1">
      <c r="A217" s="542"/>
      <c r="B217" s="574" t="s">
        <v>103</v>
      </c>
      <c r="C217" s="575">
        <f>SUM(C211+C212+C216)</f>
        <v>72420</v>
      </c>
      <c r="D217" s="575">
        <f>SUM(D211+D212+D216)</f>
        <v>80049</v>
      </c>
      <c r="E217" s="575">
        <f>SUM(E211+E212+E216)</f>
        <v>74336</v>
      </c>
      <c r="F217" s="992">
        <f t="shared" si="3"/>
        <v>0.9286312133818037</v>
      </c>
    </row>
    <row r="218" spans="1:6" ht="12">
      <c r="A218" s="542"/>
      <c r="B218" s="576" t="s">
        <v>497</v>
      </c>
      <c r="C218" s="548">
        <v>41045</v>
      </c>
      <c r="D218" s="548">
        <v>42421</v>
      </c>
      <c r="E218" s="857">
        <v>41640</v>
      </c>
      <c r="F218" s="549">
        <f t="shared" si="3"/>
        <v>0.9815893071827633</v>
      </c>
    </row>
    <row r="219" spans="1:6" ht="12">
      <c r="A219" s="542"/>
      <c r="B219" s="576" t="s">
        <v>498</v>
      </c>
      <c r="C219" s="548">
        <v>11439</v>
      </c>
      <c r="D219" s="548">
        <v>11810</v>
      </c>
      <c r="E219" s="857">
        <v>11456</v>
      </c>
      <c r="F219" s="549">
        <f t="shared" si="3"/>
        <v>0.9700254022015241</v>
      </c>
    </row>
    <row r="220" spans="1:6" ht="12">
      <c r="A220" s="542"/>
      <c r="B220" s="576" t="s">
        <v>499</v>
      </c>
      <c r="C220" s="548">
        <v>19936</v>
      </c>
      <c r="D220" s="548">
        <v>23238</v>
      </c>
      <c r="E220" s="857">
        <v>16976</v>
      </c>
      <c r="F220" s="549">
        <f t="shared" si="3"/>
        <v>0.7305275841294432</v>
      </c>
    </row>
    <row r="221" spans="1:6" ht="12">
      <c r="A221" s="542"/>
      <c r="B221" s="577" t="s">
        <v>501</v>
      </c>
      <c r="C221" s="548"/>
      <c r="D221" s="548"/>
      <c r="E221" s="857"/>
      <c r="F221" s="549"/>
    </row>
    <row r="222" spans="1:6" ht="12.75" thickBot="1">
      <c r="A222" s="542"/>
      <c r="B222" s="578" t="s">
        <v>500</v>
      </c>
      <c r="C222" s="555"/>
      <c r="D222" s="950"/>
      <c r="E222" s="978"/>
      <c r="F222" s="556"/>
    </row>
    <row r="223" spans="1:6" ht="12.75" thickBot="1">
      <c r="A223" s="542"/>
      <c r="B223" s="579" t="s">
        <v>84</v>
      </c>
      <c r="C223" s="558">
        <f>SUM(C218:C222)</f>
        <v>72420</v>
      </c>
      <c r="D223" s="558">
        <f>SUM(D218:D222)</f>
        <v>77469</v>
      </c>
      <c r="E223" s="558">
        <f>SUM(E218:E222)</f>
        <v>70072</v>
      </c>
      <c r="F223" s="879">
        <f t="shared" si="3"/>
        <v>0.9045166453678245</v>
      </c>
    </row>
    <row r="224" spans="1:6" ht="12">
      <c r="A224" s="542"/>
      <c r="B224" s="576" t="s">
        <v>379</v>
      </c>
      <c r="C224" s="548"/>
      <c r="D224" s="548">
        <v>272</v>
      </c>
      <c r="E224" s="857">
        <v>272</v>
      </c>
      <c r="F224" s="549">
        <f t="shared" si="3"/>
        <v>1</v>
      </c>
    </row>
    <row r="225" spans="1:6" ht="12">
      <c r="A225" s="542"/>
      <c r="B225" s="576" t="s">
        <v>380</v>
      </c>
      <c r="C225" s="548"/>
      <c r="D225" s="548">
        <v>2308</v>
      </c>
      <c r="E225" s="857">
        <v>2308</v>
      </c>
      <c r="F225" s="549">
        <f t="shared" si="3"/>
        <v>1</v>
      </c>
    </row>
    <row r="226" spans="1:6" ht="12.75" thickBot="1">
      <c r="A226" s="542"/>
      <c r="B226" s="578" t="s">
        <v>509</v>
      </c>
      <c r="C226" s="555"/>
      <c r="D226" s="555"/>
      <c r="E226" s="977"/>
      <c r="F226" s="556"/>
    </row>
    <row r="227" spans="1:6" ht="12.75" thickBot="1">
      <c r="A227" s="542"/>
      <c r="B227" s="580" t="s">
        <v>91</v>
      </c>
      <c r="C227" s="581"/>
      <c r="D227" s="558">
        <f>SUM(D224:D226)</f>
        <v>2580</v>
      </c>
      <c r="E227" s="558">
        <f>SUM(E224:E226)</f>
        <v>2580</v>
      </c>
      <c r="F227" s="879">
        <f t="shared" si="3"/>
        <v>1</v>
      </c>
    </row>
    <row r="228" spans="1:6" ht="14.25" thickBot="1">
      <c r="A228" s="539"/>
      <c r="B228" s="583" t="s">
        <v>173</v>
      </c>
      <c r="C228" s="575">
        <f>SUM(C223+C227)</f>
        <v>72420</v>
      </c>
      <c r="D228" s="575">
        <f>SUM(D223+D227)</f>
        <v>80049</v>
      </c>
      <c r="E228" s="575">
        <f>SUM(E223+E227)</f>
        <v>72652</v>
      </c>
      <c r="F228" s="992">
        <f t="shared" si="3"/>
        <v>0.9075940986145986</v>
      </c>
    </row>
    <row r="229" spans="1:6" ht="13.5">
      <c r="A229" s="278">
        <v>2345</v>
      </c>
      <c r="B229" s="586" t="s">
        <v>515</v>
      </c>
      <c r="C229" s="548"/>
      <c r="D229" s="548"/>
      <c r="E229" s="857"/>
      <c r="F229" s="549"/>
    </row>
    <row r="230" spans="1:6" ht="12">
      <c r="A230" s="542"/>
      <c r="B230" s="544" t="s">
        <v>294</v>
      </c>
      <c r="C230" s="542"/>
      <c r="D230" s="542"/>
      <c r="E230" s="983"/>
      <c r="F230" s="549"/>
    </row>
    <row r="231" spans="1:6" ht="12.75" thickBot="1">
      <c r="A231" s="542"/>
      <c r="B231" s="545" t="s">
        <v>295</v>
      </c>
      <c r="C231" s="539"/>
      <c r="D231" s="875">
        <v>630</v>
      </c>
      <c r="E231" s="984">
        <v>630</v>
      </c>
      <c r="F231" s="556">
        <f t="shared" si="3"/>
        <v>1</v>
      </c>
    </row>
    <row r="232" spans="1:6" ht="12.75" thickBot="1">
      <c r="A232" s="542"/>
      <c r="B232" s="546" t="s">
        <v>314</v>
      </c>
      <c r="C232" s="539"/>
      <c r="D232" s="876">
        <f>SUM(D231)</f>
        <v>630</v>
      </c>
      <c r="E232" s="876">
        <f>SUM(E231)</f>
        <v>630</v>
      </c>
      <c r="F232" s="879">
        <f t="shared" si="3"/>
        <v>1</v>
      </c>
    </row>
    <row r="233" spans="1:6" ht="12">
      <c r="A233" s="542"/>
      <c r="B233" s="544" t="s">
        <v>297</v>
      </c>
      <c r="C233" s="548"/>
      <c r="D233" s="548"/>
      <c r="E233" s="857"/>
      <c r="F233" s="549"/>
    </row>
    <row r="234" spans="1:6" ht="12.75">
      <c r="A234" s="542"/>
      <c r="B234" s="550" t="s">
        <v>298</v>
      </c>
      <c r="C234" s="551"/>
      <c r="D234" s="551"/>
      <c r="E234" s="976"/>
      <c r="F234" s="549"/>
    </row>
    <row r="235" spans="1:6" ht="12.75">
      <c r="A235" s="542"/>
      <c r="B235" s="550" t="s">
        <v>299</v>
      </c>
      <c r="C235" s="551"/>
      <c r="D235" s="551"/>
      <c r="E235" s="976"/>
      <c r="F235" s="549"/>
    </row>
    <row r="236" spans="1:6" ht="12">
      <c r="A236" s="542"/>
      <c r="B236" s="552" t="s">
        <v>300</v>
      </c>
      <c r="C236" s="548"/>
      <c r="D236" s="548"/>
      <c r="E236" s="857"/>
      <c r="F236" s="549"/>
    </row>
    <row r="237" spans="1:6" ht="12">
      <c r="A237" s="542"/>
      <c r="B237" s="552" t="s">
        <v>301</v>
      </c>
      <c r="C237" s="548">
        <v>4854</v>
      </c>
      <c r="D237" s="548">
        <v>4854</v>
      </c>
      <c r="E237" s="857">
        <v>4554</v>
      </c>
      <c r="F237" s="549">
        <f t="shared" si="3"/>
        <v>0.9381953028430161</v>
      </c>
    </row>
    <row r="238" spans="1:6" ht="12">
      <c r="A238" s="542"/>
      <c r="B238" s="552" t="s">
        <v>302</v>
      </c>
      <c r="C238" s="548">
        <v>1312</v>
      </c>
      <c r="D238" s="548">
        <v>1312</v>
      </c>
      <c r="E238" s="857">
        <v>822</v>
      </c>
      <c r="F238" s="549">
        <f t="shared" si="3"/>
        <v>0.6265243902439024</v>
      </c>
    </row>
    <row r="239" spans="1:6" ht="12">
      <c r="A239" s="542"/>
      <c r="B239" s="553" t="s">
        <v>303</v>
      </c>
      <c r="C239" s="548"/>
      <c r="D239" s="548"/>
      <c r="E239" s="857"/>
      <c r="F239" s="549"/>
    </row>
    <row r="240" spans="1:6" ht="12.75" thickBot="1">
      <c r="A240" s="542"/>
      <c r="B240" s="554" t="s">
        <v>304</v>
      </c>
      <c r="C240" s="555">
        <v>150</v>
      </c>
      <c r="D240" s="555">
        <v>275</v>
      </c>
      <c r="E240" s="977">
        <v>275</v>
      </c>
      <c r="F240" s="556">
        <f t="shared" si="3"/>
        <v>1</v>
      </c>
    </row>
    <row r="241" spans="1:6" ht="12.75" thickBot="1">
      <c r="A241" s="542"/>
      <c r="B241" s="557" t="s">
        <v>528</v>
      </c>
      <c r="C241" s="558">
        <f>SUM(C233+C236+C237+C238+C240)</f>
        <v>6316</v>
      </c>
      <c r="D241" s="558">
        <f>SUM(D233+D236+D237+D238+D240)</f>
        <v>6441</v>
      </c>
      <c r="E241" s="558">
        <f>SUM(E233+E236+E237+E238+E240)</f>
        <v>5651</v>
      </c>
      <c r="F241" s="559">
        <f t="shared" si="3"/>
        <v>0.8773482378512654</v>
      </c>
    </row>
    <row r="242" spans="1:6" ht="13.5" thickBot="1">
      <c r="A242" s="542"/>
      <c r="B242" s="561" t="s">
        <v>92</v>
      </c>
      <c r="C242" s="562">
        <f>SUM(C241+C232)</f>
        <v>6316</v>
      </c>
      <c r="D242" s="562">
        <f>SUM(D241+D232)</f>
        <v>7071</v>
      </c>
      <c r="E242" s="562">
        <f>SUM(E241+E232)</f>
        <v>6281</v>
      </c>
      <c r="F242" s="879">
        <f t="shared" si="3"/>
        <v>0.8882760571347759</v>
      </c>
    </row>
    <row r="243" spans="1:6" ht="12.75" thickBot="1">
      <c r="A243" s="542"/>
      <c r="B243" s="563" t="s">
        <v>93</v>
      </c>
      <c r="C243" s="564"/>
      <c r="D243" s="564"/>
      <c r="E243" s="979"/>
      <c r="F243" s="565"/>
    </row>
    <row r="244" spans="1:6" ht="12">
      <c r="A244" s="542"/>
      <c r="B244" s="566" t="s">
        <v>305</v>
      </c>
      <c r="C244" s="567"/>
      <c r="D244" s="567">
        <v>1547</v>
      </c>
      <c r="E244" s="858">
        <v>1547</v>
      </c>
      <c r="F244" s="549">
        <f t="shared" si="3"/>
        <v>1</v>
      </c>
    </row>
    <row r="245" spans="1:6" ht="12">
      <c r="A245" s="542"/>
      <c r="B245" s="568" t="s">
        <v>311</v>
      </c>
      <c r="C245" s="548">
        <v>58771</v>
      </c>
      <c r="D245" s="548">
        <v>60816</v>
      </c>
      <c r="E245" s="857">
        <v>59207</v>
      </c>
      <c r="F245" s="549">
        <f t="shared" si="3"/>
        <v>0.9735431465403841</v>
      </c>
    </row>
    <row r="246" spans="1:6" ht="12.75" thickBot="1">
      <c r="A246" s="542"/>
      <c r="B246" s="569" t="s">
        <v>312</v>
      </c>
      <c r="C246" s="555">
        <v>2129</v>
      </c>
      <c r="D246" s="555">
        <v>3460</v>
      </c>
      <c r="E246" s="977">
        <v>2270</v>
      </c>
      <c r="F246" s="556">
        <f t="shared" si="3"/>
        <v>0.6560693641618497</v>
      </c>
    </row>
    <row r="247" spans="1:6" ht="13.5" thickBot="1">
      <c r="A247" s="542"/>
      <c r="B247" s="570" t="s">
        <v>85</v>
      </c>
      <c r="C247" s="571">
        <f>SUM(C245:C246)</f>
        <v>60900</v>
      </c>
      <c r="D247" s="571">
        <f>SUM(D244:D246)</f>
        <v>65823</v>
      </c>
      <c r="E247" s="571">
        <f>SUM(E244:E246)</f>
        <v>63024</v>
      </c>
      <c r="F247" s="991">
        <f t="shared" si="3"/>
        <v>0.9574768697871565</v>
      </c>
    </row>
    <row r="248" spans="1:6" ht="14.25" thickBot="1">
      <c r="A248" s="542"/>
      <c r="B248" s="574" t="s">
        <v>103</v>
      </c>
      <c r="C248" s="575">
        <f>SUM(C242+C243+C247)</f>
        <v>67216</v>
      </c>
      <c r="D248" s="575">
        <f>SUM(D242+D243+D247)</f>
        <v>72894</v>
      </c>
      <c r="E248" s="575">
        <f>SUM(E242+E243+E247)</f>
        <v>69305</v>
      </c>
      <c r="F248" s="991">
        <f t="shared" si="3"/>
        <v>0.9507641232474552</v>
      </c>
    </row>
    <row r="249" spans="1:6" ht="12">
      <c r="A249" s="542"/>
      <c r="B249" s="576" t="s">
        <v>497</v>
      </c>
      <c r="C249" s="548">
        <v>39292</v>
      </c>
      <c r="D249" s="548">
        <v>40410</v>
      </c>
      <c r="E249" s="857">
        <v>39395</v>
      </c>
      <c r="F249" s="549">
        <f t="shared" si="3"/>
        <v>0.9748824548379114</v>
      </c>
    </row>
    <row r="250" spans="1:6" ht="12">
      <c r="A250" s="542"/>
      <c r="B250" s="576" t="s">
        <v>498</v>
      </c>
      <c r="C250" s="548">
        <v>10684</v>
      </c>
      <c r="D250" s="548">
        <v>10986</v>
      </c>
      <c r="E250" s="857">
        <v>10826</v>
      </c>
      <c r="F250" s="549">
        <f t="shared" si="3"/>
        <v>0.9854360094665938</v>
      </c>
    </row>
    <row r="251" spans="1:6" ht="12">
      <c r="A251" s="542"/>
      <c r="B251" s="576" t="s">
        <v>499</v>
      </c>
      <c r="C251" s="548">
        <v>17240</v>
      </c>
      <c r="D251" s="548">
        <v>20950</v>
      </c>
      <c r="E251" s="857">
        <v>17027</v>
      </c>
      <c r="F251" s="549">
        <f t="shared" si="3"/>
        <v>0.812744630071599</v>
      </c>
    </row>
    <row r="252" spans="1:6" ht="12">
      <c r="A252" s="542"/>
      <c r="B252" s="577" t="s">
        <v>501</v>
      </c>
      <c r="C252" s="548"/>
      <c r="D252" s="548"/>
      <c r="E252" s="857"/>
      <c r="F252" s="549"/>
    </row>
    <row r="253" spans="1:6" ht="12.75" thickBot="1">
      <c r="A253" s="542"/>
      <c r="B253" s="578" t="s">
        <v>500</v>
      </c>
      <c r="C253" s="555"/>
      <c r="D253" s="555">
        <v>8</v>
      </c>
      <c r="E253" s="977">
        <v>8</v>
      </c>
      <c r="F253" s="556">
        <f t="shared" si="3"/>
        <v>1</v>
      </c>
    </row>
    <row r="254" spans="1:6" ht="12.75" thickBot="1">
      <c r="A254" s="542"/>
      <c r="B254" s="579" t="s">
        <v>84</v>
      </c>
      <c r="C254" s="558">
        <f>SUM(C249:C253)</f>
        <v>67216</v>
      </c>
      <c r="D254" s="558">
        <f>SUM(D249:D253)</f>
        <v>72354</v>
      </c>
      <c r="E254" s="558">
        <f>SUM(E249:E253)</f>
        <v>67256</v>
      </c>
      <c r="F254" s="559">
        <f t="shared" si="3"/>
        <v>0.9295408685076153</v>
      </c>
    </row>
    <row r="255" spans="1:6" ht="12">
      <c r="A255" s="542"/>
      <c r="B255" s="576" t="s">
        <v>379</v>
      </c>
      <c r="C255" s="548"/>
      <c r="D255" s="548"/>
      <c r="E255" s="857"/>
      <c r="F255" s="549"/>
    </row>
    <row r="256" spans="1:6" ht="12">
      <c r="A256" s="542"/>
      <c r="B256" s="576" t="s">
        <v>380</v>
      </c>
      <c r="C256" s="548"/>
      <c r="D256" s="548">
        <v>540</v>
      </c>
      <c r="E256" s="857">
        <v>533</v>
      </c>
      <c r="F256" s="549">
        <f t="shared" si="3"/>
        <v>0.987037037037037</v>
      </c>
    </row>
    <row r="257" spans="1:6" ht="12.75" thickBot="1">
      <c r="A257" s="542"/>
      <c r="B257" s="578" t="s">
        <v>509</v>
      </c>
      <c r="C257" s="555"/>
      <c r="D257" s="555"/>
      <c r="E257" s="977"/>
      <c r="F257" s="556"/>
    </row>
    <row r="258" spans="1:6" ht="12.75" thickBot="1">
      <c r="A258" s="542"/>
      <c r="B258" s="580" t="s">
        <v>91</v>
      </c>
      <c r="C258" s="581"/>
      <c r="D258" s="558">
        <f>SUM(D255:D257)</f>
        <v>540</v>
      </c>
      <c r="E258" s="558">
        <f>SUM(E255:E257)</f>
        <v>533</v>
      </c>
      <c r="F258" s="559">
        <f aca="true" t="shared" si="4" ref="F258:F319">SUM(E258/D258)</f>
        <v>0.987037037037037</v>
      </c>
    </row>
    <row r="259" spans="1:6" ht="14.25" thickBot="1">
      <c r="A259" s="539"/>
      <c r="B259" s="583" t="s">
        <v>173</v>
      </c>
      <c r="C259" s="575">
        <f>SUM(C254+C258)</f>
        <v>67216</v>
      </c>
      <c r="D259" s="575">
        <f>SUM(D254+D258)</f>
        <v>72894</v>
      </c>
      <c r="E259" s="575">
        <f>SUM(E254+E258)</f>
        <v>67789</v>
      </c>
      <c r="F259" s="991">
        <f t="shared" si="4"/>
        <v>0.9299668011084589</v>
      </c>
    </row>
    <row r="260" spans="1:6" ht="13.5">
      <c r="A260" s="278">
        <v>2360</v>
      </c>
      <c r="B260" s="585" t="s">
        <v>516</v>
      </c>
      <c r="C260" s="548"/>
      <c r="D260" s="548"/>
      <c r="E260" s="857"/>
      <c r="F260" s="549"/>
    </row>
    <row r="261" spans="1:6" ht="12">
      <c r="A261" s="542"/>
      <c r="B261" s="544" t="s">
        <v>294</v>
      </c>
      <c r="C261" s="542"/>
      <c r="D261" s="542"/>
      <c r="E261" s="983"/>
      <c r="F261" s="549"/>
    </row>
    <row r="262" spans="1:6" ht="12.75" thickBot="1">
      <c r="A262" s="542"/>
      <c r="B262" s="545" t="s">
        <v>295</v>
      </c>
      <c r="C262" s="539"/>
      <c r="D262" s="875">
        <v>270</v>
      </c>
      <c r="E262" s="984">
        <v>270</v>
      </c>
      <c r="F262" s="556">
        <f t="shared" si="4"/>
        <v>1</v>
      </c>
    </row>
    <row r="263" spans="1:6" ht="12.75" thickBot="1">
      <c r="A263" s="542"/>
      <c r="B263" s="546" t="s">
        <v>314</v>
      </c>
      <c r="C263" s="539"/>
      <c r="D263" s="876">
        <f>SUM(D262)</f>
        <v>270</v>
      </c>
      <c r="E263" s="876">
        <f>SUM(E262)</f>
        <v>270</v>
      </c>
      <c r="F263" s="879">
        <f t="shared" si="4"/>
        <v>1</v>
      </c>
    </row>
    <row r="264" spans="1:6" ht="12">
      <c r="A264" s="542"/>
      <c r="B264" s="544" t="s">
        <v>297</v>
      </c>
      <c r="C264" s="548"/>
      <c r="D264" s="548"/>
      <c r="E264" s="857"/>
      <c r="F264" s="549"/>
    </row>
    <row r="265" spans="1:6" ht="12.75">
      <c r="A265" s="542"/>
      <c r="B265" s="550" t="s">
        <v>298</v>
      </c>
      <c r="C265" s="551"/>
      <c r="D265" s="551"/>
      <c r="E265" s="976"/>
      <c r="F265" s="549"/>
    </row>
    <row r="266" spans="1:6" ht="12.75">
      <c r="A266" s="542"/>
      <c r="B266" s="550" t="s">
        <v>299</v>
      </c>
      <c r="C266" s="551"/>
      <c r="D266" s="551"/>
      <c r="E266" s="976"/>
      <c r="F266" s="549"/>
    </row>
    <row r="267" spans="1:6" ht="12">
      <c r="A267" s="542"/>
      <c r="B267" s="552" t="s">
        <v>300</v>
      </c>
      <c r="C267" s="548"/>
      <c r="D267" s="548"/>
      <c r="E267" s="857"/>
      <c r="F267" s="549"/>
    </row>
    <row r="268" spans="1:6" ht="12">
      <c r="A268" s="542"/>
      <c r="B268" s="552" t="s">
        <v>301</v>
      </c>
      <c r="C268" s="548">
        <v>4725</v>
      </c>
      <c r="D268" s="548">
        <v>4725</v>
      </c>
      <c r="E268" s="857">
        <v>4426</v>
      </c>
      <c r="F268" s="549">
        <f t="shared" si="4"/>
        <v>0.9367195767195767</v>
      </c>
    </row>
    <row r="269" spans="1:6" ht="12">
      <c r="A269" s="542"/>
      <c r="B269" s="552" t="s">
        <v>302</v>
      </c>
      <c r="C269" s="548">
        <v>1181</v>
      </c>
      <c r="D269" s="548">
        <v>1181</v>
      </c>
      <c r="E269" s="857">
        <v>751</v>
      </c>
      <c r="F269" s="549">
        <f t="shared" si="4"/>
        <v>0.6359017781541066</v>
      </c>
    </row>
    <row r="270" spans="1:6" ht="12">
      <c r="A270" s="542"/>
      <c r="B270" s="553" t="s">
        <v>303</v>
      </c>
      <c r="C270" s="548"/>
      <c r="D270" s="548"/>
      <c r="E270" s="857"/>
      <c r="F270" s="549"/>
    </row>
    <row r="271" spans="1:6" ht="12.75" thickBot="1">
      <c r="A271" s="542"/>
      <c r="B271" s="554" t="s">
        <v>304</v>
      </c>
      <c r="C271" s="555">
        <v>200</v>
      </c>
      <c r="D271" s="555">
        <v>338</v>
      </c>
      <c r="E271" s="977">
        <v>338</v>
      </c>
      <c r="F271" s="556">
        <f t="shared" si="4"/>
        <v>1</v>
      </c>
    </row>
    <row r="272" spans="1:6" ht="12.75" thickBot="1">
      <c r="A272" s="542"/>
      <c r="B272" s="557" t="s">
        <v>528</v>
      </c>
      <c r="C272" s="558">
        <f>SUM(C264+C267+C268+C269+C271)</f>
        <v>6106</v>
      </c>
      <c r="D272" s="558">
        <f>SUM(D264+D267+D268+D269+D271)</f>
        <v>6244</v>
      </c>
      <c r="E272" s="558">
        <f>SUM(E264+E267+E268+E269+E271)</f>
        <v>5515</v>
      </c>
      <c r="F272" s="559">
        <f t="shared" si="4"/>
        <v>0.8832479180012812</v>
      </c>
    </row>
    <row r="273" spans="1:6" ht="13.5" thickBot="1">
      <c r="A273" s="542"/>
      <c r="B273" s="561" t="s">
        <v>92</v>
      </c>
      <c r="C273" s="562">
        <f>SUM(C272+C263)</f>
        <v>6106</v>
      </c>
      <c r="D273" s="562">
        <f>SUM(D272+D263)</f>
        <v>6514</v>
      </c>
      <c r="E273" s="562">
        <f>SUM(E272+E263)</f>
        <v>5785</v>
      </c>
      <c r="F273" s="559">
        <f t="shared" si="4"/>
        <v>0.8880871968068775</v>
      </c>
    </row>
    <row r="274" spans="1:6" ht="12.75" thickBot="1">
      <c r="A274" s="542"/>
      <c r="B274" s="563" t="s">
        <v>93</v>
      </c>
      <c r="C274" s="564"/>
      <c r="D274" s="564"/>
      <c r="E274" s="979"/>
      <c r="F274" s="565"/>
    </row>
    <row r="275" spans="1:6" ht="12">
      <c r="A275" s="542"/>
      <c r="B275" s="566" t="s">
        <v>305</v>
      </c>
      <c r="C275" s="567"/>
      <c r="D275" s="858">
        <v>951</v>
      </c>
      <c r="E275" s="858">
        <v>951</v>
      </c>
      <c r="F275" s="549">
        <f t="shared" si="4"/>
        <v>1</v>
      </c>
    </row>
    <row r="276" spans="1:6" ht="12">
      <c r="A276" s="542"/>
      <c r="B276" s="568" t="s">
        <v>311</v>
      </c>
      <c r="C276" s="548">
        <v>61469</v>
      </c>
      <c r="D276" s="548">
        <v>63188</v>
      </c>
      <c r="E276" s="857">
        <v>61903</v>
      </c>
      <c r="F276" s="549">
        <f t="shared" si="4"/>
        <v>0.9796638602266253</v>
      </c>
    </row>
    <row r="277" spans="1:6" ht="12.75" thickBot="1">
      <c r="A277" s="542"/>
      <c r="B277" s="569" t="s">
        <v>312</v>
      </c>
      <c r="C277" s="555">
        <v>2493</v>
      </c>
      <c r="D277" s="555">
        <v>3904</v>
      </c>
      <c r="E277" s="977">
        <v>2567</v>
      </c>
      <c r="F277" s="879">
        <f t="shared" si="4"/>
        <v>0.657530737704918</v>
      </c>
    </row>
    <row r="278" spans="1:6" ht="13.5" thickBot="1">
      <c r="A278" s="542"/>
      <c r="B278" s="570" t="s">
        <v>85</v>
      </c>
      <c r="C278" s="571">
        <f>SUM(C276:C277)</f>
        <v>63962</v>
      </c>
      <c r="D278" s="571">
        <f>SUM(D275:D277)</f>
        <v>68043</v>
      </c>
      <c r="E278" s="571">
        <f>SUM(E275:E277)</f>
        <v>65421</v>
      </c>
      <c r="F278" s="992">
        <f t="shared" si="4"/>
        <v>0.961465543847273</v>
      </c>
    </row>
    <row r="279" spans="1:6" ht="14.25" thickBot="1">
      <c r="A279" s="542"/>
      <c r="B279" s="574" t="s">
        <v>103</v>
      </c>
      <c r="C279" s="575">
        <f>SUM(C273+C274+C278)</f>
        <v>70068</v>
      </c>
      <c r="D279" s="575">
        <f>SUM(D273+D274+D278)</f>
        <v>74557</v>
      </c>
      <c r="E279" s="575">
        <f>SUM(E273+E274+E278)</f>
        <v>71206</v>
      </c>
      <c r="F279" s="991">
        <f t="shared" si="4"/>
        <v>0.9550545220435371</v>
      </c>
    </row>
    <row r="280" spans="1:6" ht="12">
      <c r="A280" s="542"/>
      <c r="B280" s="576" t="s">
        <v>497</v>
      </c>
      <c r="C280" s="548">
        <v>40339</v>
      </c>
      <c r="D280" s="548">
        <v>41685</v>
      </c>
      <c r="E280" s="857">
        <v>40901</v>
      </c>
      <c r="F280" s="549">
        <f t="shared" si="4"/>
        <v>0.9811922753988245</v>
      </c>
    </row>
    <row r="281" spans="1:6" ht="12">
      <c r="A281" s="542"/>
      <c r="B281" s="576" t="s">
        <v>498</v>
      </c>
      <c r="C281" s="548">
        <v>10969</v>
      </c>
      <c r="D281" s="548">
        <v>11330</v>
      </c>
      <c r="E281" s="857">
        <v>11281</v>
      </c>
      <c r="F281" s="549">
        <f t="shared" si="4"/>
        <v>0.9956751985878199</v>
      </c>
    </row>
    <row r="282" spans="1:6" ht="12">
      <c r="A282" s="542"/>
      <c r="B282" s="576" t="s">
        <v>499</v>
      </c>
      <c r="C282" s="548">
        <v>18760</v>
      </c>
      <c r="D282" s="548">
        <v>21084</v>
      </c>
      <c r="E282" s="857">
        <v>17696</v>
      </c>
      <c r="F282" s="549">
        <f t="shared" si="4"/>
        <v>0.8393094289508632</v>
      </c>
    </row>
    <row r="283" spans="1:6" ht="12">
      <c r="A283" s="542"/>
      <c r="B283" s="577" t="s">
        <v>501</v>
      </c>
      <c r="C283" s="548"/>
      <c r="D283" s="548"/>
      <c r="E283" s="857"/>
      <c r="F283" s="549"/>
    </row>
    <row r="284" spans="1:6" ht="12.75" thickBot="1">
      <c r="A284" s="542"/>
      <c r="B284" s="578" t="s">
        <v>500</v>
      </c>
      <c r="C284" s="555"/>
      <c r="D284" s="555">
        <v>458</v>
      </c>
      <c r="E284" s="977">
        <v>458</v>
      </c>
      <c r="F284" s="879">
        <f t="shared" si="4"/>
        <v>1</v>
      </c>
    </row>
    <row r="285" spans="1:6" ht="12.75" thickBot="1">
      <c r="A285" s="542"/>
      <c r="B285" s="579" t="s">
        <v>84</v>
      </c>
      <c r="C285" s="558">
        <f>SUM(C280:C284)</f>
        <v>70068</v>
      </c>
      <c r="D285" s="558">
        <f>SUM(D280:D284)</f>
        <v>74557</v>
      </c>
      <c r="E285" s="558">
        <f>SUM(E280:E284)</f>
        <v>70336</v>
      </c>
      <c r="F285" s="879">
        <f t="shared" si="4"/>
        <v>0.9433855975964698</v>
      </c>
    </row>
    <row r="286" spans="1:6" ht="12">
      <c r="A286" s="542"/>
      <c r="B286" s="576" t="s">
        <v>379</v>
      </c>
      <c r="C286" s="548"/>
      <c r="D286" s="548"/>
      <c r="E286" s="857"/>
      <c r="F286" s="549"/>
    </row>
    <row r="287" spans="1:6" ht="12">
      <c r="A287" s="542"/>
      <c r="B287" s="576" t="s">
        <v>380</v>
      </c>
      <c r="C287" s="548"/>
      <c r="D287" s="548"/>
      <c r="E287" s="857"/>
      <c r="F287" s="549"/>
    </row>
    <row r="288" spans="1:6" ht="12.75" thickBot="1">
      <c r="A288" s="542"/>
      <c r="B288" s="578" t="s">
        <v>509</v>
      </c>
      <c r="C288" s="555"/>
      <c r="D288" s="555"/>
      <c r="E288" s="977"/>
      <c r="F288" s="556"/>
    </row>
    <row r="289" spans="1:6" ht="12.75" thickBot="1">
      <c r="A289" s="542"/>
      <c r="B289" s="580" t="s">
        <v>91</v>
      </c>
      <c r="C289" s="581"/>
      <c r="D289" s="581"/>
      <c r="E289" s="977"/>
      <c r="F289" s="565"/>
    </row>
    <row r="290" spans="1:6" ht="14.25" thickBot="1">
      <c r="A290" s="539"/>
      <c r="B290" s="583" t="s">
        <v>173</v>
      </c>
      <c r="C290" s="575">
        <f>SUM(C285+C289)</f>
        <v>70068</v>
      </c>
      <c r="D290" s="575">
        <f>SUM(D285+D289)</f>
        <v>74557</v>
      </c>
      <c r="E290" s="575">
        <f>SUM(E285+E289)</f>
        <v>70336</v>
      </c>
      <c r="F290" s="991">
        <f t="shared" si="4"/>
        <v>0.9433855975964698</v>
      </c>
    </row>
    <row r="291" spans="1:6" ht="13.5">
      <c r="A291" s="585">
        <v>2499</v>
      </c>
      <c r="B291" s="281" t="s">
        <v>517</v>
      </c>
      <c r="C291" s="587"/>
      <c r="D291" s="587"/>
      <c r="E291" s="985"/>
      <c r="F291" s="549"/>
    </row>
    <row r="292" spans="1:6" ht="12.75" customHeight="1">
      <c r="A292" s="585"/>
      <c r="B292" s="544" t="s">
        <v>294</v>
      </c>
      <c r="C292" s="542"/>
      <c r="D292" s="542"/>
      <c r="E292" s="983"/>
      <c r="F292" s="549"/>
    </row>
    <row r="293" spans="1:6" ht="12.75" customHeight="1" thickBot="1">
      <c r="A293" s="585"/>
      <c r="B293" s="545" t="s">
        <v>295</v>
      </c>
      <c r="C293" s="539"/>
      <c r="D293" s="593">
        <f>D42+D74+D105+D138+D169+D200+D231+D262+D11</f>
        <v>4878</v>
      </c>
      <c r="E293" s="593">
        <f>E42+E74+E105+E138+E169+E200+E231+E262+E11</f>
        <v>5108</v>
      </c>
      <c r="F293" s="556">
        <f t="shared" si="4"/>
        <v>1.047150471504715</v>
      </c>
    </row>
    <row r="294" spans="1:6" ht="12.75" customHeight="1" thickBot="1">
      <c r="A294" s="585"/>
      <c r="B294" s="546" t="s">
        <v>314</v>
      </c>
      <c r="C294" s="539"/>
      <c r="D294" s="594">
        <f>SUM(D293)</f>
        <v>4878</v>
      </c>
      <c r="E294" s="594">
        <f>SUM(E293)</f>
        <v>5108</v>
      </c>
      <c r="F294" s="559">
        <f t="shared" si="4"/>
        <v>1.047150471504715</v>
      </c>
    </row>
    <row r="295" spans="1:6" ht="12.75" customHeight="1">
      <c r="A295" s="585"/>
      <c r="B295" s="544" t="s">
        <v>297</v>
      </c>
      <c r="C295" s="548">
        <f aca="true" t="shared" si="5" ref="C295:E300">SUM(C13+C44+C76+C107+C140+C171+C202+C233+C264)</f>
        <v>2155</v>
      </c>
      <c r="D295" s="548">
        <f t="shared" si="5"/>
        <v>1008</v>
      </c>
      <c r="E295" s="548">
        <f t="shared" si="5"/>
        <v>1656</v>
      </c>
      <c r="F295" s="549">
        <f t="shared" si="4"/>
        <v>1.6428571428571428</v>
      </c>
    </row>
    <row r="296" spans="1:6" ht="12.75" customHeight="1">
      <c r="A296" s="585"/>
      <c r="B296" s="550" t="s">
        <v>298</v>
      </c>
      <c r="C296" s="551">
        <f t="shared" si="5"/>
        <v>1455</v>
      </c>
      <c r="D296" s="551">
        <f t="shared" si="5"/>
        <v>781</v>
      </c>
      <c r="E296" s="551">
        <f t="shared" si="5"/>
        <v>1629</v>
      </c>
      <c r="F296" s="549">
        <f t="shared" si="4"/>
        <v>2.085787451984635</v>
      </c>
    </row>
    <row r="297" spans="1:6" ht="12.75" customHeight="1">
      <c r="A297" s="585"/>
      <c r="B297" s="550" t="s">
        <v>299</v>
      </c>
      <c r="C297" s="551">
        <f t="shared" si="5"/>
        <v>700</v>
      </c>
      <c r="D297" s="551">
        <f t="shared" si="5"/>
        <v>227</v>
      </c>
      <c r="E297" s="551">
        <f t="shared" si="5"/>
        <v>27</v>
      </c>
      <c r="F297" s="549">
        <f t="shared" si="4"/>
        <v>0.11894273127753303</v>
      </c>
    </row>
    <row r="298" spans="1:6" ht="12.75" customHeight="1">
      <c r="A298" s="585"/>
      <c r="B298" s="552" t="s">
        <v>300</v>
      </c>
      <c r="C298" s="548">
        <f t="shared" si="5"/>
        <v>0</v>
      </c>
      <c r="D298" s="548">
        <f t="shared" si="5"/>
        <v>0</v>
      </c>
      <c r="E298" s="548">
        <f t="shared" si="5"/>
        <v>0</v>
      </c>
      <c r="F298" s="549"/>
    </row>
    <row r="299" spans="1:6" ht="12.75" customHeight="1">
      <c r="A299" s="585"/>
      <c r="B299" s="552" t="s">
        <v>301</v>
      </c>
      <c r="C299" s="548">
        <f t="shared" si="5"/>
        <v>53232</v>
      </c>
      <c r="D299" s="548">
        <f t="shared" si="5"/>
        <v>56371</v>
      </c>
      <c r="E299" s="548">
        <f t="shared" si="5"/>
        <v>54988</v>
      </c>
      <c r="F299" s="549">
        <f t="shared" si="4"/>
        <v>0.9754661084600238</v>
      </c>
    </row>
    <row r="300" spans="1:6" ht="13.5" customHeight="1">
      <c r="A300" s="585"/>
      <c r="B300" s="552" t="s">
        <v>302</v>
      </c>
      <c r="C300" s="548">
        <f t="shared" si="5"/>
        <v>13808</v>
      </c>
      <c r="D300" s="548">
        <f t="shared" si="5"/>
        <v>14784</v>
      </c>
      <c r="E300" s="548">
        <f t="shared" si="5"/>
        <v>13150</v>
      </c>
      <c r="F300" s="549">
        <f t="shared" si="4"/>
        <v>0.8894751082251082</v>
      </c>
    </row>
    <row r="301" spans="1:6" ht="12.75" customHeight="1">
      <c r="A301" s="585"/>
      <c r="B301" s="552" t="s">
        <v>539</v>
      </c>
      <c r="C301" s="548"/>
      <c r="D301" s="548">
        <f>D113+D50</f>
        <v>2182</v>
      </c>
      <c r="E301" s="548">
        <f>E113+E50</f>
        <v>2237</v>
      </c>
      <c r="F301" s="549">
        <f t="shared" si="4"/>
        <v>1.0252062328139322</v>
      </c>
    </row>
    <row r="302" spans="1:6" ht="12.75" customHeight="1">
      <c r="A302" s="585"/>
      <c r="B302" s="553" t="s">
        <v>303</v>
      </c>
      <c r="C302" s="548">
        <f aca="true" t="shared" si="6" ref="C302:E303">SUM(C19+C51+C82+C114+C146+C177+C208+C239+C270)</f>
        <v>0</v>
      </c>
      <c r="D302" s="548">
        <f t="shared" si="6"/>
        <v>0</v>
      </c>
      <c r="E302" s="548">
        <f t="shared" si="6"/>
        <v>0</v>
      </c>
      <c r="F302" s="549"/>
    </row>
    <row r="303" spans="1:6" ht="12.75" customHeight="1" thickBot="1">
      <c r="A303" s="585"/>
      <c r="B303" s="554" t="s">
        <v>304</v>
      </c>
      <c r="C303" s="548">
        <f t="shared" si="6"/>
        <v>2705</v>
      </c>
      <c r="D303" s="548">
        <f t="shared" si="6"/>
        <v>5958</v>
      </c>
      <c r="E303" s="548">
        <f t="shared" si="6"/>
        <v>6092</v>
      </c>
      <c r="F303" s="556">
        <f t="shared" si="4"/>
        <v>1.0224907687143336</v>
      </c>
    </row>
    <row r="304" spans="1:6" ht="12.75" customHeight="1" thickBot="1">
      <c r="A304" s="585"/>
      <c r="B304" s="557" t="s">
        <v>528</v>
      </c>
      <c r="C304" s="558">
        <f>SUM(C295+C298+C299+C300+C303)</f>
        <v>71900</v>
      </c>
      <c r="D304" s="558">
        <f>SUM(D295+D298+D299+D300+D303+D301)</f>
        <v>80303</v>
      </c>
      <c r="E304" s="558">
        <f>SUM(E295+E298+E299+E300+E303+E301)</f>
        <v>78123</v>
      </c>
      <c r="F304" s="559">
        <f t="shared" si="4"/>
        <v>0.9728528199444604</v>
      </c>
    </row>
    <row r="305" spans="1:6" ht="12.75" customHeight="1" thickBot="1">
      <c r="A305" s="585"/>
      <c r="B305" s="561" t="s">
        <v>92</v>
      </c>
      <c r="C305" s="562">
        <f>SUM(C304+C294)</f>
        <v>71900</v>
      </c>
      <c r="D305" s="562">
        <f>SUM(D304+D294)</f>
        <v>85181</v>
      </c>
      <c r="E305" s="562">
        <f>SUM(E304+E294)</f>
        <v>83231</v>
      </c>
      <c r="F305" s="559">
        <f t="shared" si="4"/>
        <v>0.9771075709371808</v>
      </c>
    </row>
    <row r="306" spans="1:6" ht="12.75" customHeight="1" thickBot="1">
      <c r="A306" s="585"/>
      <c r="B306" s="563" t="s">
        <v>93</v>
      </c>
      <c r="C306" s="564"/>
      <c r="D306" s="564"/>
      <c r="E306" s="564"/>
      <c r="F306" s="565"/>
    </row>
    <row r="307" spans="1:6" ht="12.75" customHeight="1">
      <c r="A307" s="585"/>
      <c r="B307" s="566" t="s">
        <v>305</v>
      </c>
      <c r="C307" s="567"/>
      <c r="D307" s="567">
        <f aca="true" t="shared" si="7" ref="D307:E309">SUM(D24+D56+D87+D119+D151+D182+D213+D244+D275)</f>
        <v>21174</v>
      </c>
      <c r="E307" s="567">
        <f t="shared" si="7"/>
        <v>21174</v>
      </c>
      <c r="F307" s="549">
        <f t="shared" si="4"/>
        <v>1</v>
      </c>
    </row>
    <row r="308" spans="1:6" ht="12.75" customHeight="1">
      <c r="A308" s="585"/>
      <c r="B308" s="568" t="s">
        <v>311</v>
      </c>
      <c r="C308" s="548">
        <f>SUM(C25+C57+C88+C120+C152+C183+C214+C245+C276)</f>
        <v>1049081</v>
      </c>
      <c r="D308" s="548">
        <f t="shared" si="7"/>
        <v>1089334</v>
      </c>
      <c r="E308" s="548">
        <f t="shared" si="7"/>
        <v>1052606</v>
      </c>
      <c r="F308" s="549">
        <f t="shared" si="4"/>
        <v>0.9662839863623095</v>
      </c>
    </row>
    <row r="309" spans="1:6" ht="12.75" customHeight="1" thickBot="1">
      <c r="A309" s="585"/>
      <c r="B309" s="569" t="s">
        <v>312</v>
      </c>
      <c r="C309" s="555">
        <f>SUM(C26+C58+C89+C121+C153+C184+C215+C246+C277)</f>
        <v>46676</v>
      </c>
      <c r="D309" s="555">
        <f t="shared" si="7"/>
        <v>72415</v>
      </c>
      <c r="E309" s="555">
        <f t="shared" si="7"/>
        <v>62241</v>
      </c>
      <c r="F309" s="556">
        <f t="shared" si="4"/>
        <v>0.8595042463577988</v>
      </c>
    </row>
    <row r="310" spans="1:6" ht="12.75" customHeight="1" thickBot="1">
      <c r="A310" s="585"/>
      <c r="B310" s="570" t="s">
        <v>85</v>
      </c>
      <c r="C310" s="571">
        <f>SUM(C308:C309)</f>
        <v>1095757</v>
      </c>
      <c r="D310" s="571">
        <f>SUM(D307:D309)</f>
        <v>1182923</v>
      </c>
      <c r="E310" s="571">
        <f>SUM(E307:E309)</f>
        <v>1136021</v>
      </c>
      <c r="F310" s="559">
        <f t="shared" si="4"/>
        <v>0.9603507582488463</v>
      </c>
    </row>
    <row r="311" spans="1:6" ht="12.75" customHeight="1" thickBot="1">
      <c r="A311" s="585"/>
      <c r="B311" s="588" t="s">
        <v>103</v>
      </c>
      <c r="C311" s="589">
        <f>SUM(C305+C306+C310)</f>
        <v>1167657</v>
      </c>
      <c r="D311" s="589">
        <f>SUM(D305+D306+D310)</f>
        <v>1268104</v>
      </c>
      <c r="E311" s="589">
        <f>SUM(E305+E306+E310)</f>
        <v>1219252</v>
      </c>
      <c r="F311" s="559">
        <f t="shared" si="4"/>
        <v>0.9614763457886735</v>
      </c>
    </row>
    <row r="312" spans="1:6" ht="13.5">
      <c r="A312" s="585"/>
      <c r="B312" s="576" t="s">
        <v>497</v>
      </c>
      <c r="C312" s="548">
        <f aca="true" t="shared" si="8" ref="C312:D316">SUM(C29+C61+C92+C124+C156+C187+C218+C249+C280)</f>
        <v>661643</v>
      </c>
      <c r="D312" s="548">
        <f t="shared" si="8"/>
        <v>685434</v>
      </c>
      <c r="E312" s="548">
        <f>SUM(E29+E61+E92+E124+E156+E187+E218+E249+E280)</f>
        <v>669206</v>
      </c>
      <c r="F312" s="549">
        <f t="shared" si="4"/>
        <v>0.9763244893016687</v>
      </c>
    </row>
    <row r="313" spans="1:6" ht="12">
      <c r="A313" s="542"/>
      <c r="B313" s="576" t="s">
        <v>498</v>
      </c>
      <c r="C313" s="548">
        <f t="shared" si="8"/>
        <v>187985</v>
      </c>
      <c r="D313" s="548">
        <f t="shared" si="8"/>
        <v>194342</v>
      </c>
      <c r="E313" s="548">
        <f>SUM(E30+E62+E93+E125+E157+E188+E219+E250+E281)</f>
        <v>185661</v>
      </c>
      <c r="F313" s="549">
        <f t="shared" si="4"/>
        <v>0.9553313231313869</v>
      </c>
    </row>
    <row r="314" spans="1:6" ht="12">
      <c r="A314" s="542"/>
      <c r="B314" s="576" t="s">
        <v>499</v>
      </c>
      <c r="C314" s="548">
        <f t="shared" si="8"/>
        <v>318029</v>
      </c>
      <c r="D314" s="548">
        <f t="shared" si="8"/>
        <v>376955</v>
      </c>
      <c r="E314" s="548">
        <f>SUM(E31+E63+E94+E126+E158+E189+E220+E251+E282)</f>
        <v>324627</v>
      </c>
      <c r="F314" s="549">
        <f t="shared" si="4"/>
        <v>0.8611823692483188</v>
      </c>
    </row>
    <row r="315" spans="1:6" ht="12">
      <c r="A315" s="542"/>
      <c r="B315" s="577" t="s">
        <v>501</v>
      </c>
      <c r="C315" s="548">
        <f t="shared" si="8"/>
        <v>0</v>
      </c>
      <c r="D315" s="548">
        <f t="shared" si="8"/>
        <v>0</v>
      </c>
      <c r="E315" s="548">
        <f>SUM(E32+E64+E95+E127+E159+E190+E221+E252+E283)</f>
        <v>0</v>
      </c>
      <c r="F315" s="549"/>
    </row>
    <row r="316" spans="1:6" ht="12.75" thickBot="1">
      <c r="A316" s="542"/>
      <c r="B316" s="578" t="s">
        <v>500</v>
      </c>
      <c r="C316" s="548">
        <f t="shared" si="8"/>
        <v>0</v>
      </c>
      <c r="D316" s="548">
        <f t="shared" si="8"/>
        <v>466</v>
      </c>
      <c r="E316" s="548">
        <f>SUM(E33+E65+E96+E128+E160+E191+E222+E253+E284)</f>
        <v>466</v>
      </c>
      <c r="F316" s="556">
        <f t="shared" si="4"/>
        <v>1</v>
      </c>
    </row>
    <row r="317" spans="1:6" ht="12.75" thickBot="1">
      <c r="A317" s="542"/>
      <c r="B317" s="579" t="s">
        <v>84</v>
      </c>
      <c r="C317" s="558">
        <f>SUM(C312:C316)</f>
        <v>1167657</v>
      </c>
      <c r="D317" s="558">
        <f>SUM(D312:D316)</f>
        <v>1257197</v>
      </c>
      <c r="E317" s="558">
        <f>SUM(E312:E316)</f>
        <v>1179960</v>
      </c>
      <c r="F317" s="559">
        <f t="shared" si="4"/>
        <v>0.9385641232042393</v>
      </c>
    </row>
    <row r="318" spans="1:6" ht="12">
      <c r="A318" s="542"/>
      <c r="B318" s="576" t="s">
        <v>379</v>
      </c>
      <c r="C318" s="548"/>
      <c r="D318" s="548">
        <f>SUM(D162+D130+D35+D224+D98)</f>
        <v>2743</v>
      </c>
      <c r="E318" s="548">
        <f>SUM(E162+E130+E35+E224+E98)</f>
        <v>2518</v>
      </c>
      <c r="F318" s="549">
        <f t="shared" si="4"/>
        <v>0.917973022238425</v>
      </c>
    </row>
    <row r="319" spans="1:6" ht="12">
      <c r="A319" s="542"/>
      <c r="B319" s="576" t="s">
        <v>380</v>
      </c>
      <c r="C319" s="548"/>
      <c r="D319" s="548">
        <f>D36+D68+D99+D131+D163+D194+D225+D256</f>
        <v>8164</v>
      </c>
      <c r="E319" s="548">
        <f>E36+E68+E99+E131+E163+E194+E225+E256</f>
        <v>8060</v>
      </c>
      <c r="F319" s="549">
        <f t="shared" si="4"/>
        <v>0.9872611464968153</v>
      </c>
    </row>
    <row r="320" spans="1:6" ht="12.75" thickBot="1">
      <c r="A320" s="542"/>
      <c r="B320" s="578" t="s">
        <v>509</v>
      </c>
      <c r="C320" s="555"/>
      <c r="D320" s="555"/>
      <c r="E320" s="555"/>
      <c r="F320" s="556"/>
    </row>
    <row r="321" spans="1:6" ht="12.75" thickBot="1">
      <c r="A321" s="542"/>
      <c r="B321" s="580" t="s">
        <v>91</v>
      </c>
      <c r="C321" s="581"/>
      <c r="D321" s="558">
        <f>SUM(D318:D320)</f>
        <v>10907</v>
      </c>
      <c r="E321" s="558">
        <f>SUM(E318:E320)</f>
        <v>10578</v>
      </c>
      <c r="F321" s="559">
        <f aca="true" t="shared" si="9" ref="F321:F384">SUM(E321/D321)</f>
        <v>0.9698358852113321</v>
      </c>
    </row>
    <row r="322" spans="1:6" ht="14.25" thickBot="1">
      <c r="A322" s="539"/>
      <c r="B322" s="583" t="s">
        <v>173</v>
      </c>
      <c r="C322" s="575">
        <f>SUM(C317+C321)</f>
        <v>1167657</v>
      </c>
      <c r="D322" s="575">
        <f>SUM(D317+D321)</f>
        <v>1268104</v>
      </c>
      <c r="E322" s="980">
        <f>SUM(E317+E321)</f>
        <v>1190538</v>
      </c>
      <c r="F322" s="991">
        <f t="shared" si="9"/>
        <v>0.938833092553923</v>
      </c>
    </row>
    <row r="323" spans="1:6" ht="13.5">
      <c r="A323" s="280">
        <v>2795</v>
      </c>
      <c r="B323" s="590" t="s">
        <v>21</v>
      </c>
      <c r="C323" s="591"/>
      <c r="D323" s="591"/>
      <c r="E323" s="987"/>
      <c r="F323" s="990"/>
    </row>
    <row r="324" spans="1:6" ht="12">
      <c r="A324" s="542"/>
      <c r="B324" s="544" t="s">
        <v>294</v>
      </c>
      <c r="C324" s="542"/>
      <c r="D324" s="542"/>
      <c r="E324" s="983"/>
      <c r="F324" s="549"/>
    </row>
    <row r="325" spans="1:6" ht="12.75" thickBot="1">
      <c r="A325" s="542"/>
      <c r="B325" s="545" t="s">
        <v>295</v>
      </c>
      <c r="C325" s="539"/>
      <c r="D325" s="539"/>
      <c r="E325" s="540"/>
      <c r="F325" s="556"/>
    </row>
    <row r="326" spans="1:6" ht="12.75" thickBot="1">
      <c r="A326" s="542"/>
      <c r="B326" s="546" t="s">
        <v>314</v>
      </c>
      <c r="C326" s="539"/>
      <c r="D326" s="539"/>
      <c r="E326" s="540"/>
      <c r="F326" s="556"/>
    </row>
    <row r="327" spans="1:6" ht="12">
      <c r="A327" s="542"/>
      <c r="B327" s="544" t="s">
        <v>297</v>
      </c>
      <c r="C327" s="548">
        <v>35000</v>
      </c>
      <c r="D327" s="548">
        <f>SUM(D328:D329)</f>
        <v>48000</v>
      </c>
      <c r="E327" s="857">
        <v>48268</v>
      </c>
      <c r="F327" s="549">
        <f t="shared" si="9"/>
        <v>1.0055833333333333</v>
      </c>
    </row>
    <row r="328" spans="1:6" ht="12.75">
      <c r="A328" s="542"/>
      <c r="B328" s="550" t="s">
        <v>298</v>
      </c>
      <c r="C328" s="551"/>
      <c r="D328" s="551">
        <v>7000</v>
      </c>
      <c r="E328" s="976">
        <v>1568</v>
      </c>
      <c r="F328" s="549">
        <f t="shared" si="9"/>
        <v>0.224</v>
      </c>
    </row>
    <row r="329" spans="1:6" ht="12.75">
      <c r="A329" s="542"/>
      <c r="B329" s="550" t="s">
        <v>299</v>
      </c>
      <c r="C329" s="551">
        <v>35000</v>
      </c>
      <c r="D329" s="551">
        <v>41000</v>
      </c>
      <c r="E329" s="976">
        <v>46700</v>
      </c>
      <c r="F329" s="549">
        <f t="shared" si="9"/>
        <v>1.1390243902439023</v>
      </c>
    </row>
    <row r="330" spans="1:6" ht="12">
      <c r="A330" s="542"/>
      <c r="B330" s="552" t="s">
        <v>300</v>
      </c>
      <c r="C330" s="548">
        <v>22000</v>
      </c>
      <c r="D330" s="548">
        <v>27000</v>
      </c>
      <c r="E330" s="857">
        <v>27866</v>
      </c>
      <c r="F330" s="549">
        <f t="shared" si="9"/>
        <v>1.0320740740740741</v>
      </c>
    </row>
    <row r="331" spans="1:6" ht="12">
      <c r="A331" s="542"/>
      <c r="B331" s="552" t="s">
        <v>301</v>
      </c>
      <c r="C331" s="548">
        <v>103500</v>
      </c>
      <c r="D331" s="548">
        <v>103500</v>
      </c>
      <c r="E331" s="857">
        <v>103493</v>
      </c>
      <c r="F331" s="549">
        <f t="shared" si="9"/>
        <v>0.9999323671497584</v>
      </c>
    </row>
    <row r="332" spans="1:6" ht="12">
      <c r="A332" s="542"/>
      <c r="B332" s="552" t="s">
        <v>302</v>
      </c>
      <c r="C332" s="548">
        <v>33000</v>
      </c>
      <c r="D332" s="548">
        <v>46000</v>
      </c>
      <c r="E332" s="857">
        <v>46213</v>
      </c>
      <c r="F332" s="549">
        <f t="shared" si="9"/>
        <v>1.0046304347826087</v>
      </c>
    </row>
    <row r="333" spans="1:6" ht="12">
      <c r="A333" s="542"/>
      <c r="B333" s="553" t="s">
        <v>303</v>
      </c>
      <c r="C333" s="548"/>
      <c r="D333" s="548"/>
      <c r="E333" s="857"/>
      <c r="F333" s="549"/>
    </row>
    <row r="334" spans="1:6" ht="12.75" thickBot="1">
      <c r="A334" s="542"/>
      <c r="B334" s="554" t="s">
        <v>304</v>
      </c>
      <c r="C334" s="555">
        <v>6000</v>
      </c>
      <c r="D334" s="555">
        <v>5834</v>
      </c>
      <c r="E334" s="977">
        <v>5366</v>
      </c>
      <c r="F334" s="556">
        <f t="shared" si="9"/>
        <v>0.9197805965032567</v>
      </c>
    </row>
    <row r="335" spans="1:6" ht="12.75" thickBot="1">
      <c r="A335" s="542"/>
      <c r="B335" s="557" t="s">
        <v>528</v>
      </c>
      <c r="C335" s="558">
        <f>SUM(C327+C330+C331+C332+C334)</f>
        <v>199500</v>
      </c>
      <c r="D335" s="558">
        <f>SUM(D327+D330+D331+D332+D334)</f>
        <v>230334</v>
      </c>
      <c r="E335" s="558">
        <f>SUM(E327+E330+E331+E332+E334)</f>
        <v>231206</v>
      </c>
      <c r="F335" s="879">
        <f t="shared" si="9"/>
        <v>1.0037858066980994</v>
      </c>
    </row>
    <row r="336" spans="1:6" ht="13.5" thickBot="1">
      <c r="A336" s="542"/>
      <c r="B336" s="561" t="s">
        <v>92</v>
      </c>
      <c r="C336" s="562">
        <f>SUM(C335+C326)</f>
        <v>199500</v>
      </c>
      <c r="D336" s="562">
        <f>SUM(D335+D326)</f>
        <v>230334</v>
      </c>
      <c r="E336" s="562">
        <f>SUM(E335+E326)</f>
        <v>231206</v>
      </c>
      <c r="F336" s="559">
        <f t="shared" si="9"/>
        <v>1.0037858066980994</v>
      </c>
    </row>
    <row r="337" spans="1:6" ht="12.75" thickBot="1">
      <c r="A337" s="542"/>
      <c r="B337" s="563" t="s">
        <v>93</v>
      </c>
      <c r="C337" s="564"/>
      <c r="D337" s="564"/>
      <c r="E337" s="979"/>
      <c r="F337" s="565"/>
    </row>
    <row r="338" spans="1:6" ht="12">
      <c r="A338" s="542"/>
      <c r="B338" s="566" t="s">
        <v>305</v>
      </c>
      <c r="C338" s="567"/>
      <c r="D338" s="567">
        <v>15861</v>
      </c>
      <c r="E338" s="858">
        <v>15861</v>
      </c>
      <c r="F338" s="549">
        <f t="shared" si="9"/>
        <v>1</v>
      </c>
    </row>
    <row r="339" spans="1:6" ht="12">
      <c r="A339" s="542"/>
      <c r="B339" s="568" t="s">
        <v>311</v>
      </c>
      <c r="C339" s="548">
        <v>935563</v>
      </c>
      <c r="D339" s="548">
        <v>1003871</v>
      </c>
      <c r="E339" s="857">
        <v>984940</v>
      </c>
      <c r="F339" s="549">
        <f t="shared" si="9"/>
        <v>0.9811419993206298</v>
      </c>
    </row>
    <row r="340" spans="1:6" ht="12.75" thickBot="1">
      <c r="A340" s="542"/>
      <c r="B340" s="569" t="s">
        <v>312</v>
      </c>
      <c r="C340" s="555">
        <v>178754</v>
      </c>
      <c r="D340" s="555">
        <v>178754</v>
      </c>
      <c r="E340" s="977">
        <v>170561</v>
      </c>
      <c r="F340" s="556">
        <f t="shared" si="9"/>
        <v>0.9541660606196225</v>
      </c>
    </row>
    <row r="341" spans="1:6" ht="13.5" thickBot="1">
      <c r="A341" s="542"/>
      <c r="B341" s="570" t="s">
        <v>85</v>
      </c>
      <c r="C341" s="571">
        <f>SUM(C339:C340)</f>
        <v>1114317</v>
      </c>
      <c r="D341" s="571">
        <f>SUM(D338:D340)</f>
        <v>1198486</v>
      </c>
      <c r="E341" s="571">
        <f>SUM(E338:E340)</f>
        <v>1171362</v>
      </c>
      <c r="F341" s="559">
        <f t="shared" si="9"/>
        <v>0.9773681127689435</v>
      </c>
    </row>
    <row r="342" spans="1:6" ht="14.25" thickBot="1">
      <c r="A342" s="542"/>
      <c r="B342" s="574" t="s">
        <v>103</v>
      </c>
      <c r="C342" s="575">
        <f>SUM(C336+C337+C341)</f>
        <v>1313817</v>
      </c>
      <c r="D342" s="575">
        <f>SUM(D336+D337+D341)</f>
        <v>1428820</v>
      </c>
      <c r="E342" s="575">
        <f>SUM(E336+E337+E341)</f>
        <v>1402568</v>
      </c>
      <c r="F342" s="991">
        <f t="shared" si="9"/>
        <v>0.9816267969373329</v>
      </c>
    </row>
    <row r="343" spans="1:6" ht="12">
      <c r="A343" s="542"/>
      <c r="B343" s="576" t="s">
        <v>497</v>
      </c>
      <c r="C343" s="548">
        <v>375041</v>
      </c>
      <c r="D343" s="548">
        <v>394399</v>
      </c>
      <c r="E343" s="857">
        <v>388619</v>
      </c>
      <c r="F343" s="549">
        <f t="shared" si="9"/>
        <v>0.9853447904279676</v>
      </c>
    </row>
    <row r="344" spans="1:6" ht="12">
      <c r="A344" s="542"/>
      <c r="B344" s="576" t="s">
        <v>498</v>
      </c>
      <c r="C344" s="548">
        <v>103190</v>
      </c>
      <c r="D344" s="548">
        <v>111678</v>
      </c>
      <c r="E344" s="857">
        <v>110775</v>
      </c>
      <c r="F344" s="549">
        <f t="shared" si="9"/>
        <v>0.9919142534787514</v>
      </c>
    </row>
    <row r="345" spans="1:6" ht="12">
      <c r="A345" s="542"/>
      <c r="B345" s="576" t="s">
        <v>499</v>
      </c>
      <c r="C345" s="548">
        <v>835586</v>
      </c>
      <c r="D345" s="548">
        <v>867743</v>
      </c>
      <c r="E345" s="857">
        <v>850562</v>
      </c>
      <c r="F345" s="549">
        <f t="shared" si="9"/>
        <v>0.9802003588620133</v>
      </c>
    </row>
    <row r="346" spans="1:6" ht="12">
      <c r="A346" s="542"/>
      <c r="B346" s="577" t="s">
        <v>501</v>
      </c>
      <c r="C346" s="548"/>
      <c r="D346" s="548"/>
      <c r="E346" s="857"/>
      <c r="F346" s="549"/>
    </row>
    <row r="347" spans="1:6" ht="12.75" thickBot="1">
      <c r="A347" s="542"/>
      <c r="B347" s="578" t="s">
        <v>500</v>
      </c>
      <c r="C347" s="555"/>
      <c r="D347" s="555"/>
      <c r="E347" s="977"/>
      <c r="F347" s="556"/>
    </row>
    <row r="348" spans="1:6" ht="12.75" thickBot="1">
      <c r="A348" s="542"/>
      <c r="B348" s="579" t="s">
        <v>84</v>
      </c>
      <c r="C348" s="558">
        <f>SUM(C343:C347)</f>
        <v>1313817</v>
      </c>
      <c r="D348" s="558">
        <f>SUM(D343:D347)</f>
        <v>1373820</v>
      </c>
      <c r="E348" s="558">
        <f>SUM(E343:E347)</f>
        <v>1349956</v>
      </c>
      <c r="F348" s="559">
        <f t="shared" si="9"/>
        <v>0.9826294565518044</v>
      </c>
    </row>
    <row r="349" spans="1:6" ht="12">
      <c r="A349" s="542"/>
      <c r="B349" s="576" t="s">
        <v>379</v>
      </c>
      <c r="C349" s="548"/>
      <c r="D349" s="548">
        <v>55000</v>
      </c>
      <c r="E349" s="857">
        <v>49229</v>
      </c>
      <c r="F349" s="549">
        <f t="shared" si="9"/>
        <v>0.8950727272727272</v>
      </c>
    </row>
    <row r="350" spans="1:6" ht="12">
      <c r="A350" s="542"/>
      <c r="B350" s="576" t="s">
        <v>380</v>
      </c>
      <c r="C350" s="548"/>
      <c r="D350" s="548"/>
      <c r="E350" s="857"/>
      <c r="F350" s="549"/>
    </row>
    <row r="351" spans="1:6" ht="12.75" thickBot="1">
      <c r="A351" s="542"/>
      <c r="B351" s="578" t="s">
        <v>509</v>
      </c>
      <c r="C351" s="555"/>
      <c r="D351" s="555"/>
      <c r="E351" s="977"/>
      <c r="F351" s="556"/>
    </row>
    <row r="352" spans="1:6" ht="12.75" thickBot="1">
      <c r="A352" s="542"/>
      <c r="B352" s="580" t="s">
        <v>91</v>
      </c>
      <c r="C352" s="581"/>
      <c r="D352" s="558">
        <f>SUM(D349:D351)</f>
        <v>55000</v>
      </c>
      <c r="E352" s="558">
        <f>SUM(E349:E351)</f>
        <v>49229</v>
      </c>
      <c r="F352" s="879">
        <f t="shared" si="9"/>
        <v>0.8950727272727272</v>
      </c>
    </row>
    <row r="353" spans="1:6" ht="14.25" thickBot="1">
      <c r="A353" s="539"/>
      <c r="B353" s="583" t="s">
        <v>173</v>
      </c>
      <c r="C353" s="575">
        <f>SUM(C348+C352)</f>
        <v>1313817</v>
      </c>
      <c r="D353" s="575">
        <f>SUM(D348+D352)</f>
        <v>1428820</v>
      </c>
      <c r="E353" s="575">
        <f>SUM(E348+E352)</f>
        <v>1399185</v>
      </c>
      <c r="F353" s="991">
        <f t="shared" si="9"/>
        <v>0.9792591089150487</v>
      </c>
    </row>
    <row r="354" spans="1:6" ht="13.5">
      <c r="A354" s="278">
        <v>2799</v>
      </c>
      <c r="B354" s="281" t="s">
        <v>124</v>
      </c>
      <c r="C354" s="587"/>
      <c r="D354" s="587"/>
      <c r="E354" s="985"/>
      <c r="F354" s="549"/>
    </row>
    <row r="355" spans="1:6" ht="12">
      <c r="A355" s="542"/>
      <c r="B355" s="544" t="s">
        <v>294</v>
      </c>
      <c r="C355" s="542"/>
      <c r="D355" s="542"/>
      <c r="E355" s="983"/>
      <c r="F355" s="549"/>
    </row>
    <row r="356" spans="1:6" ht="12.75" thickBot="1">
      <c r="A356" s="542"/>
      <c r="B356" s="545" t="s">
        <v>295</v>
      </c>
      <c r="C356" s="539"/>
      <c r="D356" s="593">
        <f>D293</f>
        <v>4878</v>
      </c>
      <c r="E356" s="593">
        <f>E293</f>
        <v>5108</v>
      </c>
      <c r="F356" s="556">
        <f t="shared" si="9"/>
        <v>1.047150471504715</v>
      </c>
    </row>
    <row r="357" spans="1:6" ht="12.75" thickBot="1">
      <c r="A357" s="542"/>
      <c r="B357" s="546" t="s">
        <v>314</v>
      </c>
      <c r="C357" s="539"/>
      <c r="D357" s="594">
        <f>SUM(D356)</f>
        <v>4878</v>
      </c>
      <c r="E357" s="594">
        <f>SUM(E356)</f>
        <v>5108</v>
      </c>
      <c r="F357" s="559">
        <f t="shared" si="9"/>
        <v>1.047150471504715</v>
      </c>
    </row>
    <row r="358" spans="1:6" ht="12">
      <c r="A358" s="542"/>
      <c r="B358" s="544" t="s">
        <v>297</v>
      </c>
      <c r="C358" s="548">
        <f aca="true" t="shared" si="10" ref="C358:C363">SUM(C327+C295)</f>
        <v>37155</v>
      </c>
      <c r="D358" s="548">
        <f aca="true" t="shared" si="11" ref="D358:E363">SUM(D327+D295)</f>
        <v>49008</v>
      </c>
      <c r="E358" s="548">
        <f t="shared" si="11"/>
        <v>49924</v>
      </c>
      <c r="F358" s="549">
        <f t="shared" si="9"/>
        <v>1.018690825987594</v>
      </c>
    </row>
    <row r="359" spans="1:6" ht="12.75">
      <c r="A359" s="542"/>
      <c r="B359" s="550" t="s">
        <v>298</v>
      </c>
      <c r="C359" s="551">
        <f t="shared" si="10"/>
        <v>1455</v>
      </c>
      <c r="D359" s="551">
        <f t="shared" si="11"/>
        <v>7781</v>
      </c>
      <c r="E359" s="551">
        <f t="shared" si="11"/>
        <v>3197</v>
      </c>
      <c r="F359" s="549">
        <f t="shared" si="9"/>
        <v>0.4108726384783447</v>
      </c>
    </row>
    <row r="360" spans="1:6" ht="12.75">
      <c r="A360" s="542"/>
      <c r="B360" s="550" t="s">
        <v>299</v>
      </c>
      <c r="C360" s="551">
        <f t="shared" si="10"/>
        <v>35700</v>
      </c>
      <c r="D360" s="551">
        <f t="shared" si="11"/>
        <v>41227</v>
      </c>
      <c r="E360" s="551">
        <f t="shared" si="11"/>
        <v>46727</v>
      </c>
      <c r="F360" s="549">
        <f t="shared" si="9"/>
        <v>1.133407718242899</v>
      </c>
    </row>
    <row r="361" spans="1:6" ht="12">
      <c r="A361" s="542"/>
      <c r="B361" s="552" t="s">
        <v>300</v>
      </c>
      <c r="C361" s="548">
        <f t="shared" si="10"/>
        <v>22000</v>
      </c>
      <c r="D361" s="548">
        <f t="shared" si="11"/>
        <v>27000</v>
      </c>
      <c r="E361" s="548">
        <f t="shared" si="11"/>
        <v>27866</v>
      </c>
      <c r="F361" s="549">
        <f t="shared" si="9"/>
        <v>1.0320740740740741</v>
      </c>
    </row>
    <row r="362" spans="1:6" ht="12">
      <c r="A362" s="542"/>
      <c r="B362" s="552" t="s">
        <v>301</v>
      </c>
      <c r="C362" s="548">
        <f t="shared" si="10"/>
        <v>156732</v>
      </c>
      <c r="D362" s="548">
        <f t="shared" si="11"/>
        <v>159871</v>
      </c>
      <c r="E362" s="548">
        <f t="shared" si="11"/>
        <v>158481</v>
      </c>
      <c r="F362" s="549">
        <f t="shared" si="9"/>
        <v>0.9913054900513539</v>
      </c>
    </row>
    <row r="363" spans="1:6" ht="12">
      <c r="A363" s="542"/>
      <c r="B363" s="552" t="s">
        <v>302</v>
      </c>
      <c r="C363" s="548">
        <f t="shared" si="10"/>
        <v>46808</v>
      </c>
      <c r="D363" s="548">
        <f t="shared" si="11"/>
        <v>60784</v>
      </c>
      <c r="E363" s="548">
        <f t="shared" si="11"/>
        <v>59363</v>
      </c>
      <c r="F363" s="549">
        <f t="shared" si="9"/>
        <v>0.9766221374045801</v>
      </c>
    </row>
    <row r="364" spans="1:6" ht="12">
      <c r="A364" s="542"/>
      <c r="B364" s="552" t="s">
        <v>539</v>
      </c>
      <c r="C364" s="548"/>
      <c r="D364" s="548">
        <f>D301</f>
        <v>2182</v>
      </c>
      <c r="E364" s="548">
        <f>E301</f>
        <v>2237</v>
      </c>
      <c r="F364" s="549">
        <f t="shared" si="9"/>
        <v>1.0252062328139322</v>
      </c>
    </row>
    <row r="365" spans="1:6" ht="12">
      <c r="A365" s="542"/>
      <c r="B365" s="553" t="s">
        <v>303</v>
      </c>
      <c r="C365" s="548">
        <f aca="true" t="shared" si="12" ref="C365:E366">SUM(C333+C302)</f>
        <v>0</v>
      </c>
      <c r="D365" s="548">
        <f t="shared" si="12"/>
        <v>0</v>
      </c>
      <c r="E365" s="548">
        <f t="shared" si="12"/>
        <v>0</v>
      </c>
      <c r="F365" s="549"/>
    </row>
    <row r="366" spans="1:6" ht="12.75" thickBot="1">
      <c r="A366" s="542"/>
      <c r="B366" s="554" t="s">
        <v>304</v>
      </c>
      <c r="C366" s="548">
        <f t="shared" si="12"/>
        <v>8705</v>
      </c>
      <c r="D366" s="548">
        <f t="shared" si="12"/>
        <v>11792</v>
      </c>
      <c r="E366" s="548">
        <f t="shared" si="12"/>
        <v>11458</v>
      </c>
      <c r="F366" s="556">
        <f t="shared" si="9"/>
        <v>0.9716757123473542</v>
      </c>
    </row>
    <row r="367" spans="1:6" ht="12.75" thickBot="1">
      <c r="A367" s="542"/>
      <c r="B367" s="557" t="s">
        <v>528</v>
      </c>
      <c r="C367" s="558">
        <f>SUM(C358+C361+C362+C363+C366)</f>
        <v>271400</v>
      </c>
      <c r="D367" s="558">
        <f>SUM(D358+D361+D362+D363+D366+D364)</f>
        <v>310637</v>
      </c>
      <c r="E367" s="558">
        <f>SUM(E358+E361+E362+E363+E366+E364)</f>
        <v>309329</v>
      </c>
      <c r="F367" s="559">
        <f t="shared" si="9"/>
        <v>0.9957892974758319</v>
      </c>
    </row>
    <row r="368" spans="1:6" ht="13.5" thickBot="1">
      <c r="A368" s="542"/>
      <c r="B368" s="561" t="s">
        <v>92</v>
      </c>
      <c r="C368" s="562">
        <f>SUM(C367+C357)</f>
        <v>271400</v>
      </c>
      <c r="D368" s="562">
        <f>SUM(D367+D357)</f>
        <v>315515</v>
      </c>
      <c r="E368" s="562">
        <f>SUM(E367+E357)</f>
        <v>314437</v>
      </c>
      <c r="F368" s="559">
        <f t="shared" si="9"/>
        <v>0.9965833637069553</v>
      </c>
    </row>
    <row r="369" spans="1:6" ht="12.75" thickBot="1">
      <c r="A369" s="542"/>
      <c r="B369" s="563" t="s">
        <v>93</v>
      </c>
      <c r="C369" s="564"/>
      <c r="D369" s="564"/>
      <c r="E369" s="564"/>
      <c r="F369" s="565"/>
    </row>
    <row r="370" spans="1:6" ht="12">
      <c r="A370" s="542"/>
      <c r="B370" s="566" t="s">
        <v>305</v>
      </c>
      <c r="C370" s="567"/>
      <c r="D370" s="567">
        <f aca="true" t="shared" si="13" ref="D370:E372">SUM(D338+D307)</f>
        <v>37035</v>
      </c>
      <c r="E370" s="567">
        <f t="shared" si="13"/>
        <v>37035</v>
      </c>
      <c r="F370" s="549">
        <f t="shared" si="9"/>
        <v>1</v>
      </c>
    </row>
    <row r="371" spans="1:6" ht="12">
      <c r="A371" s="542"/>
      <c r="B371" s="568" t="s">
        <v>311</v>
      </c>
      <c r="C371" s="548">
        <f>SUM(C339+C308)</f>
        <v>1984644</v>
      </c>
      <c r="D371" s="548">
        <f t="shared" si="13"/>
        <v>2093205</v>
      </c>
      <c r="E371" s="548">
        <f t="shared" si="13"/>
        <v>2037546</v>
      </c>
      <c r="F371" s="549">
        <f t="shared" si="9"/>
        <v>0.9734096755931694</v>
      </c>
    </row>
    <row r="372" spans="1:6" ht="12.75" thickBot="1">
      <c r="A372" s="542"/>
      <c r="B372" s="569" t="s">
        <v>312</v>
      </c>
      <c r="C372" s="555">
        <f>SUM(C340+C309)</f>
        <v>225430</v>
      </c>
      <c r="D372" s="555">
        <f t="shared" si="13"/>
        <v>251169</v>
      </c>
      <c r="E372" s="555">
        <f t="shared" si="13"/>
        <v>232802</v>
      </c>
      <c r="F372" s="556">
        <f t="shared" si="9"/>
        <v>0.9268739374683977</v>
      </c>
    </row>
    <row r="373" spans="1:6" ht="13.5" thickBot="1">
      <c r="A373" s="542"/>
      <c r="B373" s="570" t="s">
        <v>85</v>
      </c>
      <c r="C373" s="571">
        <f>SUM(C371:C372)</f>
        <v>2210074</v>
      </c>
      <c r="D373" s="571">
        <f>SUM(D370:D372)</f>
        <v>2381409</v>
      </c>
      <c r="E373" s="571">
        <f>SUM(E370:E372)</f>
        <v>2307383</v>
      </c>
      <c r="F373" s="991">
        <f t="shared" si="9"/>
        <v>0.9689150414733463</v>
      </c>
    </row>
    <row r="374" spans="1:6" ht="14.25" thickBot="1">
      <c r="A374" s="542"/>
      <c r="B374" s="574" t="s">
        <v>103</v>
      </c>
      <c r="C374" s="575">
        <f>SUM(C368+C369+C373)</f>
        <v>2481474</v>
      </c>
      <c r="D374" s="575">
        <f>SUM(D368+D369+D373)</f>
        <v>2696924</v>
      </c>
      <c r="E374" s="575">
        <f>SUM(E368+E369+E373)</f>
        <v>2621820</v>
      </c>
      <c r="F374" s="991">
        <f t="shared" si="9"/>
        <v>0.9721519775863169</v>
      </c>
    </row>
    <row r="375" spans="1:6" ht="12">
      <c r="A375" s="542"/>
      <c r="B375" s="576" t="s">
        <v>497</v>
      </c>
      <c r="C375" s="548">
        <f aca="true" t="shared" si="14" ref="C375:D379">SUM(C343+C312)</f>
        <v>1036684</v>
      </c>
      <c r="D375" s="548">
        <f t="shared" si="14"/>
        <v>1079833</v>
      </c>
      <c r="E375" s="548">
        <f>SUM(E343+E312)</f>
        <v>1057825</v>
      </c>
      <c r="F375" s="549">
        <f t="shared" si="9"/>
        <v>0.9796190707266772</v>
      </c>
    </row>
    <row r="376" spans="1:6" ht="12">
      <c r="A376" s="542"/>
      <c r="B376" s="576" t="s">
        <v>498</v>
      </c>
      <c r="C376" s="548">
        <f t="shared" si="14"/>
        <v>291175</v>
      </c>
      <c r="D376" s="548">
        <f t="shared" si="14"/>
        <v>306020</v>
      </c>
      <c r="E376" s="548">
        <f>SUM(E344+E313)</f>
        <v>296436</v>
      </c>
      <c r="F376" s="549">
        <f t="shared" si="9"/>
        <v>0.9686817855042155</v>
      </c>
    </row>
    <row r="377" spans="1:6" ht="12">
      <c r="A377" s="542"/>
      <c r="B377" s="576" t="s">
        <v>499</v>
      </c>
      <c r="C377" s="548">
        <f t="shared" si="14"/>
        <v>1153615</v>
      </c>
      <c r="D377" s="548">
        <f t="shared" si="14"/>
        <v>1244698</v>
      </c>
      <c r="E377" s="548">
        <f>SUM(E345+E314)</f>
        <v>1175189</v>
      </c>
      <c r="F377" s="549">
        <f t="shared" si="9"/>
        <v>0.9441559318003243</v>
      </c>
    </row>
    <row r="378" spans="1:6" ht="12">
      <c r="A378" s="542"/>
      <c r="B378" s="577" t="s">
        <v>501</v>
      </c>
      <c r="C378" s="548">
        <f t="shared" si="14"/>
        <v>0</v>
      </c>
      <c r="D378" s="548">
        <f t="shared" si="14"/>
        <v>0</v>
      </c>
      <c r="E378" s="548">
        <f>SUM(E346+E315)</f>
        <v>0</v>
      </c>
      <c r="F378" s="549"/>
    </row>
    <row r="379" spans="1:6" ht="12.75" thickBot="1">
      <c r="A379" s="542"/>
      <c r="B379" s="578" t="s">
        <v>500</v>
      </c>
      <c r="C379" s="548">
        <f t="shared" si="14"/>
        <v>0</v>
      </c>
      <c r="D379" s="548">
        <f t="shared" si="14"/>
        <v>466</v>
      </c>
      <c r="E379" s="548">
        <f>SUM(E347+E316)</f>
        <v>466</v>
      </c>
      <c r="F379" s="556">
        <f t="shared" si="9"/>
        <v>1</v>
      </c>
    </row>
    <row r="380" spans="1:6" ht="12.75" thickBot="1">
      <c r="A380" s="542"/>
      <c r="B380" s="579" t="s">
        <v>84</v>
      </c>
      <c r="C380" s="558">
        <f>SUM(C375:C379)</f>
        <v>2481474</v>
      </c>
      <c r="D380" s="558">
        <f>SUM(D375:D379)</f>
        <v>2631017</v>
      </c>
      <c r="E380" s="558">
        <f>SUM(E375:E379)</f>
        <v>2529916</v>
      </c>
      <c r="F380" s="559">
        <f t="shared" si="9"/>
        <v>0.9615734143869081</v>
      </c>
    </row>
    <row r="381" spans="1:6" ht="12">
      <c r="A381" s="542"/>
      <c r="B381" s="576" t="s">
        <v>379</v>
      </c>
      <c r="C381" s="548"/>
      <c r="D381" s="548">
        <f>SUM(D349+D318)</f>
        <v>57743</v>
      </c>
      <c r="E381" s="548">
        <f>SUM(E349+E318)</f>
        <v>51747</v>
      </c>
      <c r="F381" s="549">
        <f t="shared" si="9"/>
        <v>0.8961605735760179</v>
      </c>
    </row>
    <row r="382" spans="1:6" ht="12">
      <c r="A382" s="542"/>
      <c r="B382" s="576" t="s">
        <v>380</v>
      </c>
      <c r="C382" s="548"/>
      <c r="D382" s="548">
        <f>SUM(D350+D319)</f>
        <v>8164</v>
      </c>
      <c r="E382" s="548">
        <f>SUM(E350+E319)</f>
        <v>8060</v>
      </c>
      <c r="F382" s="549">
        <f t="shared" si="9"/>
        <v>0.9872611464968153</v>
      </c>
    </row>
    <row r="383" spans="1:6" ht="12.75" thickBot="1">
      <c r="A383" s="542"/>
      <c r="B383" s="578" t="s">
        <v>509</v>
      </c>
      <c r="C383" s="555"/>
      <c r="D383" s="555"/>
      <c r="E383" s="555"/>
      <c r="F383" s="556"/>
    </row>
    <row r="384" spans="1:6" ht="12.75" thickBot="1">
      <c r="A384" s="542"/>
      <c r="B384" s="580" t="s">
        <v>91</v>
      </c>
      <c r="C384" s="581"/>
      <c r="D384" s="558">
        <f>SUM(D381:D383)</f>
        <v>65907</v>
      </c>
      <c r="E384" s="558">
        <f>SUM(E381:E383)</f>
        <v>59807</v>
      </c>
      <c r="F384" s="559">
        <f t="shared" si="9"/>
        <v>0.9074453396452578</v>
      </c>
    </row>
    <row r="385" spans="1:6" ht="14.25" thickBot="1">
      <c r="A385" s="539"/>
      <c r="B385" s="583" t="s">
        <v>173</v>
      </c>
      <c r="C385" s="575">
        <f>SUM(C380+C384)</f>
        <v>2481474</v>
      </c>
      <c r="D385" s="575">
        <f>SUM(D380+D384)</f>
        <v>2696924</v>
      </c>
      <c r="E385" s="575">
        <f>SUM(E380+E384)</f>
        <v>2589723</v>
      </c>
      <c r="F385" s="1000">
        <f aca="true" t="shared" si="15" ref="F385:F448">SUM(E385/D385)</f>
        <v>0.9602506411007503</v>
      </c>
    </row>
    <row r="386" spans="1:6" ht="13.5">
      <c r="A386" s="278">
        <v>2850</v>
      </c>
      <c r="B386" s="281" t="s">
        <v>518</v>
      </c>
      <c r="C386" s="548"/>
      <c r="D386" s="548"/>
      <c r="E386" s="857"/>
      <c r="F386" s="549"/>
    </row>
    <row r="387" spans="1:6" ht="12">
      <c r="A387" s="542"/>
      <c r="B387" s="544" t="s">
        <v>294</v>
      </c>
      <c r="C387" s="542"/>
      <c r="D387" s="542"/>
      <c r="E387" s="983"/>
      <c r="F387" s="549"/>
    </row>
    <row r="388" spans="1:6" ht="12.75" thickBot="1">
      <c r="A388" s="542"/>
      <c r="B388" s="545" t="s">
        <v>295</v>
      </c>
      <c r="C388" s="539"/>
      <c r="D388" s="539"/>
      <c r="E388" s="540"/>
      <c r="F388" s="556"/>
    </row>
    <row r="389" spans="1:6" ht="12.75" thickBot="1">
      <c r="A389" s="542"/>
      <c r="B389" s="546" t="s">
        <v>314</v>
      </c>
      <c r="C389" s="539"/>
      <c r="D389" s="539"/>
      <c r="E389" s="540"/>
      <c r="F389" s="565"/>
    </row>
    <row r="390" spans="1:6" ht="12">
      <c r="A390" s="542"/>
      <c r="B390" s="544" t="s">
        <v>297</v>
      </c>
      <c r="C390" s="548"/>
      <c r="D390" s="548"/>
      <c r="E390" s="857"/>
      <c r="F390" s="549"/>
    </row>
    <row r="391" spans="1:6" ht="12.75">
      <c r="A391" s="542"/>
      <c r="B391" s="550" t="s">
        <v>298</v>
      </c>
      <c r="C391" s="551"/>
      <c r="D391" s="551"/>
      <c r="E391" s="976"/>
      <c r="F391" s="549"/>
    </row>
    <row r="392" spans="1:6" ht="12.75">
      <c r="A392" s="542"/>
      <c r="B392" s="550" t="s">
        <v>299</v>
      </c>
      <c r="C392" s="551"/>
      <c r="D392" s="551"/>
      <c r="E392" s="976"/>
      <c r="F392" s="549"/>
    </row>
    <row r="393" spans="1:6" ht="12">
      <c r="A393" s="542"/>
      <c r="B393" s="552" t="s">
        <v>300</v>
      </c>
      <c r="C393" s="548">
        <v>3100</v>
      </c>
      <c r="D393" s="548">
        <v>3100</v>
      </c>
      <c r="E393" s="857">
        <v>2848</v>
      </c>
      <c r="F393" s="549">
        <f t="shared" si="15"/>
        <v>0.9187096774193548</v>
      </c>
    </row>
    <row r="394" spans="1:6" ht="12">
      <c r="A394" s="542"/>
      <c r="B394" s="552" t="s">
        <v>301</v>
      </c>
      <c r="C394" s="548">
        <v>20527</v>
      </c>
      <c r="D394" s="548">
        <v>26858</v>
      </c>
      <c r="E394" s="857">
        <v>27272</v>
      </c>
      <c r="F394" s="549">
        <f t="shared" si="15"/>
        <v>1.0154144016680318</v>
      </c>
    </row>
    <row r="395" spans="1:6" ht="12">
      <c r="A395" s="542"/>
      <c r="B395" s="552" t="s">
        <v>302</v>
      </c>
      <c r="C395" s="548">
        <v>6379</v>
      </c>
      <c r="D395" s="548">
        <v>6379</v>
      </c>
      <c r="E395" s="857">
        <v>6217</v>
      </c>
      <c r="F395" s="549">
        <f t="shared" si="15"/>
        <v>0.9746041699325914</v>
      </c>
    </row>
    <row r="396" spans="1:6" ht="12">
      <c r="A396" s="542"/>
      <c r="B396" s="553" t="s">
        <v>303</v>
      </c>
      <c r="C396" s="548"/>
      <c r="D396" s="548"/>
      <c r="E396" s="857"/>
      <c r="F396" s="549"/>
    </row>
    <row r="397" spans="1:6" ht="12.75" thickBot="1">
      <c r="A397" s="542"/>
      <c r="B397" s="554" t="s">
        <v>304</v>
      </c>
      <c r="C397" s="555">
        <v>6316</v>
      </c>
      <c r="D397" s="555">
        <v>4223</v>
      </c>
      <c r="E397" s="977">
        <v>4223</v>
      </c>
      <c r="F397" s="556">
        <f t="shared" si="15"/>
        <v>1</v>
      </c>
    </row>
    <row r="398" spans="1:6" ht="12.75" thickBot="1">
      <c r="A398" s="542"/>
      <c r="B398" s="557" t="s">
        <v>528</v>
      </c>
      <c r="C398" s="558">
        <f>SUM(C390+C393+C394+C395+C397)</f>
        <v>36322</v>
      </c>
      <c r="D398" s="558">
        <f>SUM(D390+D393+D394+D395+D397)</f>
        <v>40560</v>
      </c>
      <c r="E398" s="558">
        <f>SUM(E390+E393+E394+E395+E397)</f>
        <v>40560</v>
      </c>
      <c r="F398" s="559">
        <f t="shared" si="15"/>
        <v>1</v>
      </c>
    </row>
    <row r="399" spans="1:6" ht="13.5" thickBot="1">
      <c r="A399" s="542"/>
      <c r="B399" s="561" t="s">
        <v>92</v>
      </c>
      <c r="C399" s="562">
        <f>SUM(C398+C389)</f>
        <v>36322</v>
      </c>
      <c r="D399" s="562">
        <f>SUM(D398+D389)</f>
        <v>40560</v>
      </c>
      <c r="E399" s="562">
        <f>SUM(E398+E389)</f>
        <v>40560</v>
      </c>
      <c r="F399" s="559">
        <f t="shared" si="15"/>
        <v>1</v>
      </c>
    </row>
    <row r="400" spans="1:6" ht="12.75" thickBot="1">
      <c r="A400" s="542"/>
      <c r="B400" s="563" t="s">
        <v>93</v>
      </c>
      <c r="C400" s="564"/>
      <c r="D400" s="564"/>
      <c r="E400" s="979"/>
      <c r="F400" s="565"/>
    </row>
    <row r="401" spans="1:6" ht="12">
      <c r="A401" s="542"/>
      <c r="B401" s="566" t="s">
        <v>305</v>
      </c>
      <c r="C401" s="567"/>
      <c r="D401" s="567">
        <v>3521</v>
      </c>
      <c r="E401" s="858">
        <v>3521</v>
      </c>
      <c r="F401" s="549">
        <f t="shared" si="15"/>
        <v>1</v>
      </c>
    </row>
    <row r="402" spans="1:6" ht="12">
      <c r="A402" s="542"/>
      <c r="B402" s="568" t="s">
        <v>311</v>
      </c>
      <c r="C402" s="548">
        <v>386963</v>
      </c>
      <c r="D402" s="548">
        <v>399833</v>
      </c>
      <c r="E402" s="857">
        <v>389809</v>
      </c>
      <c r="F402" s="549">
        <f t="shared" si="15"/>
        <v>0.9749295330800609</v>
      </c>
    </row>
    <row r="403" spans="1:6" ht="12.75" thickBot="1">
      <c r="A403" s="542"/>
      <c r="B403" s="569" t="s">
        <v>312</v>
      </c>
      <c r="C403" s="555">
        <v>2100</v>
      </c>
      <c r="D403" s="555">
        <v>2100</v>
      </c>
      <c r="E403" s="977">
        <v>3968</v>
      </c>
      <c r="F403" s="556">
        <f t="shared" si="15"/>
        <v>1.8895238095238096</v>
      </c>
    </row>
    <row r="404" spans="1:6" ht="13.5" thickBot="1">
      <c r="A404" s="542"/>
      <c r="B404" s="570" t="s">
        <v>85</v>
      </c>
      <c r="C404" s="571">
        <f>SUM(C402:C403)</f>
        <v>389063</v>
      </c>
      <c r="D404" s="571">
        <f>SUM(D401:D403)</f>
        <v>405454</v>
      </c>
      <c r="E404" s="571">
        <f>SUM(E401:E403)</f>
        <v>397298</v>
      </c>
      <c r="F404" s="559">
        <f t="shared" si="15"/>
        <v>0.9798842778712258</v>
      </c>
    </row>
    <row r="405" spans="1:6" ht="14.25" thickBot="1">
      <c r="A405" s="542"/>
      <c r="B405" s="574" t="s">
        <v>103</v>
      </c>
      <c r="C405" s="575">
        <f>SUM(C399+C400+C404)</f>
        <v>425385</v>
      </c>
      <c r="D405" s="575">
        <f>SUM(D399+D400+D404)</f>
        <v>446014</v>
      </c>
      <c r="E405" s="575">
        <f>SUM(E399+E400+E404)</f>
        <v>437858</v>
      </c>
      <c r="F405" s="559">
        <f t="shared" si="15"/>
        <v>0.9817135784975359</v>
      </c>
    </row>
    <row r="406" spans="1:6" ht="12">
      <c r="A406" s="542"/>
      <c r="B406" s="576" t="s">
        <v>497</v>
      </c>
      <c r="C406" s="548">
        <v>245344</v>
      </c>
      <c r="D406" s="548">
        <v>255478</v>
      </c>
      <c r="E406" s="857">
        <v>252220</v>
      </c>
      <c r="F406" s="549">
        <f t="shared" si="15"/>
        <v>0.987247434221342</v>
      </c>
    </row>
    <row r="407" spans="1:6" ht="12">
      <c r="A407" s="542"/>
      <c r="B407" s="576" t="s">
        <v>498</v>
      </c>
      <c r="C407" s="548">
        <v>72635</v>
      </c>
      <c r="D407" s="548">
        <v>75289</v>
      </c>
      <c r="E407" s="857">
        <v>74662</v>
      </c>
      <c r="F407" s="549">
        <f t="shared" si="15"/>
        <v>0.9916720902123817</v>
      </c>
    </row>
    <row r="408" spans="1:6" ht="12">
      <c r="A408" s="542"/>
      <c r="B408" s="576" t="s">
        <v>499</v>
      </c>
      <c r="C408" s="548">
        <v>107406</v>
      </c>
      <c r="D408" s="548">
        <v>111448</v>
      </c>
      <c r="E408" s="857">
        <v>107180</v>
      </c>
      <c r="F408" s="549">
        <f t="shared" si="15"/>
        <v>0.9617041131289928</v>
      </c>
    </row>
    <row r="409" spans="1:6" ht="12">
      <c r="A409" s="542"/>
      <c r="B409" s="577" t="s">
        <v>501</v>
      </c>
      <c r="C409" s="548"/>
      <c r="D409" s="548"/>
      <c r="E409" s="857"/>
      <c r="F409" s="549"/>
    </row>
    <row r="410" spans="1:6" ht="12.75" thickBot="1">
      <c r="A410" s="542"/>
      <c r="B410" s="578" t="s">
        <v>500</v>
      </c>
      <c r="C410" s="555"/>
      <c r="D410" s="555"/>
      <c r="E410" s="977"/>
      <c r="F410" s="556"/>
    </row>
    <row r="411" spans="1:6" ht="12.75" thickBot="1">
      <c r="A411" s="542"/>
      <c r="B411" s="579" t="s">
        <v>84</v>
      </c>
      <c r="C411" s="558">
        <f>SUM(C406:C410)</f>
        <v>425385</v>
      </c>
      <c r="D411" s="558">
        <f>SUM(D406:D410)</f>
        <v>442215</v>
      </c>
      <c r="E411" s="558">
        <f>SUM(E406:E410)</f>
        <v>434062</v>
      </c>
      <c r="F411" s="559">
        <f t="shared" si="15"/>
        <v>0.9815632667367683</v>
      </c>
    </row>
    <row r="412" spans="1:6" ht="12">
      <c r="A412" s="542"/>
      <c r="B412" s="576" t="s">
        <v>379</v>
      </c>
      <c r="C412" s="548"/>
      <c r="D412" s="548">
        <v>3799</v>
      </c>
      <c r="E412" s="857">
        <v>3796</v>
      </c>
      <c r="F412" s="549">
        <f t="shared" si="15"/>
        <v>0.9992103185048697</v>
      </c>
    </row>
    <row r="413" spans="1:6" ht="12">
      <c r="A413" s="542"/>
      <c r="B413" s="576" t="s">
        <v>380</v>
      </c>
      <c r="C413" s="548"/>
      <c r="D413" s="548"/>
      <c r="E413" s="857"/>
      <c r="F413" s="549"/>
    </row>
    <row r="414" spans="1:6" ht="12.75" thickBot="1">
      <c r="A414" s="542"/>
      <c r="B414" s="578" t="s">
        <v>509</v>
      </c>
      <c r="C414" s="555"/>
      <c r="D414" s="555"/>
      <c r="E414" s="977"/>
      <c r="F414" s="556"/>
    </row>
    <row r="415" spans="1:6" ht="12.75" thickBot="1">
      <c r="A415" s="542"/>
      <c r="B415" s="580" t="s">
        <v>91</v>
      </c>
      <c r="C415" s="581"/>
      <c r="D415" s="558">
        <f>SUM(D412:D414)</f>
        <v>3799</v>
      </c>
      <c r="E415" s="558">
        <f>SUM(E412:E414)</f>
        <v>3796</v>
      </c>
      <c r="F415" s="559">
        <f t="shared" si="15"/>
        <v>0.9992103185048697</v>
      </c>
    </row>
    <row r="416" spans="1:6" ht="14.25" thickBot="1">
      <c r="A416" s="539"/>
      <c r="B416" s="583" t="s">
        <v>173</v>
      </c>
      <c r="C416" s="575">
        <f>SUM(C411+C415)</f>
        <v>425385</v>
      </c>
      <c r="D416" s="575">
        <f>SUM(D411+D415)</f>
        <v>446014</v>
      </c>
      <c r="E416" s="575">
        <f>SUM(E411+E415)</f>
        <v>437858</v>
      </c>
      <c r="F416" s="559">
        <f t="shared" si="15"/>
        <v>0.9817135784975359</v>
      </c>
    </row>
    <row r="417" spans="1:6" ht="13.5">
      <c r="A417" s="278">
        <v>2875</v>
      </c>
      <c r="B417" s="281" t="s">
        <v>472</v>
      </c>
      <c r="C417" s="548"/>
      <c r="D417" s="548"/>
      <c r="E417" s="857"/>
      <c r="F417" s="549"/>
    </row>
    <row r="418" spans="1:6" ht="12">
      <c r="A418" s="542"/>
      <c r="B418" s="544" t="s">
        <v>294</v>
      </c>
      <c r="C418" s="542"/>
      <c r="D418" s="542"/>
      <c r="E418" s="983"/>
      <c r="F418" s="549"/>
    </row>
    <row r="419" spans="1:6" ht="12.75" thickBot="1">
      <c r="A419" s="542"/>
      <c r="B419" s="545" t="s">
        <v>295</v>
      </c>
      <c r="C419" s="539"/>
      <c r="D419" s="555">
        <v>27853</v>
      </c>
      <c r="E419" s="977">
        <v>27853</v>
      </c>
      <c r="F419" s="556">
        <f t="shared" si="15"/>
        <v>1</v>
      </c>
    </row>
    <row r="420" spans="1:6" ht="12.75" thickBot="1">
      <c r="A420" s="542"/>
      <c r="B420" s="546" t="s">
        <v>314</v>
      </c>
      <c r="C420" s="539"/>
      <c r="D420" s="592">
        <f>SUM(D419)</f>
        <v>27853</v>
      </c>
      <c r="E420" s="592">
        <f>SUM(E419)</f>
        <v>27853</v>
      </c>
      <c r="F420" s="559">
        <f t="shared" si="15"/>
        <v>1</v>
      </c>
    </row>
    <row r="421" spans="1:6" ht="12">
      <c r="A421" s="542"/>
      <c r="B421" s="544" t="s">
        <v>297</v>
      </c>
      <c r="C421" s="548">
        <v>304</v>
      </c>
      <c r="D421" s="548">
        <v>304</v>
      </c>
      <c r="E421" s="857">
        <v>451</v>
      </c>
      <c r="F421" s="549">
        <f t="shared" si="15"/>
        <v>1.4835526315789473</v>
      </c>
    </row>
    <row r="422" spans="1:6" ht="12.75">
      <c r="A422" s="542"/>
      <c r="B422" s="550" t="s">
        <v>298</v>
      </c>
      <c r="C422" s="551"/>
      <c r="D422" s="551"/>
      <c r="E422" s="976"/>
      <c r="F422" s="549"/>
    </row>
    <row r="423" spans="1:6" ht="12.75">
      <c r="A423" s="542"/>
      <c r="B423" s="550" t="s">
        <v>299</v>
      </c>
      <c r="C423" s="551">
        <v>304</v>
      </c>
      <c r="D423" s="551">
        <v>304</v>
      </c>
      <c r="E423" s="976">
        <v>451</v>
      </c>
      <c r="F423" s="549">
        <f t="shared" si="15"/>
        <v>1.4835526315789473</v>
      </c>
    </row>
    <row r="424" spans="1:6" ht="12">
      <c r="A424" s="542"/>
      <c r="B424" s="552" t="s">
        <v>300</v>
      </c>
      <c r="C424" s="548">
        <v>2759</v>
      </c>
      <c r="D424" s="548">
        <v>2759</v>
      </c>
      <c r="E424" s="857">
        <v>1058</v>
      </c>
      <c r="F424" s="549">
        <f t="shared" si="15"/>
        <v>0.38347227256252264</v>
      </c>
    </row>
    <row r="425" spans="1:6" ht="12">
      <c r="A425" s="542"/>
      <c r="B425" s="552" t="s">
        <v>301</v>
      </c>
      <c r="C425" s="548">
        <v>38688</v>
      </c>
      <c r="D425" s="548">
        <v>38688</v>
      </c>
      <c r="E425" s="857">
        <v>33236</v>
      </c>
      <c r="F425" s="549">
        <f t="shared" si="15"/>
        <v>0.8590777502067825</v>
      </c>
    </row>
    <row r="426" spans="1:6" ht="12">
      <c r="A426" s="542"/>
      <c r="B426" s="552" t="s">
        <v>302</v>
      </c>
      <c r="C426" s="548">
        <v>10246</v>
      </c>
      <c r="D426" s="548">
        <v>10246</v>
      </c>
      <c r="E426" s="857">
        <v>4908</v>
      </c>
      <c r="F426" s="549">
        <f t="shared" si="15"/>
        <v>0.4790162014444661</v>
      </c>
    </row>
    <row r="427" spans="1:6" ht="12">
      <c r="A427" s="542"/>
      <c r="B427" s="552" t="s">
        <v>539</v>
      </c>
      <c r="C427" s="548"/>
      <c r="D427" s="548"/>
      <c r="E427" s="857">
        <v>3390</v>
      </c>
      <c r="F427" s="549"/>
    </row>
    <row r="428" spans="1:6" ht="12">
      <c r="A428" s="542"/>
      <c r="B428" s="553" t="s">
        <v>303</v>
      </c>
      <c r="C428" s="548"/>
      <c r="D428" s="548"/>
      <c r="E428" s="857"/>
      <c r="F428" s="549"/>
    </row>
    <row r="429" spans="1:6" ht="12.75" thickBot="1">
      <c r="A429" s="542"/>
      <c r="B429" s="554" t="s">
        <v>304</v>
      </c>
      <c r="C429" s="555"/>
      <c r="D429" s="555">
        <v>579</v>
      </c>
      <c r="E429" s="977">
        <v>696</v>
      </c>
      <c r="F429" s="556">
        <f t="shared" si="15"/>
        <v>1.2020725388601037</v>
      </c>
    </row>
    <row r="430" spans="1:6" ht="12.75" thickBot="1">
      <c r="A430" s="542"/>
      <c r="B430" s="557" t="s">
        <v>528</v>
      </c>
      <c r="C430" s="558">
        <f>SUM(C421+C424+C425+C426+C429)</f>
        <v>51997</v>
      </c>
      <c r="D430" s="558">
        <f>SUM(D421+D424+D425+D426+D429)</f>
        <v>52576</v>
      </c>
      <c r="E430" s="558">
        <f>SUM(E421+E424+E425+E426+E429)</f>
        <v>40349</v>
      </c>
      <c r="F430" s="559">
        <f t="shared" si="15"/>
        <v>0.7674414181375533</v>
      </c>
    </row>
    <row r="431" spans="1:6" ht="13.5" thickBot="1">
      <c r="A431" s="542"/>
      <c r="B431" s="561" t="s">
        <v>92</v>
      </c>
      <c r="C431" s="562">
        <f>SUM(C430+C420)</f>
        <v>51997</v>
      </c>
      <c r="D431" s="562">
        <f>SUM(D430+D420)</f>
        <v>80429</v>
      </c>
      <c r="E431" s="562">
        <f>SUM(E430+E420)</f>
        <v>68202</v>
      </c>
      <c r="F431" s="559">
        <f t="shared" si="15"/>
        <v>0.8479777194792923</v>
      </c>
    </row>
    <row r="432" spans="1:6" ht="12.75" thickBot="1">
      <c r="A432" s="542"/>
      <c r="B432" s="563" t="s">
        <v>93</v>
      </c>
      <c r="C432" s="564"/>
      <c r="D432" s="564"/>
      <c r="E432" s="979"/>
      <c r="F432" s="565"/>
    </row>
    <row r="433" spans="1:6" ht="12">
      <c r="A433" s="542"/>
      <c r="B433" s="566" t="s">
        <v>305</v>
      </c>
      <c r="C433" s="567"/>
      <c r="D433" s="567">
        <v>21868</v>
      </c>
      <c r="E433" s="858">
        <v>21868</v>
      </c>
      <c r="F433" s="549">
        <f t="shared" si="15"/>
        <v>1</v>
      </c>
    </row>
    <row r="434" spans="1:6" ht="12">
      <c r="A434" s="542"/>
      <c r="B434" s="568" t="s">
        <v>311</v>
      </c>
      <c r="C434" s="548">
        <v>489348</v>
      </c>
      <c r="D434" s="548">
        <v>510912</v>
      </c>
      <c r="E434" s="857">
        <v>495684</v>
      </c>
      <c r="F434" s="549">
        <f t="shared" si="15"/>
        <v>0.9701944757609922</v>
      </c>
    </row>
    <row r="435" spans="1:6" ht="12.75" thickBot="1">
      <c r="A435" s="542"/>
      <c r="B435" s="569" t="s">
        <v>312</v>
      </c>
      <c r="C435" s="555"/>
      <c r="D435" s="555"/>
      <c r="E435" s="977"/>
      <c r="F435" s="556"/>
    </row>
    <row r="436" spans="1:6" ht="13.5" thickBot="1">
      <c r="A436" s="542"/>
      <c r="B436" s="570" t="s">
        <v>85</v>
      </c>
      <c r="C436" s="571">
        <f>SUM(C434:C435)</f>
        <v>489348</v>
      </c>
      <c r="D436" s="571">
        <f>SUM(D433:D435)</f>
        <v>532780</v>
      </c>
      <c r="E436" s="571">
        <f>SUM(E433:E435)</f>
        <v>517552</v>
      </c>
      <c r="F436" s="559">
        <f t="shared" si="15"/>
        <v>0.9714178460152408</v>
      </c>
    </row>
    <row r="437" spans="1:6" ht="14.25" thickBot="1">
      <c r="A437" s="542"/>
      <c r="B437" s="574" t="s">
        <v>103</v>
      </c>
      <c r="C437" s="575">
        <f>SUM(C431+C432+C436)</f>
        <v>541345</v>
      </c>
      <c r="D437" s="575">
        <f>SUM(D431+D432+D436)</f>
        <v>613209</v>
      </c>
      <c r="E437" s="575">
        <f>SUM(E431+E432+E436)</f>
        <v>585754</v>
      </c>
      <c r="F437" s="991">
        <f t="shared" si="15"/>
        <v>0.9552273368460019</v>
      </c>
    </row>
    <row r="438" spans="1:6" ht="12">
      <c r="A438" s="542"/>
      <c r="B438" s="576" t="s">
        <v>497</v>
      </c>
      <c r="C438" s="548">
        <v>296079</v>
      </c>
      <c r="D438" s="548">
        <v>339480</v>
      </c>
      <c r="E438" s="857">
        <v>321570</v>
      </c>
      <c r="F438" s="549">
        <f t="shared" si="15"/>
        <v>0.9472428419936373</v>
      </c>
    </row>
    <row r="439" spans="1:6" ht="12">
      <c r="A439" s="542"/>
      <c r="B439" s="576" t="s">
        <v>498</v>
      </c>
      <c r="C439" s="548">
        <v>85499</v>
      </c>
      <c r="D439" s="548">
        <v>97062</v>
      </c>
      <c r="E439" s="857">
        <v>93118</v>
      </c>
      <c r="F439" s="549">
        <f t="shared" si="15"/>
        <v>0.9593661783190126</v>
      </c>
    </row>
    <row r="440" spans="1:6" ht="12">
      <c r="A440" s="542"/>
      <c r="B440" s="576" t="s">
        <v>499</v>
      </c>
      <c r="C440" s="548">
        <v>151767</v>
      </c>
      <c r="D440" s="548">
        <v>160981</v>
      </c>
      <c r="E440" s="857">
        <v>143949</v>
      </c>
      <c r="F440" s="549">
        <f t="shared" si="15"/>
        <v>0.8941986942558439</v>
      </c>
    </row>
    <row r="441" spans="1:6" ht="12">
      <c r="A441" s="542"/>
      <c r="B441" s="577" t="s">
        <v>501</v>
      </c>
      <c r="C441" s="548"/>
      <c r="D441" s="548">
        <v>1544</v>
      </c>
      <c r="E441" s="857">
        <v>1544</v>
      </c>
      <c r="F441" s="549">
        <f t="shared" si="15"/>
        <v>1</v>
      </c>
    </row>
    <row r="442" spans="1:6" ht="12.75" thickBot="1">
      <c r="A442" s="542"/>
      <c r="B442" s="578" t="s">
        <v>500</v>
      </c>
      <c r="C442" s="555"/>
      <c r="D442" s="555"/>
      <c r="E442" s="977"/>
      <c r="F442" s="879"/>
    </row>
    <row r="443" spans="1:6" ht="12.75" thickBot="1">
      <c r="A443" s="542"/>
      <c r="B443" s="579" t="s">
        <v>84</v>
      </c>
      <c r="C443" s="558">
        <f>SUM(C438:C442)</f>
        <v>533345</v>
      </c>
      <c r="D443" s="558">
        <f>SUM(D438:D442)</f>
        <v>599067</v>
      </c>
      <c r="E443" s="558">
        <f>SUM(E438:E442)</f>
        <v>560181</v>
      </c>
      <c r="F443" s="559">
        <f t="shared" si="15"/>
        <v>0.9350890634937328</v>
      </c>
    </row>
    <row r="444" spans="1:6" ht="12">
      <c r="A444" s="542"/>
      <c r="B444" s="576" t="s">
        <v>379</v>
      </c>
      <c r="C444" s="548"/>
      <c r="D444" s="548">
        <v>5797</v>
      </c>
      <c r="E444" s="857">
        <v>4261</v>
      </c>
      <c r="F444" s="549">
        <f t="shared" si="15"/>
        <v>0.7350353631188545</v>
      </c>
    </row>
    <row r="445" spans="1:6" ht="12">
      <c r="A445" s="542"/>
      <c r="B445" s="576" t="s">
        <v>380</v>
      </c>
      <c r="C445" s="548">
        <v>8000</v>
      </c>
      <c r="D445" s="548">
        <v>8345</v>
      </c>
      <c r="E445" s="857">
        <v>8345</v>
      </c>
      <c r="F445" s="549">
        <f t="shared" si="15"/>
        <v>1</v>
      </c>
    </row>
    <row r="446" spans="1:6" ht="12.75" thickBot="1">
      <c r="A446" s="542"/>
      <c r="B446" s="578" t="s">
        <v>509</v>
      </c>
      <c r="C446" s="555"/>
      <c r="D446" s="555"/>
      <c r="E446" s="977"/>
      <c r="F446" s="556"/>
    </row>
    <row r="447" spans="1:6" ht="12.75" thickBot="1">
      <c r="A447" s="542"/>
      <c r="B447" s="580" t="s">
        <v>91</v>
      </c>
      <c r="C447" s="558">
        <f>SUM(C445:C446)</f>
        <v>8000</v>
      </c>
      <c r="D447" s="558">
        <f>SUM(D444:D446)</f>
        <v>14142</v>
      </c>
      <c r="E447" s="558">
        <f>SUM(E444:E446)</f>
        <v>12606</v>
      </c>
      <c r="F447" s="559">
        <f t="shared" si="15"/>
        <v>0.8913873568095037</v>
      </c>
    </row>
    <row r="448" spans="1:6" ht="14.25" thickBot="1">
      <c r="A448" s="539"/>
      <c r="B448" s="583" t="s">
        <v>173</v>
      </c>
      <c r="C448" s="575">
        <f>SUM(C443+C447)</f>
        <v>541345</v>
      </c>
      <c r="D448" s="575">
        <f>SUM(D443+D447)</f>
        <v>613209</v>
      </c>
      <c r="E448" s="575">
        <f>SUM(E443+E447)</f>
        <v>572787</v>
      </c>
      <c r="F448" s="991">
        <f t="shared" si="15"/>
        <v>0.9340812023306898</v>
      </c>
    </row>
    <row r="449" spans="1:6" ht="13.5">
      <c r="A449" s="278">
        <v>2898</v>
      </c>
      <c r="B449" s="585" t="s">
        <v>519</v>
      </c>
      <c r="C449" s="587"/>
      <c r="D449" s="587"/>
      <c r="E449" s="985"/>
      <c r="F449" s="549"/>
    </row>
    <row r="450" spans="1:6" ht="12">
      <c r="A450" s="542"/>
      <c r="B450" s="544" t="s">
        <v>294</v>
      </c>
      <c r="C450" s="542"/>
      <c r="D450" s="542"/>
      <c r="E450" s="983"/>
      <c r="F450" s="549"/>
    </row>
    <row r="451" spans="1:6" ht="12.75" thickBot="1">
      <c r="A451" s="542"/>
      <c r="B451" s="545" t="s">
        <v>295</v>
      </c>
      <c r="C451" s="539"/>
      <c r="D451" s="555">
        <f>SUM(D419+D388)</f>
        <v>27853</v>
      </c>
      <c r="E451" s="555">
        <f>SUM(E419+E388)</f>
        <v>27853</v>
      </c>
      <c r="F451" s="556">
        <f aca="true" t="shared" si="16" ref="F451:F512">SUM(E451/D451)</f>
        <v>1</v>
      </c>
    </row>
    <row r="452" spans="1:6" ht="12.75" thickBot="1">
      <c r="A452" s="542"/>
      <c r="B452" s="546" t="s">
        <v>314</v>
      </c>
      <c r="C452" s="539"/>
      <c r="D452" s="592">
        <f>SUM(D451)</f>
        <v>27853</v>
      </c>
      <c r="E452" s="592">
        <f>SUM(E451)</f>
        <v>27853</v>
      </c>
      <c r="F452" s="559">
        <f t="shared" si="16"/>
        <v>1</v>
      </c>
    </row>
    <row r="453" spans="1:6" ht="12">
      <c r="A453" s="542"/>
      <c r="B453" s="544" t="s">
        <v>297</v>
      </c>
      <c r="C453" s="548">
        <f aca="true" t="shared" si="17" ref="C453:E458">SUM(C421+C390)</f>
        <v>304</v>
      </c>
      <c r="D453" s="548">
        <f t="shared" si="17"/>
        <v>304</v>
      </c>
      <c r="E453" s="548">
        <f t="shared" si="17"/>
        <v>451</v>
      </c>
      <c r="F453" s="549">
        <f t="shared" si="16"/>
        <v>1.4835526315789473</v>
      </c>
    </row>
    <row r="454" spans="1:6" ht="12.75">
      <c r="A454" s="542"/>
      <c r="B454" s="550" t="s">
        <v>298</v>
      </c>
      <c r="C454" s="551">
        <f t="shared" si="17"/>
        <v>0</v>
      </c>
      <c r="D454" s="551">
        <f t="shared" si="17"/>
        <v>0</v>
      </c>
      <c r="E454" s="551">
        <f t="shared" si="17"/>
        <v>0</v>
      </c>
      <c r="F454" s="549"/>
    </row>
    <row r="455" spans="1:6" ht="12.75">
      <c r="A455" s="542"/>
      <c r="B455" s="550" t="s">
        <v>299</v>
      </c>
      <c r="C455" s="551">
        <f t="shared" si="17"/>
        <v>304</v>
      </c>
      <c r="D455" s="551">
        <f t="shared" si="17"/>
        <v>304</v>
      </c>
      <c r="E455" s="551">
        <f t="shared" si="17"/>
        <v>451</v>
      </c>
      <c r="F455" s="549">
        <f t="shared" si="16"/>
        <v>1.4835526315789473</v>
      </c>
    </row>
    <row r="456" spans="1:6" ht="12">
      <c r="A456" s="542"/>
      <c r="B456" s="552" t="s">
        <v>300</v>
      </c>
      <c r="C456" s="548">
        <f t="shared" si="17"/>
        <v>5859</v>
      </c>
      <c r="D456" s="548">
        <f t="shared" si="17"/>
        <v>5859</v>
      </c>
      <c r="E456" s="548">
        <f t="shared" si="17"/>
        <v>3906</v>
      </c>
      <c r="F456" s="549">
        <f t="shared" si="16"/>
        <v>0.6666666666666666</v>
      </c>
    </row>
    <row r="457" spans="1:6" ht="12">
      <c r="A457" s="542"/>
      <c r="B457" s="552" t="s">
        <v>301</v>
      </c>
      <c r="C457" s="548">
        <f t="shared" si="17"/>
        <v>59215</v>
      </c>
      <c r="D457" s="548">
        <f t="shared" si="17"/>
        <v>65546</v>
      </c>
      <c r="E457" s="548">
        <f t="shared" si="17"/>
        <v>60508</v>
      </c>
      <c r="F457" s="549">
        <f t="shared" si="16"/>
        <v>0.9231379489213682</v>
      </c>
    </row>
    <row r="458" spans="1:6" ht="12">
      <c r="A458" s="542"/>
      <c r="B458" s="552" t="s">
        <v>302</v>
      </c>
      <c r="C458" s="548">
        <f t="shared" si="17"/>
        <v>16625</v>
      </c>
      <c r="D458" s="548">
        <f t="shared" si="17"/>
        <v>16625</v>
      </c>
      <c r="E458" s="548">
        <f t="shared" si="17"/>
        <v>11125</v>
      </c>
      <c r="F458" s="549">
        <f t="shared" si="16"/>
        <v>0.6691729323308271</v>
      </c>
    </row>
    <row r="459" spans="1:6" ht="12">
      <c r="A459" s="542"/>
      <c r="B459" s="552" t="s">
        <v>539</v>
      </c>
      <c r="C459" s="548"/>
      <c r="D459" s="548"/>
      <c r="E459" s="548">
        <f>SUM(E427)</f>
        <v>3390</v>
      </c>
      <c r="F459" s="549"/>
    </row>
    <row r="460" spans="1:6" ht="12">
      <c r="A460" s="542"/>
      <c r="B460" s="553" t="s">
        <v>303</v>
      </c>
      <c r="C460" s="548">
        <f aca="true" t="shared" si="18" ref="C460:E461">SUM(C428+C396)</f>
        <v>0</v>
      </c>
      <c r="D460" s="548">
        <f t="shared" si="18"/>
        <v>0</v>
      </c>
      <c r="E460" s="548">
        <f t="shared" si="18"/>
        <v>0</v>
      </c>
      <c r="F460" s="549"/>
    </row>
    <row r="461" spans="1:6" ht="12.75" thickBot="1">
      <c r="A461" s="542"/>
      <c r="B461" s="554" t="s">
        <v>304</v>
      </c>
      <c r="C461" s="548">
        <f t="shared" si="18"/>
        <v>6316</v>
      </c>
      <c r="D461" s="548">
        <f t="shared" si="18"/>
        <v>4802</v>
      </c>
      <c r="E461" s="548">
        <f t="shared" si="18"/>
        <v>4919</v>
      </c>
      <c r="F461" s="556">
        <f t="shared" si="16"/>
        <v>1.0243648479800083</v>
      </c>
    </row>
    <row r="462" spans="1:6" ht="12.75" thickBot="1">
      <c r="A462" s="542"/>
      <c r="B462" s="557" t="s">
        <v>528</v>
      </c>
      <c r="C462" s="558">
        <f>SUM(C453+C456+C457+C458+C461)</f>
        <v>88319</v>
      </c>
      <c r="D462" s="558">
        <f>SUM(D453+D456+D457+D458+D461)</f>
        <v>93136</v>
      </c>
      <c r="E462" s="558">
        <f>SUM(E453+E456+E457+E458+E461)</f>
        <v>80909</v>
      </c>
      <c r="F462" s="559">
        <f t="shared" si="16"/>
        <v>0.8687188627383611</v>
      </c>
    </row>
    <row r="463" spans="1:6" ht="13.5" thickBot="1">
      <c r="A463" s="542"/>
      <c r="B463" s="561" t="s">
        <v>92</v>
      </c>
      <c r="C463" s="562">
        <f>SUM(C462+C452)</f>
        <v>88319</v>
      </c>
      <c r="D463" s="562">
        <f>SUM(D462+D452)</f>
        <v>120989</v>
      </c>
      <c r="E463" s="562">
        <f>SUM(E462+E452)</f>
        <v>108762</v>
      </c>
      <c r="F463" s="559">
        <f t="shared" si="16"/>
        <v>0.8989412260618734</v>
      </c>
    </row>
    <row r="464" spans="1:6" ht="12.75" thickBot="1">
      <c r="A464" s="542"/>
      <c r="B464" s="563" t="s">
        <v>93</v>
      </c>
      <c r="C464" s="564"/>
      <c r="D464" s="564"/>
      <c r="E464" s="564"/>
      <c r="F464" s="565"/>
    </row>
    <row r="465" spans="1:6" ht="12">
      <c r="A465" s="542"/>
      <c r="B465" s="566" t="s">
        <v>305</v>
      </c>
      <c r="C465" s="567"/>
      <c r="D465" s="567">
        <f aca="true" t="shared" si="19" ref="D465:E467">SUM(D433+D401)</f>
        <v>25389</v>
      </c>
      <c r="E465" s="567">
        <f t="shared" si="19"/>
        <v>25389</v>
      </c>
      <c r="F465" s="549">
        <f t="shared" si="16"/>
        <v>1</v>
      </c>
    </row>
    <row r="466" spans="1:6" ht="12">
      <c r="A466" s="542"/>
      <c r="B466" s="568" t="s">
        <v>311</v>
      </c>
      <c r="C466" s="548">
        <f>SUM(C434+C402)</f>
        <v>876311</v>
      </c>
      <c r="D466" s="548">
        <f t="shared" si="19"/>
        <v>910745</v>
      </c>
      <c r="E466" s="548">
        <f t="shared" si="19"/>
        <v>885493</v>
      </c>
      <c r="F466" s="549">
        <f t="shared" si="16"/>
        <v>0.9722732488237652</v>
      </c>
    </row>
    <row r="467" spans="1:6" ht="12.75" thickBot="1">
      <c r="A467" s="542"/>
      <c r="B467" s="569" t="s">
        <v>312</v>
      </c>
      <c r="C467" s="555">
        <f>SUM(C435+C403)</f>
        <v>2100</v>
      </c>
      <c r="D467" s="555">
        <f t="shared" si="19"/>
        <v>2100</v>
      </c>
      <c r="E467" s="555">
        <f t="shared" si="19"/>
        <v>3968</v>
      </c>
      <c r="F467" s="556">
        <f t="shared" si="16"/>
        <v>1.8895238095238096</v>
      </c>
    </row>
    <row r="468" spans="1:6" ht="14.25" thickBot="1">
      <c r="A468" s="542"/>
      <c r="B468" s="570" t="s">
        <v>85</v>
      </c>
      <c r="C468" s="571">
        <f>SUM(C466:C467)</f>
        <v>878411</v>
      </c>
      <c r="D468" s="571">
        <f>SUM(D465:D467)</f>
        <v>938234</v>
      </c>
      <c r="E468" s="571">
        <f>SUM(E465:E467)</f>
        <v>914850</v>
      </c>
      <c r="F468" s="1000">
        <f t="shared" si="16"/>
        <v>0.9750765800429317</v>
      </c>
    </row>
    <row r="469" spans="1:6" ht="14.25" thickBot="1">
      <c r="A469" s="542"/>
      <c r="B469" s="574" t="s">
        <v>103</v>
      </c>
      <c r="C469" s="575">
        <f>SUM(C463+C464+C468)</f>
        <v>966730</v>
      </c>
      <c r="D469" s="575">
        <f>SUM(D463+D464+D468)</f>
        <v>1059223</v>
      </c>
      <c r="E469" s="575">
        <f>SUM(E463+E464+E468)</f>
        <v>1023612</v>
      </c>
      <c r="F469" s="991">
        <f t="shared" si="16"/>
        <v>0.9663800729402591</v>
      </c>
    </row>
    <row r="470" spans="1:6" ht="12">
      <c r="A470" s="542"/>
      <c r="B470" s="576" t="s">
        <v>497</v>
      </c>
      <c r="C470" s="548">
        <f aca="true" t="shared" si="20" ref="C470:E474">SUM(C438+C406)</f>
        <v>541423</v>
      </c>
      <c r="D470" s="548">
        <f t="shared" si="20"/>
        <v>594958</v>
      </c>
      <c r="E470" s="548">
        <f t="shared" si="20"/>
        <v>573790</v>
      </c>
      <c r="F470" s="549">
        <f t="shared" si="16"/>
        <v>0.9644210179542085</v>
      </c>
    </row>
    <row r="471" spans="1:6" ht="12">
      <c r="A471" s="542"/>
      <c r="B471" s="576" t="s">
        <v>498</v>
      </c>
      <c r="C471" s="548">
        <f t="shared" si="20"/>
        <v>158134</v>
      </c>
      <c r="D471" s="548">
        <f t="shared" si="20"/>
        <v>172351</v>
      </c>
      <c r="E471" s="548">
        <f t="shared" si="20"/>
        <v>167780</v>
      </c>
      <c r="F471" s="549">
        <f t="shared" si="16"/>
        <v>0.9734785408845902</v>
      </c>
    </row>
    <row r="472" spans="1:6" ht="12">
      <c r="A472" s="542"/>
      <c r="B472" s="576" t="s">
        <v>499</v>
      </c>
      <c r="C472" s="548">
        <f t="shared" si="20"/>
        <v>259173</v>
      </c>
      <c r="D472" s="548">
        <f t="shared" si="20"/>
        <v>272429</v>
      </c>
      <c r="E472" s="548">
        <f t="shared" si="20"/>
        <v>251129</v>
      </c>
      <c r="F472" s="549">
        <f t="shared" si="16"/>
        <v>0.9218144911151163</v>
      </c>
    </row>
    <row r="473" spans="1:6" ht="12">
      <c r="A473" s="542"/>
      <c r="B473" s="577" t="s">
        <v>501</v>
      </c>
      <c r="C473" s="548">
        <f t="shared" si="20"/>
        <v>0</v>
      </c>
      <c r="D473" s="548">
        <f t="shared" si="20"/>
        <v>1544</v>
      </c>
      <c r="E473" s="548">
        <f t="shared" si="20"/>
        <v>1544</v>
      </c>
      <c r="F473" s="549">
        <f t="shared" si="16"/>
        <v>1</v>
      </c>
    </row>
    <row r="474" spans="1:6" ht="12.75" thickBot="1">
      <c r="A474" s="542"/>
      <c r="B474" s="578" t="s">
        <v>500</v>
      </c>
      <c r="C474" s="548">
        <f t="shared" si="20"/>
        <v>0</v>
      </c>
      <c r="D474" s="548">
        <f t="shared" si="20"/>
        <v>0</v>
      </c>
      <c r="E474" s="548">
        <f t="shared" si="20"/>
        <v>0</v>
      </c>
      <c r="F474" s="556"/>
    </row>
    <row r="475" spans="1:6" ht="12.75" thickBot="1">
      <c r="A475" s="542"/>
      <c r="B475" s="579" t="s">
        <v>84</v>
      </c>
      <c r="C475" s="558">
        <f>SUM(C470:C474)</f>
        <v>958730</v>
      </c>
      <c r="D475" s="558">
        <f>SUM(D470:D474)</f>
        <v>1041282</v>
      </c>
      <c r="E475" s="558">
        <f>SUM(E470:E474)</f>
        <v>994243</v>
      </c>
      <c r="F475" s="559">
        <f t="shared" si="16"/>
        <v>0.9548258781002649</v>
      </c>
    </row>
    <row r="476" spans="1:6" ht="12">
      <c r="A476" s="542"/>
      <c r="B476" s="576" t="s">
        <v>379</v>
      </c>
      <c r="C476" s="548"/>
      <c r="D476" s="548">
        <f>SUM(D444+D412)</f>
        <v>9596</v>
      </c>
      <c r="E476" s="548">
        <f>SUM(E444+E412)</f>
        <v>8057</v>
      </c>
      <c r="F476" s="549">
        <f t="shared" si="16"/>
        <v>0.8396206752813672</v>
      </c>
    </row>
    <row r="477" spans="1:6" ht="12">
      <c r="A477" s="542"/>
      <c r="B477" s="576" t="s">
        <v>380</v>
      </c>
      <c r="C477" s="548">
        <f>SUM(C445)</f>
        <v>8000</v>
      </c>
      <c r="D477" s="548">
        <f>SUM(D445)</f>
        <v>8345</v>
      </c>
      <c r="E477" s="548">
        <f>SUM(E445)</f>
        <v>8345</v>
      </c>
      <c r="F477" s="549">
        <f t="shared" si="16"/>
        <v>1</v>
      </c>
    </row>
    <row r="478" spans="1:6" ht="12.75" thickBot="1">
      <c r="A478" s="542"/>
      <c r="B478" s="578" t="s">
        <v>509</v>
      </c>
      <c r="C478" s="555"/>
      <c r="D478" s="555"/>
      <c r="E478" s="555"/>
      <c r="F478" s="556"/>
    </row>
    <row r="479" spans="1:6" ht="12.75" thickBot="1">
      <c r="A479" s="542"/>
      <c r="B479" s="580" t="s">
        <v>91</v>
      </c>
      <c r="C479" s="558">
        <f>SUM(C477)</f>
        <v>8000</v>
      </c>
      <c r="D479" s="558">
        <f>SUM(D476:D478)</f>
        <v>17941</v>
      </c>
      <c r="E479" s="558">
        <f>SUM(E476:E478)</f>
        <v>16402</v>
      </c>
      <c r="F479" s="559">
        <f t="shared" si="16"/>
        <v>0.9142188283819185</v>
      </c>
    </row>
    <row r="480" spans="1:6" ht="14.25" thickBot="1">
      <c r="A480" s="539"/>
      <c r="B480" s="583" t="s">
        <v>173</v>
      </c>
      <c r="C480" s="575">
        <f>SUM(C475+C479)</f>
        <v>966730</v>
      </c>
      <c r="D480" s="951">
        <f>SUM(D475+D479)</f>
        <v>1059223</v>
      </c>
      <c r="E480" s="951">
        <f>SUM(E475+E479)</f>
        <v>1010645</v>
      </c>
      <c r="F480" s="991">
        <f t="shared" si="16"/>
        <v>0.9541380804608661</v>
      </c>
    </row>
    <row r="481" spans="1:6" ht="13.5">
      <c r="A481" s="278">
        <v>2985</v>
      </c>
      <c r="B481" s="281" t="s">
        <v>520</v>
      </c>
      <c r="C481" s="548"/>
      <c r="D481" s="548"/>
      <c r="E481" s="857"/>
      <c r="F481" s="549"/>
    </row>
    <row r="482" spans="1:6" ht="12">
      <c r="A482" s="542"/>
      <c r="B482" s="544" t="s">
        <v>294</v>
      </c>
      <c r="C482" s="542"/>
      <c r="D482" s="542"/>
      <c r="E482" s="983"/>
      <c r="F482" s="549"/>
    </row>
    <row r="483" spans="1:6" ht="12.75" thickBot="1">
      <c r="A483" s="542"/>
      <c r="B483" s="545" t="s">
        <v>295</v>
      </c>
      <c r="C483" s="539"/>
      <c r="D483" s="593">
        <v>19881</v>
      </c>
      <c r="E483" s="986">
        <v>19802</v>
      </c>
      <c r="F483" s="556">
        <f t="shared" si="16"/>
        <v>0.9960263568230975</v>
      </c>
    </row>
    <row r="484" spans="1:6" ht="12.75" thickBot="1">
      <c r="A484" s="542"/>
      <c r="B484" s="546" t="s">
        <v>314</v>
      </c>
      <c r="C484" s="539"/>
      <c r="D484" s="594">
        <f>SUM(D482:D483)</f>
        <v>19881</v>
      </c>
      <c r="E484" s="594">
        <f>SUM(E482:E483)</f>
        <v>19802</v>
      </c>
      <c r="F484" s="559">
        <f t="shared" si="16"/>
        <v>0.9960263568230975</v>
      </c>
    </row>
    <row r="485" spans="1:6" ht="12">
      <c r="A485" s="542"/>
      <c r="B485" s="544" t="s">
        <v>297</v>
      </c>
      <c r="C485" s="548">
        <v>65000</v>
      </c>
      <c r="D485" s="548">
        <f>SUM(D486:D487)</f>
        <v>72864</v>
      </c>
      <c r="E485" s="857">
        <v>72864</v>
      </c>
      <c r="F485" s="549">
        <f t="shared" si="16"/>
        <v>1</v>
      </c>
    </row>
    <row r="486" spans="1:6" ht="12.75">
      <c r="A486" s="542"/>
      <c r="B486" s="550" t="s">
        <v>298</v>
      </c>
      <c r="C486" s="551">
        <v>40000</v>
      </c>
      <c r="D486" s="551">
        <v>47864</v>
      </c>
      <c r="E486" s="976">
        <v>47864</v>
      </c>
      <c r="F486" s="549">
        <f t="shared" si="16"/>
        <v>1</v>
      </c>
    </row>
    <row r="487" spans="1:6" ht="12.75">
      <c r="A487" s="542"/>
      <c r="B487" s="550" t="s">
        <v>299</v>
      </c>
      <c r="C487" s="551">
        <v>25000</v>
      </c>
      <c r="D487" s="551">
        <v>25000</v>
      </c>
      <c r="E487" s="976">
        <v>25000</v>
      </c>
      <c r="F487" s="549">
        <f t="shared" si="16"/>
        <v>1</v>
      </c>
    </row>
    <row r="488" spans="1:6" ht="12">
      <c r="A488" s="542"/>
      <c r="B488" s="552" t="s">
        <v>300</v>
      </c>
      <c r="C488" s="548"/>
      <c r="D488" s="548">
        <v>2397</v>
      </c>
      <c r="E488" s="857">
        <v>2397</v>
      </c>
      <c r="F488" s="549">
        <f t="shared" si="16"/>
        <v>1</v>
      </c>
    </row>
    <row r="489" spans="1:6" ht="12">
      <c r="A489" s="542"/>
      <c r="B489" s="552" t="s">
        <v>301</v>
      </c>
      <c r="C489" s="548"/>
      <c r="D489" s="548"/>
      <c r="E489" s="857"/>
      <c r="F489" s="549"/>
    </row>
    <row r="490" spans="1:6" ht="12">
      <c r="A490" s="542"/>
      <c r="B490" s="552" t="s">
        <v>302</v>
      </c>
      <c r="C490" s="548">
        <v>15000</v>
      </c>
      <c r="D490" s="548">
        <v>10869</v>
      </c>
      <c r="E490" s="857">
        <v>10869</v>
      </c>
      <c r="F490" s="549">
        <f t="shared" si="16"/>
        <v>1</v>
      </c>
    </row>
    <row r="491" spans="1:6" ht="12">
      <c r="A491" s="542"/>
      <c r="B491" s="552" t="s">
        <v>539</v>
      </c>
      <c r="C491" s="548"/>
      <c r="D491" s="548">
        <v>8702</v>
      </c>
      <c r="E491" s="857">
        <v>8702</v>
      </c>
      <c r="F491" s="549">
        <f t="shared" si="16"/>
        <v>1</v>
      </c>
    </row>
    <row r="492" spans="1:6" ht="12">
      <c r="A492" s="542"/>
      <c r="B492" s="553" t="s">
        <v>303</v>
      </c>
      <c r="C492" s="548"/>
      <c r="D492" s="548"/>
      <c r="E492" s="857"/>
      <c r="F492" s="549"/>
    </row>
    <row r="493" spans="1:6" ht="12.75" thickBot="1">
      <c r="A493" s="542"/>
      <c r="B493" s="554" t="s">
        <v>304</v>
      </c>
      <c r="C493" s="548"/>
      <c r="D493" s="548">
        <v>21193</v>
      </c>
      <c r="E493" s="857">
        <v>21193</v>
      </c>
      <c r="F493" s="556">
        <f t="shared" si="16"/>
        <v>1</v>
      </c>
    </row>
    <row r="494" spans="1:6" ht="12.75" thickBot="1">
      <c r="A494" s="542"/>
      <c r="B494" s="557" t="s">
        <v>528</v>
      </c>
      <c r="C494" s="558">
        <f>SUM(C485+C488+C489+C490+C493)</f>
        <v>80000</v>
      </c>
      <c r="D494" s="558">
        <f>SUM(D485+D488+D489+D490+D493+D491)</f>
        <v>116025</v>
      </c>
      <c r="E494" s="558">
        <f>SUM(E485+E488+E489+E490+E493+E491)</f>
        <v>116025</v>
      </c>
      <c r="F494" s="559">
        <f t="shared" si="16"/>
        <v>1</v>
      </c>
    </row>
    <row r="495" spans="1:6" ht="13.5" thickBot="1">
      <c r="A495" s="542"/>
      <c r="B495" s="561" t="s">
        <v>92</v>
      </c>
      <c r="C495" s="562">
        <f>SUM(C494+C484)</f>
        <v>80000</v>
      </c>
      <c r="D495" s="562">
        <f>SUM(D494+D484)</f>
        <v>135906</v>
      </c>
      <c r="E495" s="562">
        <f>SUM(E494+E484)</f>
        <v>135827</v>
      </c>
      <c r="F495" s="559">
        <f t="shared" si="16"/>
        <v>0.9994187158771504</v>
      </c>
    </row>
    <row r="496" spans="1:6" ht="12.75" thickBot="1">
      <c r="A496" s="542"/>
      <c r="B496" s="563" t="s">
        <v>93</v>
      </c>
      <c r="C496" s="564"/>
      <c r="D496" s="564"/>
      <c r="E496" s="1001"/>
      <c r="F496" s="565"/>
    </row>
    <row r="497" spans="1:6" ht="12">
      <c r="A497" s="542"/>
      <c r="B497" s="566" t="s">
        <v>305</v>
      </c>
      <c r="C497" s="567"/>
      <c r="D497" s="567">
        <v>2273</v>
      </c>
      <c r="E497" s="858">
        <v>2273</v>
      </c>
      <c r="F497" s="549">
        <f t="shared" si="16"/>
        <v>1</v>
      </c>
    </row>
    <row r="498" spans="1:6" ht="12">
      <c r="A498" s="542"/>
      <c r="B498" s="568" t="s">
        <v>311</v>
      </c>
      <c r="C498" s="548">
        <v>353600</v>
      </c>
      <c r="D498" s="548">
        <v>362646</v>
      </c>
      <c r="E498" s="857">
        <v>339655</v>
      </c>
      <c r="F498" s="549">
        <f t="shared" si="16"/>
        <v>0.9366020857806235</v>
      </c>
    </row>
    <row r="499" spans="1:6" ht="12.75" thickBot="1">
      <c r="A499" s="542"/>
      <c r="B499" s="569" t="s">
        <v>312</v>
      </c>
      <c r="C499" s="555"/>
      <c r="D499" s="555"/>
      <c r="E499" s="977"/>
      <c r="F499" s="556"/>
    </row>
    <row r="500" spans="1:6" ht="13.5" thickBot="1">
      <c r="A500" s="542"/>
      <c r="B500" s="570" t="s">
        <v>85</v>
      </c>
      <c r="C500" s="571">
        <f>SUM(C498:C499)</f>
        <v>353600</v>
      </c>
      <c r="D500" s="571">
        <f>SUM(D497:D499)</f>
        <v>364919</v>
      </c>
      <c r="E500" s="571">
        <f>SUM(E497:E499)</f>
        <v>341928</v>
      </c>
      <c r="F500" s="559">
        <f t="shared" si="16"/>
        <v>0.9369969774114255</v>
      </c>
    </row>
    <row r="501" spans="1:6" ht="14.25" thickBot="1">
      <c r="A501" s="542"/>
      <c r="B501" s="574" t="s">
        <v>103</v>
      </c>
      <c r="C501" s="575">
        <f>SUM(C495+C496+C500)</f>
        <v>433600</v>
      </c>
      <c r="D501" s="575">
        <f>SUM(D495+D496+D500)</f>
        <v>500825</v>
      </c>
      <c r="E501" s="575">
        <f>SUM(E495+E496+E500)</f>
        <v>477755</v>
      </c>
      <c r="F501" s="991">
        <f t="shared" si="16"/>
        <v>0.9539360055907752</v>
      </c>
    </row>
    <row r="502" spans="1:6" ht="12">
      <c r="A502" s="542"/>
      <c r="B502" s="576" t="s">
        <v>497</v>
      </c>
      <c r="C502" s="548">
        <v>127883</v>
      </c>
      <c r="D502" s="548">
        <v>133121</v>
      </c>
      <c r="E502" s="857">
        <v>130295</v>
      </c>
      <c r="F502" s="549">
        <f t="shared" si="16"/>
        <v>0.9787711931250517</v>
      </c>
    </row>
    <row r="503" spans="1:6" ht="12">
      <c r="A503" s="542"/>
      <c r="B503" s="576" t="s">
        <v>498</v>
      </c>
      <c r="C503" s="548">
        <v>34443</v>
      </c>
      <c r="D503" s="548">
        <v>37298</v>
      </c>
      <c r="E503" s="857">
        <v>35120</v>
      </c>
      <c r="F503" s="549">
        <f t="shared" si="16"/>
        <v>0.9416054480132983</v>
      </c>
    </row>
    <row r="504" spans="1:6" ht="12">
      <c r="A504" s="542"/>
      <c r="B504" s="576" t="s">
        <v>499</v>
      </c>
      <c r="C504" s="548">
        <v>258274</v>
      </c>
      <c r="D504" s="548">
        <v>294565</v>
      </c>
      <c r="E504" s="857">
        <v>276063</v>
      </c>
      <c r="F504" s="549">
        <f t="shared" si="16"/>
        <v>0.9371887359326464</v>
      </c>
    </row>
    <row r="505" spans="1:6" ht="12">
      <c r="A505" s="542"/>
      <c r="B505" s="577" t="s">
        <v>501</v>
      </c>
      <c r="C505" s="548"/>
      <c r="D505" s="548"/>
      <c r="E505" s="857"/>
      <c r="F505" s="549"/>
    </row>
    <row r="506" spans="1:6" ht="12.75" thickBot="1">
      <c r="A506" s="542"/>
      <c r="B506" s="578" t="s">
        <v>500</v>
      </c>
      <c r="C506" s="548"/>
      <c r="D506" s="548"/>
      <c r="E506" s="857"/>
      <c r="F506" s="556"/>
    </row>
    <row r="507" spans="1:6" ht="12.75" thickBot="1">
      <c r="A507" s="542"/>
      <c r="B507" s="579" t="s">
        <v>84</v>
      </c>
      <c r="C507" s="558">
        <f>SUM(C502:C506)</f>
        <v>420600</v>
      </c>
      <c r="D507" s="558">
        <f>SUM(D502:D506)</f>
        <v>464984</v>
      </c>
      <c r="E507" s="558">
        <f>SUM(E502:E506)</f>
        <v>441478</v>
      </c>
      <c r="F507" s="559">
        <f t="shared" si="16"/>
        <v>0.949447722932402</v>
      </c>
    </row>
    <row r="508" spans="1:6" ht="12">
      <c r="A508" s="542"/>
      <c r="B508" s="576" t="s">
        <v>379</v>
      </c>
      <c r="C508" s="548"/>
      <c r="D508" s="548">
        <v>24291</v>
      </c>
      <c r="E508" s="857">
        <v>24013</v>
      </c>
      <c r="F508" s="549">
        <f t="shared" si="16"/>
        <v>0.9885554320530238</v>
      </c>
    </row>
    <row r="509" spans="1:6" ht="12">
      <c r="A509" s="542"/>
      <c r="B509" s="576" t="s">
        <v>380</v>
      </c>
      <c r="C509" s="548">
        <v>13000</v>
      </c>
      <c r="D509" s="548">
        <v>11550</v>
      </c>
      <c r="E509" s="857">
        <v>10007</v>
      </c>
      <c r="F509" s="549">
        <f t="shared" si="16"/>
        <v>0.8664069264069264</v>
      </c>
    </row>
    <row r="510" spans="1:6" ht="12.75" thickBot="1">
      <c r="A510" s="542"/>
      <c r="B510" s="578" t="s">
        <v>509</v>
      </c>
      <c r="C510" s="555"/>
      <c r="D510" s="555"/>
      <c r="E510" s="977"/>
      <c r="F510" s="556"/>
    </row>
    <row r="511" spans="1:6" ht="12.75" thickBot="1">
      <c r="A511" s="542"/>
      <c r="B511" s="580" t="s">
        <v>91</v>
      </c>
      <c r="C511" s="558">
        <f>SUM(C509:C510)</f>
        <v>13000</v>
      </c>
      <c r="D511" s="558">
        <f>SUM(D508:D510)</f>
        <v>35841</v>
      </c>
      <c r="E511" s="558">
        <f>SUM(E508:E510)</f>
        <v>34020</v>
      </c>
      <c r="F511" s="559">
        <f t="shared" si="16"/>
        <v>0.9491922658407969</v>
      </c>
    </row>
    <row r="512" spans="1:6" ht="14.25" thickBot="1">
      <c r="A512" s="539"/>
      <c r="B512" s="583" t="s">
        <v>173</v>
      </c>
      <c r="C512" s="575">
        <f>SUM(C507+C511)</f>
        <v>433600</v>
      </c>
      <c r="D512" s="575">
        <f>SUM(D507+D511)</f>
        <v>500825</v>
      </c>
      <c r="E512" s="575">
        <f>SUM(E507+E511)</f>
        <v>475498</v>
      </c>
      <c r="F512" s="991">
        <f t="shared" si="16"/>
        <v>0.9494294414216543</v>
      </c>
    </row>
    <row r="513" spans="1:6" ht="13.5">
      <c r="A513" s="278">
        <v>2991</v>
      </c>
      <c r="B513" s="281" t="s">
        <v>315</v>
      </c>
      <c r="C513" s="587"/>
      <c r="D513" s="587"/>
      <c r="E513" s="985"/>
      <c r="F513" s="549"/>
    </row>
    <row r="514" spans="1:6" ht="12">
      <c r="A514" s="542"/>
      <c r="B514" s="544" t="s">
        <v>294</v>
      </c>
      <c r="C514" s="542"/>
      <c r="D514" s="542"/>
      <c r="E514" s="983"/>
      <c r="F514" s="549"/>
    </row>
    <row r="515" spans="1:6" ht="12.75" thickBot="1">
      <c r="A515" s="542"/>
      <c r="B515" s="545" t="s">
        <v>295</v>
      </c>
      <c r="C515" s="539"/>
      <c r="D515" s="555">
        <f>SUM(D451+D483+D356)</f>
        <v>52612</v>
      </c>
      <c r="E515" s="555">
        <f>SUM(E451+E483+E356)</f>
        <v>52763</v>
      </c>
      <c r="F515" s="556">
        <f aca="true" t="shared" si="21" ref="F515:F544">SUM(E515/D515)</f>
        <v>1.0028700676651714</v>
      </c>
    </row>
    <row r="516" spans="1:6" ht="12.75" thickBot="1">
      <c r="A516" s="542"/>
      <c r="B516" s="546" t="s">
        <v>314</v>
      </c>
      <c r="C516" s="539"/>
      <c r="D516" s="592">
        <f>SUM(D515)</f>
        <v>52612</v>
      </c>
      <c r="E516" s="592">
        <f>SUM(E515)</f>
        <v>52763</v>
      </c>
      <c r="F516" s="559">
        <f t="shared" si="21"/>
        <v>1.0028700676651714</v>
      </c>
    </row>
    <row r="517" spans="1:6" ht="12">
      <c r="A517" s="542"/>
      <c r="B517" s="544" t="s">
        <v>297</v>
      </c>
      <c r="C517" s="548">
        <f aca="true" t="shared" si="22" ref="C517:E522">SUM(C485+C453+C358)</f>
        <v>102459</v>
      </c>
      <c r="D517" s="548">
        <f t="shared" si="22"/>
        <v>122176</v>
      </c>
      <c r="E517" s="548">
        <f t="shared" si="22"/>
        <v>123239</v>
      </c>
      <c r="F517" s="549">
        <f t="shared" si="21"/>
        <v>1.0087005631220534</v>
      </c>
    </row>
    <row r="518" spans="1:6" ht="12.75">
      <c r="A518" s="542"/>
      <c r="B518" s="550" t="s">
        <v>298</v>
      </c>
      <c r="C518" s="551">
        <f t="shared" si="22"/>
        <v>41455</v>
      </c>
      <c r="D518" s="551">
        <f t="shared" si="22"/>
        <v>55645</v>
      </c>
      <c r="E518" s="551">
        <f t="shared" si="22"/>
        <v>51061</v>
      </c>
      <c r="F518" s="549">
        <f t="shared" si="21"/>
        <v>0.917620630784437</v>
      </c>
    </row>
    <row r="519" spans="1:6" ht="12.75">
      <c r="A519" s="542"/>
      <c r="B519" s="550" t="s">
        <v>299</v>
      </c>
      <c r="C519" s="551">
        <f t="shared" si="22"/>
        <v>61004</v>
      </c>
      <c r="D519" s="551">
        <f t="shared" si="22"/>
        <v>66531</v>
      </c>
      <c r="E519" s="551">
        <f t="shared" si="22"/>
        <v>72178</v>
      </c>
      <c r="F519" s="549">
        <f t="shared" si="21"/>
        <v>1.0848777261727616</v>
      </c>
    </row>
    <row r="520" spans="1:6" ht="12">
      <c r="A520" s="542"/>
      <c r="B520" s="552" t="s">
        <v>300</v>
      </c>
      <c r="C520" s="548">
        <f t="shared" si="22"/>
        <v>27859</v>
      </c>
      <c r="D520" s="548">
        <f t="shared" si="22"/>
        <v>35256</v>
      </c>
      <c r="E520" s="548">
        <f t="shared" si="22"/>
        <v>34169</v>
      </c>
      <c r="F520" s="549">
        <f t="shared" si="21"/>
        <v>0.9691683685046517</v>
      </c>
    </row>
    <row r="521" spans="1:6" ht="12">
      <c r="A521" s="542"/>
      <c r="B521" s="552" t="s">
        <v>301</v>
      </c>
      <c r="C521" s="548">
        <f t="shared" si="22"/>
        <v>215947</v>
      </c>
      <c r="D521" s="548">
        <f t="shared" si="22"/>
        <v>225417</v>
      </c>
      <c r="E521" s="548">
        <f t="shared" si="22"/>
        <v>218989</v>
      </c>
      <c r="F521" s="549">
        <f t="shared" si="21"/>
        <v>0.9714839608370265</v>
      </c>
    </row>
    <row r="522" spans="1:6" ht="12">
      <c r="A522" s="542"/>
      <c r="B522" s="552" t="s">
        <v>302</v>
      </c>
      <c r="C522" s="548">
        <f t="shared" si="22"/>
        <v>78433</v>
      </c>
      <c r="D522" s="548">
        <f t="shared" si="22"/>
        <v>88278</v>
      </c>
      <c r="E522" s="548">
        <f t="shared" si="22"/>
        <v>81357</v>
      </c>
      <c r="F522" s="549">
        <f t="shared" si="21"/>
        <v>0.9215999456263169</v>
      </c>
    </row>
    <row r="523" spans="1:6" ht="12">
      <c r="A523" s="542"/>
      <c r="B523" s="552" t="s">
        <v>539</v>
      </c>
      <c r="C523" s="548"/>
      <c r="D523" s="548">
        <f>D364+D491</f>
        <v>10884</v>
      </c>
      <c r="E523" s="548">
        <f>E364+E491+E459</f>
        <v>14329</v>
      </c>
      <c r="F523" s="549">
        <f t="shared" si="21"/>
        <v>1.3165196618890114</v>
      </c>
    </row>
    <row r="524" spans="1:6" ht="12">
      <c r="A524" s="542"/>
      <c r="B524" s="553" t="s">
        <v>303</v>
      </c>
      <c r="C524" s="548">
        <f aca="true" t="shared" si="23" ref="C524:E525">SUM(C492+C460+C365)</f>
        <v>0</v>
      </c>
      <c r="D524" s="548">
        <f t="shared" si="23"/>
        <v>0</v>
      </c>
      <c r="E524" s="548">
        <f t="shared" si="23"/>
        <v>0</v>
      </c>
      <c r="F524" s="549"/>
    </row>
    <row r="525" spans="1:6" ht="12.75" thickBot="1">
      <c r="A525" s="542"/>
      <c r="B525" s="554" t="s">
        <v>304</v>
      </c>
      <c r="C525" s="548">
        <f t="shared" si="23"/>
        <v>15021</v>
      </c>
      <c r="D525" s="548">
        <f t="shared" si="23"/>
        <v>37787</v>
      </c>
      <c r="E525" s="548">
        <f t="shared" si="23"/>
        <v>37570</v>
      </c>
      <c r="F525" s="556">
        <f t="shared" si="21"/>
        <v>0.9942572842511975</v>
      </c>
    </row>
    <row r="526" spans="1:6" ht="12.75" thickBot="1">
      <c r="A526" s="542"/>
      <c r="B526" s="557" t="s">
        <v>528</v>
      </c>
      <c r="C526" s="558">
        <f>SUM(C517+C520+C521+C522+C525)</f>
        <v>439719</v>
      </c>
      <c r="D526" s="558">
        <f>SUM(D517+D520+D521+D522+D525+D523)</f>
        <v>519798</v>
      </c>
      <c r="E526" s="558">
        <f>SUM(E517+E520+E521+E522+E525+E523)</f>
        <v>509653</v>
      </c>
      <c r="F526" s="559">
        <f t="shared" si="21"/>
        <v>0.9804828029349862</v>
      </c>
    </row>
    <row r="527" spans="1:6" ht="13.5" thickBot="1">
      <c r="A527" s="542"/>
      <c r="B527" s="561" t="s">
        <v>92</v>
      </c>
      <c r="C527" s="562">
        <f>SUM(C526+C516)</f>
        <v>439719</v>
      </c>
      <c r="D527" s="562">
        <f>SUM(D526+D516)</f>
        <v>572410</v>
      </c>
      <c r="E527" s="562">
        <f>SUM(E526+E516)</f>
        <v>562416</v>
      </c>
      <c r="F527" s="991">
        <f t="shared" si="21"/>
        <v>0.9825404867140686</v>
      </c>
    </row>
    <row r="528" spans="1:6" ht="12.75" thickBot="1">
      <c r="A528" s="542"/>
      <c r="B528" s="563" t="s">
        <v>93</v>
      </c>
      <c r="C528" s="564"/>
      <c r="D528" s="564"/>
      <c r="E528" s="564"/>
      <c r="F528" s="556"/>
    </row>
    <row r="529" spans="1:6" ht="12">
      <c r="A529" s="542"/>
      <c r="B529" s="566" t="s">
        <v>305</v>
      </c>
      <c r="C529" s="567"/>
      <c r="D529" s="567">
        <f aca="true" t="shared" si="24" ref="D529:E531">SUM(D497+D465+D370)</f>
        <v>64697</v>
      </c>
      <c r="E529" s="567">
        <f t="shared" si="24"/>
        <v>64697</v>
      </c>
      <c r="F529" s="549">
        <f t="shared" si="21"/>
        <v>1</v>
      </c>
    </row>
    <row r="530" spans="1:6" ht="12">
      <c r="A530" s="542"/>
      <c r="B530" s="568" t="s">
        <v>311</v>
      </c>
      <c r="C530" s="548">
        <f>SUM(C498+C466+C371)</f>
        <v>3214555</v>
      </c>
      <c r="D530" s="548">
        <f t="shared" si="24"/>
        <v>3366596</v>
      </c>
      <c r="E530" s="548">
        <f t="shared" si="24"/>
        <v>3262694</v>
      </c>
      <c r="F530" s="549">
        <f t="shared" si="21"/>
        <v>0.9691373719923626</v>
      </c>
    </row>
    <row r="531" spans="1:6" ht="12.75" thickBot="1">
      <c r="A531" s="542"/>
      <c r="B531" s="569" t="s">
        <v>312</v>
      </c>
      <c r="C531" s="555">
        <f>SUM(C499+C467+C372)</f>
        <v>227530</v>
      </c>
      <c r="D531" s="555">
        <f t="shared" si="24"/>
        <v>253269</v>
      </c>
      <c r="E531" s="555">
        <f t="shared" si="24"/>
        <v>236770</v>
      </c>
      <c r="F531" s="556">
        <f t="shared" si="21"/>
        <v>0.9348558252293017</v>
      </c>
    </row>
    <row r="532" spans="1:6" ht="13.5" thickBot="1">
      <c r="A532" s="542"/>
      <c r="B532" s="570" t="s">
        <v>85</v>
      </c>
      <c r="C532" s="571">
        <f>SUM(C530:C531)</f>
        <v>3442085</v>
      </c>
      <c r="D532" s="571">
        <f>SUM(D529:D531)</f>
        <v>3684562</v>
      </c>
      <c r="E532" s="571">
        <f>SUM(E529:E531)</f>
        <v>3564161</v>
      </c>
      <c r="F532" s="991">
        <f t="shared" si="21"/>
        <v>0.9673228459719229</v>
      </c>
    </row>
    <row r="533" spans="1:6" ht="14.25" thickBot="1">
      <c r="A533" s="542"/>
      <c r="B533" s="574" t="s">
        <v>103</v>
      </c>
      <c r="C533" s="575">
        <f>SUM(C527+C528+C532)</f>
        <v>3881804</v>
      </c>
      <c r="D533" s="575">
        <f>SUM(D527+D528+D532)</f>
        <v>4256972</v>
      </c>
      <c r="E533" s="575">
        <f>SUM(E527+E528+E532)</f>
        <v>4126577</v>
      </c>
      <c r="F533" s="991">
        <f t="shared" si="21"/>
        <v>0.9693690726647956</v>
      </c>
    </row>
    <row r="534" spans="1:6" ht="12">
      <c r="A534" s="542"/>
      <c r="B534" s="576" t="s">
        <v>497</v>
      </c>
      <c r="C534" s="548">
        <f aca="true" t="shared" si="25" ref="C534:E538">SUM(C502+C470+C375)</f>
        <v>1705990</v>
      </c>
      <c r="D534" s="548">
        <f t="shared" si="25"/>
        <v>1807912</v>
      </c>
      <c r="E534" s="548">
        <f t="shared" si="25"/>
        <v>1761910</v>
      </c>
      <c r="F534" s="549">
        <f t="shared" si="21"/>
        <v>0.9745551774643899</v>
      </c>
    </row>
    <row r="535" spans="1:6" ht="12">
      <c r="A535" s="542"/>
      <c r="B535" s="576" t="s">
        <v>498</v>
      </c>
      <c r="C535" s="548">
        <f t="shared" si="25"/>
        <v>483752</v>
      </c>
      <c r="D535" s="548">
        <f t="shared" si="25"/>
        <v>515669</v>
      </c>
      <c r="E535" s="548">
        <f t="shared" si="25"/>
        <v>499336</v>
      </c>
      <c r="F535" s="549">
        <f t="shared" si="21"/>
        <v>0.9683265815862501</v>
      </c>
    </row>
    <row r="536" spans="1:6" ht="12">
      <c r="A536" s="542"/>
      <c r="B536" s="576" t="s">
        <v>499</v>
      </c>
      <c r="C536" s="548">
        <f t="shared" si="25"/>
        <v>1671062</v>
      </c>
      <c r="D536" s="548">
        <f t="shared" si="25"/>
        <v>1811692</v>
      </c>
      <c r="E536" s="548">
        <f t="shared" si="25"/>
        <v>1702381</v>
      </c>
      <c r="F536" s="549">
        <f t="shared" si="21"/>
        <v>0.9396635852010166</v>
      </c>
    </row>
    <row r="537" spans="1:6" ht="12">
      <c r="A537" s="542"/>
      <c r="B537" s="577" t="s">
        <v>501</v>
      </c>
      <c r="C537" s="548">
        <f t="shared" si="25"/>
        <v>0</v>
      </c>
      <c r="D537" s="548">
        <f t="shared" si="25"/>
        <v>1544</v>
      </c>
      <c r="E537" s="548">
        <f t="shared" si="25"/>
        <v>1544</v>
      </c>
      <c r="F537" s="549">
        <f t="shared" si="21"/>
        <v>1</v>
      </c>
    </row>
    <row r="538" spans="1:6" ht="12.75" thickBot="1">
      <c r="A538" s="542"/>
      <c r="B538" s="578" t="s">
        <v>500</v>
      </c>
      <c r="C538" s="548">
        <f t="shared" si="25"/>
        <v>0</v>
      </c>
      <c r="D538" s="548">
        <f t="shared" si="25"/>
        <v>466</v>
      </c>
      <c r="E538" s="548">
        <f t="shared" si="25"/>
        <v>466</v>
      </c>
      <c r="F538" s="556">
        <f t="shared" si="21"/>
        <v>1</v>
      </c>
    </row>
    <row r="539" spans="1:6" ht="12.75" thickBot="1">
      <c r="A539" s="542"/>
      <c r="B539" s="579" t="s">
        <v>84</v>
      </c>
      <c r="C539" s="558">
        <f>SUM(C534:C538)</f>
        <v>3860804</v>
      </c>
      <c r="D539" s="558">
        <f>SUM(D534:D538)</f>
        <v>4137283</v>
      </c>
      <c r="E539" s="558">
        <f>SUM(E534:E538)</f>
        <v>3965637</v>
      </c>
      <c r="F539" s="559">
        <f t="shared" si="21"/>
        <v>0.9585123860272551</v>
      </c>
    </row>
    <row r="540" spans="1:6" ht="12">
      <c r="A540" s="542"/>
      <c r="B540" s="576" t="s">
        <v>379</v>
      </c>
      <c r="C540" s="548"/>
      <c r="D540" s="548">
        <f>SUM(D381+D476+D508)</f>
        <v>91630</v>
      </c>
      <c r="E540" s="548">
        <f>SUM(E381+E476+E508)</f>
        <v>83817</v>
      </c>
      <c r="F540" s="549">
        <f t="shared" si="21"/>
        <v>0.9147331659936702</v>
      </c>
    </row>
    <row r="541" spans="1:6" ht="12">
      <c r="A541" s="542"/>
      <c r="B541" s="576" t="s">
        <v>380</v>
      </c>
      <c r="C541" s="548">
        <f>SUM(C509+C477)</f>
        <v>21000</v>
      </c>
      <c r="D541" s="548">
        <f>SUM(D509+D477+D382)</f>
        <v>28059</v>
      </c>
      <c r="E541" s="548">
        <f>SUM(E509+E477+E382)</f>
        <v>26412</v>
      </c>
      <c r="F541" s="549">
        <f t="shared" si="21"/>
        <v>0.9413022559606543</v>
      </c>
    </row>
    <row r="542" spans="1:6" ht="12.75" thickBot="1">
      <c r="A542" s="542"/>
      <c r="B542" s="578" t="s">
        <v>509</v>
      </c>
      <c r="C542" s="555"/>
      <c r="D542" s="555"/>
      <c r="E542" s="555"/>
      <c r="F542" s="556"/>
    </row>
    <row r="543" spans="1:6" ht="12.75" thickBot="1">
      <c r="A543" s="542"/>
      <c r="B543" s="580" t="s">
        <v>91</v>
      </c>
      <c r="C543" s="558">
        <f>SUM(C541)</f>
        <v>21000</v>
      </c>
      <c r="D543" s="558">
        <f>SUM(D540:D542)</f>
        <v>119689</v>
      </c>
      <c r="E543" s="558">
        <f>SUM(E540:E542)</f>
        <v>110229</v>
      </c>
      <c r="F543" s="559">
        <f t="shared" si="21"/>
        <v>0.9209618260658874</v>
      </c>
    </row>
    <row r="544" spans="1:6" ht="14.25" thickBot="1">
      <c r="A544" s="539"/>
      <c r="B544" s="583" t="s">
        <v>173</v>
      </c>
      <c r="C544" s="575">
        <f>SUM(C539+C541)</f>
        <v>3881804</v>
      </c>
      <c r="D544" s="575">
        <f>SUM(D539+D543)</f>
        <v>4256972</v>
      </c>
      <c r="E544" s="575">
        <f>SUM(E539+E543)</f>
        <v>4075866</v>
      </c>
      <c r="F544" s="991">
        <f t="shared" si="21"/>
        <v>0.9574566147017176</v>
      </c>
    </row>
  </sheetData>
  <sheetProtection/>
  <mergeCells count="8">
    <mergeCell ref="F5:F7"/>
    <mergeCell ref="A2:F2"/>
    <mergeCell ref="A1:F1"/>
    <mergeCell ref="C5:C7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5" max="255" man="1"/>
    <brk id="197" max="255" man="1"/>
    <brk id="259" max="255" man="1"/>
    <brk id="322" max="255" man="1"/>
    <brk id="385" max="255" man="1"/>
    <brk id="448" max="255" man="1"/>
    <brk id="51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49">
      <selection activeCell="D53" sqref="D53:E65"/>
    </sheetView>
  </sheetViews>
  <sheetFormatPr defaultColWidth="9.125" defaultRowHeight="12.75"/>
  <cols>
    <col min="1" max="1" width="6.875" style="598" customWidth="1"/>
    <col min="2" max="2" width="50.125" style="595" customWidth="1"/>
    <col min="3" max="5" width="13.75390625" style="595" customWidth="1"/>
    <col min="6" max="6" width="8.75390625" style="595" customWidth="1"/>
    <col min="7" max="16384" width="9.125" style="595" customWidth="1"/>
  </cols>
  <sheetData>
    <row r="1" spans="1:6" ht="12">
      <c r="A1" s="1415" t="s">
        <v>487</v>
      </c>
      <c r="B1" s="1416"/>
      <c r="C1" s="1417"/>
      <c r="D1" s="1417"/>
      <c r="E1" s="1417"/>
      <c r="F1" s="1417"/>
    </row>
    <row r="2" spans="1:6" ht="12.75">
      <c r="A2" s="1415" t="s">
        <v>115</v>
      </c>
      <c r="B2" s="1416"/>
      <c r="C2" s="1417"/>
      <c r="D2" s="1417"/>
      <c r="E2" s="1417"/>
      <c r="F2" s="1417"/>
    </row>
    <row r="3" spans="1:2" s="597" customFormat="1" ht="11.25" customHeight="1">
      <c r="A3" s="596"/>
      <c r="B3" s="596"/>
    </row>
    <row r="4" spans="3:6" ht="11.25" customHeight="1">
      <c r="C4" s="599"/>
      <c r="D4" s="599"/>
      <c r="E4" s="599"/>
      <c r="F4" s="599" t="s">
        <v>279</v>
      </c>
    </row>
    <row r="5" spans="1:6" s="602" customFormat="1" ht="11.25" customHeight="1">
      <c r="A5" s="600"/>
      <c r="B5" s="601"/>
      <c r="C5" s="1405" t="s">
        <v>76</v>
      </c>
      <c r="D5" s="1405" t="s">
        <v>912</v>
      </c>
      <c r="E5" s="1405" t="s">
        <v>1249</v>
      </c>
      <c r="F5" s="1413" t="s">
        <v>889</v>
      </c>
    </row>
    <row r="6" spans="1:6" s="602" customFormat="1" ht="12" customHeight="1">
      <c r="A6" s="603" t="s">
        <v>435</v>
      </c>
      <c r="B6" s="604" t="s">
        <v>449</v>
      </c>
      <c r="C6" s="1406"/>
      <c r="D6" s="1411"/>
      <c r="E6" s="1411"/>
      <c r="F6" s="1413"/>
    </row>
    <row r="7" spans="1:6" s="602" customFormat="1" ht="12.75" customHeight="1" thickBot="1">
      <c r="A7" s="605"/>
      <c r="B7" s="606"/>
      <c r="C7" s="1412"/>
      <c r="D7" s="1412"/>
      <c r="E7" s="1412"/>
      <c r="F7" s="1414"/>
    </row>
    <row r="8" spans="1:6" s="602" customFormat="1" ht="12" customHeight="1">
      <c r="A8" s="607" t="s">
        <v>253</v>
      </c>
      <c r="B8" s="608" t="s">
        <v>254</v>
      </c>
      <c r="C8" s="609" t="s">
        <v>255</v>
      </c>
      <c r="D8" s="609" t="s">
        <v>256</v>
      </c>
      <c r="E8" s="609" t="s">
        <v>257</v>
      </c>
      <c r="F8" s="609" t="s">
        <v>53</v>
      </c>
    </row>
    <row r="9" spans="1:6" ht="12" customHeight="1">
      <c r="A9" s="600">
        <v>3010</v>
      </c>
      <c r="B9" s="610" t="s">
        <v>68</v>
      </c>
      <c r="C9" s="611">
        <f>SUM(C19)</f>
        <v>10533</v>
      </c>
      <c r="D9" s="611">
        <f>SUM(D19)</f>
        <v>10880</v>
      </c>
      <c r="E9" s="611">
        <f>SUM(E19)</f>
        <v>6246</v>
      </c>
      <c r="F9" s="612">
        <f>SUM(E9/D9)</f>
        <v>0.5740808823529412</v>
      </c>
    </row>
    <row r="10" spans="1:6" ht="12" customHeight="1">
      <c r="A10" s="84">
        <v>3011</v>
      </c>
      <c r="B10" s="613" t="s">
        <v>177</v>
      </c>
      <c r="C10" s="611"/>
      <c r="D10" s="611"/>
      <c r="E10" s="611"/>
      <c r="F10" s="612"/>
    </row>
    <row r="11" spans="1:6" ht="12" customHeight="1">
      <c r="A11" s="614"/>
      <c r="B11" s="615" t="s">
        <v>178</v>
      </c>
      <c r="C11" s="520">
        <v>3100</v>
      </c>
      <c r="D11" s="520">
        <v>3128</v>
      </c>
      <c r="E11" s="520">
        <v>2984</v>
      </c>
      <c r="F11" s="616">
        <f aca="true" t="shared" si="0" ref="F11:F65">SUM(E11/D11)</f>
        <v>0.9539641943734015</v>
      </c>
    </row>
    <row r="12" spans="1:6" ht="12" customHeight="1">
      <c r="A12" s="614"/>
      <c r="B12" s="209" t="s">
        <v>459</v>
      </c>
      <c r="C12" s="520">
        <v>900</v>
      </c>
      <c r="D12" s="520">
        <v>952</v>
      </c>
      <c r="E12" s="520">
        <v>875</v>
      </c>
      <c r="F12" s="616">
        <f t="shared" si="0"/>
        <v>0.9191176470588235</v>
      </c>
    </row>
    <row r="13" spans="1:6" ht="12" customHeight="1">
      <c r="A13" s="513"/>
      <c r="B13" s="617" t="s">
        <v>441</v>
      </c>
      <c r="C13" s="520">
        <v>4533</v>
      </c>
      <c r="D13" s="520">
        <v>4800</v>
      </c>
      <c r="E13" s="520">
        <v>2332</v>
      </c>
      <c r="F13" s="616">
        <f t="shared" si="0"/>
        <v>0.48583333333333334</v>
      </c>
    </row>
    <row r="14" spans="1:6" ht="12" customHeight="1">
      <c r="A14" s="614"/>
      <c r="B14" s="521" t="s">
        <v>185</v>
      </c>
      <c r="C14" s="520"/>
      <c r="D14" s="520"/>
      <c r="E14" s="520"/>
      <c r="F14" s="616"/>
    </row>
    <row r="15" spans="1:6" ht="12" customHeight="1">
      <c r="A15" s="614"/>
      <c r="B15" s="209" t="s">
        <v>451</v>
      </c>
      <c r="C15" s="618"/>
      <c r="D15" s="618"/>
      <c r="E15" s="618"/>
      <c r="F15" s="616"/>
    </row>
    <row r="16" spans="1:6" ht="12" customHeight="1">
      <c r="A16" s="513"/>
      <c r="B16" s="615" t="s">
        <v>381</v>
      </c>
      <c r="C16" s="520">
        <v>1500</v>
      </c>
      <c r="D16" s="520">
        <v>1500</v>
      </c>
      <c r="E16" s="520">
        <v>55</v>
      </c>
      <c r="F16" s="616">
        <f t="shared" si="0"/>
        <v>0.03666666666666667</v>
      </c>
    </row>
    <row r="17" spans="1:6" ht="12" customHeight="1">
      <c r="A17" s="513"/>
      <c r="B17" s="83" t="s">
        <v>382</v>
      </c>
      <c r="C17" s="618">
        <v>500</v>
      </c>
      <c r="D17" s="618">
        <v>500</v>
      </c>
      <c r="E17" s="618"/>
      <c r="F17" s="616">
        <f t="shared" si="0"/>
        <v>0</v>
      </c>
    </row>
    <row r="18" spans="1:6" ht="12" customHeight="1" thickBot="1">
      <c r="A18" s="614"/>
      <c r="B18" s="619" t="s">
        <v>174</v>
      </c>
      <c r="C18" s="620"/>
      <c r="D18" s="620"/>
      <c r="E18" s="620"/>
      <c r="F18" s="926"/>
    </row>
    <row r="19" spans="1:6" ht="12" customHeight="1" thickBot="1">
      <c r="A19" s="605"/>
      <c r="B19" s="621" t="s">
        <v>433</v>
      </c>
      <c r="C19" s="622">
        <f>SUM(C11:C18)</f>
        <v>10533</v>
      </c>
      <c r="D19" s="622">
        <f>SUM(D11:D18)</f>
        <v>10880</v>
      </c>
      <c r="E19" s="622">
        <f>SUM(E11:E18)</f>
        <v>6246</v>
      </c>
      <c r="F19" s="927">
        <f t="shared" si="0"/>
        <v>0.5740808823529412</v>
      </c>
    </row>
    <row r="20" spans="1:6" s="602" customFormat="1" ht="12" customHeight="1">
      <c r="A20" s="623">
        <v>3020</v>
      </c>
      <c r="B20" s="262" t="s">
        <v>134</v>
      </c>
      <c r="C20" s="624">
        <f>SUM(C30+C50)</f>
        <v>1701940</v>
      </c>
      <c r="D20" s="624">
        <f>SUM(D30+D50)</f>
        <v>1824471</v>
      </c>
      <c r="E20" s="624">
        <f>SUM(E30+E50)</f>
        <v>1531586</v>
      </c>
      <c r="F20" s="925">
        <f t="shared" si="0"/>
        <v>0.8394685363593063</v>
      </c>
    </row>
    <row r="21" spans="1:6" s="602" customFormat="1" ht="12" customHeight="1">
      <c r="A21" s="603">
        <v>3021</v>
      </c>
      <c r="B21" s="625" t="s">
        <v>179</v>
      </c>
      <c r="C21" s="611"/>
      <c r="D21" s="611"/>
      <c r="E21" s="611"/>
      <c r="F21" s="612"/>
    </row>
    <row r="22" spans="1:6" ht="12" customHeight="1">
      <c r="A22" s="614"/>
      <c r="B22" s="615" t="s">
        <v>178</v>
      </c>
      <c r="C22" s="520">
        <v>921803</v>
      </c>
      <c r="D22" s="520">
        <v>951798</v>
      </c>
      <c r="E22" s="520">
        <v>924768</v>
      </c>
      <c r="F22" s="616">
        <f t="shared" si="0"/>
        <v>0.9716011170437425</v>
      </c>
    </row>
    <row r="23" spans="1:6" ht="12" customHeight="1">
      <c r="A23" s="614"/>
      <c r="B23" s="209" t="s">
        <v>459</v>
      </c>
      <c r="C23" s="520">
        <v>257599</v>
      </c>
      <c r="D23" s="520">
        <v>286541</v>
      </c>
      <c r="E23" s="520">
        <v>266789</v>
      </c>
      <c r="F23" s="616">
        <f t="shared" si="0"/>
        <v>0.9310674563151521</v>
      </c>
    </row>
    <row r="24" spans="1:6" ht="12" customHeight="1">
      <c r="A24" s="513"/>
      <c r="B24" s="617" t="s">
        <v>441</v>
      </c>
      <c r="C24" s="520">
        <v>301293</v>
      </c>
      <c r="D24" s="520">
        <v>294706</v>
      </c>
      <c r="E24" s="520">
        <v>186985</v>
      </c>
      <c r="F24" s="616">
        <f t="shared" si="0"/>
        <v>0.6344797866348157</v>
      </c>
    </row>
    <row r="25" spans="1:6" ht="12" customHeight="1">
      <c r="A25" s="614"/>
      <c r="B25" s="521" t="s">
        <v>185</v>
      </c>
      <c r="C25" s="520"/>
      <c r="D25" s="520"/>
      <c r="E25" s="520"/>
      <c r="F25" s="616"/>
    </row>
    <row r="26" spans="1:6" ht="12" customHeight="1">
      <c r="A26" s="614"/>
      <c r="B26" s="209" t="s">
        <v>451</v>
      </c>
      <c r="C26" s="520"/>
      <c r="D26" s="520">
        <v>5770</v>
      </c>
      <c r="E26" s="520">
        <v>5770</v>
      </c>
      <c r="F26" s="616">
        <f t="shared" si="0"/>
        <v>1</v>
      </c>
    </row>
    <row r="27" spans="1:6" ht="12" customHeight="1">
      <c r="A27" s="513"/>
      <c r="B27" s="615" t="s">
        <v>381</v>
      </c>
      <c r="C27" s="618">
        <v>96700</v>
      </c>
      <c r="D27" s="618">
        <v>51200</v>
      </c>
      <c r="E27" s="618">
        <v>15558</v>
      </c>
      <c r="F27" s="616">
        <f t="shared" si="0"/>
        <v>0.3038671875</v>
      </c>
    </row>
    <row r="28" spans="1:6" ht="12" customHeight="1">
      <c r="A28" s="513"/>
      <c r="B28" s="83" t="s">
        <v>382</v>
      </c>
      <c r="C28" s="618"/>
      <c r="D28" s="618">
        <v>62000</v>
      </c>
      <c r="E28" s="618">
        <v>17014</v>
      </c>
      <c r="F28" s="616">
        <f t="shared" si="0"/>
        <v>0.27441935483870966</v>
      </c>
    </row>
    <row r="29" spans="1:6" ht="12" customHeight="1" thickBot="1">
      <c r="A29" s="614"/>
      <c r="B29" s="619" t="s">
        <v>174</v>
      </c>
      <c r="C29" s="620"/>
      <c r="D29" s="620"/>
      <c r="E29" s="620"/>
      <c r="F29" s="926"/>
    </row>
    <row r="30" spans="1:6" ht="12" customHeight="1" thickBot="1">
      <c r="A30" s="605"/>
      <c r="B30" s="621" t="s">
        <v>433</v>
      </c>
      <c r="C30" s="622">
        <f>SUM(C22:C29)</f>
        <v>1577395</v>
      </c>
      <c r="D30" s="622">
        <f>SUM(D22:D29)</f>
        <v>1652015</v>
      </c>
      <c r="E30" s="622">
        <f>SUM(E22:E29)</f>
        <v>1416884</v>
      </c>
      <c r="F30" s="927">
        <f t="shared" si="0"/>
        <v>0.8576701785395411</v>
      </c>
    </row>
    <row r="31" spans="1:6" ht="12" customHeight="1">
      <c r="A31" s="603">
        <v>3024</v>
      </c>
      <c r="B31" s="626" t="s">
        <v>95</v>
      </c>
      <c r="C31" s="624"/>
      <c r="D31" s="624"/>
      <c r="E31" s="611"/>
      <c r="F31" s="925"/>
    </row>
    <row r="32" spans="1:6" ht="12" customHeight="1">
      <c r="A32" s="603"/>
      <c r="B32" s="615" t="s">
        <v>178</v>
      </c>
      <c r="C32" s="520">
        <v>60000</v>
      </c>
      <c r="D32" s="520">
        <v>75503</v>
      </c>
      <c r="E32" s="520">
        <v>74383</v>
      </c>
      <c r="F32" s="616">
        <f t="shared" si="0"/>
        <v>0.9851661523383177</v>
      </c>
    </row>
    <row r="33" spans="1:6" ht="12" customHeight="1">
      <c r="A33" s="603"/>
      <c r="B33" s="209" t="s">
        <v>459</v>
      </c>
      <c r="C33" s="520">
        <v>16000</v>
      </c>
      <c r="D33" s="520">
        <v>20549</v>
      </c>
      <c r="E33" s="520">
        <v>20549</v>
      </c>
      <c r="F33" s="616">
        <f t="shared" si="0"/>
        <v>1</v>
      </c>
    </row>
    <row r="34" spans="1:6" ht="12" customHeight="1">
      <c r="A34" s="603"/>
      <c r="B34" s="617" t="s">
        <v>441</v>
      </c>
      <c r="C34" s="520">
        <v>30000</v>
      </c>
      <c r="D34" s="520">
        <v>13308</v>
      </c>
      <c r="E34" s="520">
        <v>13107</v>
      </c>
      <c r="F34" s="616">
        <f t="shared" si="0"/>
        <v>0.9848963029756538</v>
      </c>
    </row>
    <row r="35" spans="1:6" ht="12" customHeight="1">
      <c r="A35" s="603"/>
      <c r="B35" s="521" t="s">
        <v>185</v>
      </c>
      <c r="C35" s="520"/>
      <c r="D35" s="520"/>
      <c r="E35" s="520"/>
      <c r="F35" s="616"/>
    </row>
    <row r="36" spans="1:6" ht="12" customHeight="1">
      <c r="A36" s="603"/>
      <c r="B36" s="209" t="s">
        <v>451</v>
      </c>
      <c r="C36" s="520"/>
      <c r="D36" s="520"/>
      <c r="E36" s="520"/>
      <c r="F36" s="616"/>
    </row>
    <row r="37" spans="1:6" ht="12" customHeight="1">
      <c r="A37" s="603"/>
      <c r="B37" s="615" t="s">
        <v>381</v>
      </c>
      <c r="C37" s="618"/>
      <c r="D37" s="618">
        <v>880</v>
      </c>
      <c r="E37" s="618">
        <v>880</v>
      </c>
      <c r="F37" s="616">
        <f t="shared" si="0"/>
        <v>1</v>
      </c>
    </row>
    <row r="38" spans="1:6" ht="12" customHeight="1">
      <c r="A38" s="603"/>
      <c r="B38" s="83" t="s">
        <v>382</v>
      </c>
      <c r="C38" s="618"/>
      <c r="D38" s="618"/>
      <c r="E38" s="618"/>
      <c r="F38" s="612"/>
    </row>
    <row r="39" spans="1:6" ht="12" customHeight="1" thickBot="1">
      <c r="A39" s="603"/>
      <c r="B39" s="619" t="s">
        <v>174</v>
      </c>
      <c r="C39" s="620"/>
      <c r="D39" s="620"/>
      <c r="E39" s="620"/>
      <c r="F39" s="926"/>
    </row>
    <row r="40" spans="1:6" ht="12" customHeight="1" thickBot="1">
      <c r="A40" s="627"/>
      <c r="B40" s="621" t="s">
        <v>433</v>
      </c>
      <c r="C40" s="622">
        <f>SUM(C32:C39)</f>
        <v>106000</v>
      </c>
      <c r="D40" s="622">
        <f>SUM(D32:D39)</f>
        <v>110240</v>
      </c>
      <c r="E40" s="622">
        <f>SUM(E32:E39)</f>
        <v>108919</v>
      </c>
      <c r="F40" s="927">
        <f t="shared" si="0"/>
        <v>0.988017053701016</v>
      </c>
    </row>
    <row r="41" spans="1:6" ht="12" customHeight="1">
      <c r="A41" s="628">
        <v>3026</v>
      </c>
      <c r="B41" s="629" t="s">
        <v>455</v>
      </c>
      <c r="C41" s="611"/>
      <c r="D41" s="611"/>
      <c r="E41" s="611"/>
      <c r="F41" s="925"/>
    </row>
    <row r="42" spans="1:6" ht="12" customHeight="1">
      <c r="A42" s="84"/>
      <c r="B42" s="615" t="s">
        <v>178</v>
      </c>
      <c r="C42" s="520"/>
      <c r="D42" s="520"/>
      <c r="E42" s="520"/>
      <c r="F42" s="612"/>
    </row>
    <row r="43" spans="1:6" ht="12" customHeight="1">
      <c r="A43" s="84"/>
      <c r="B43" s="209" t="s">
        <v>459</v>
      </c>
      <c r="C43" s="520"/>
      <c r="D43" s="520"/>
      <c r="E43" s="520"/>
      <c r="F43" s="612"/>
    </row>
    <row r="44" spans="1:6" ht="12" customHeight="1">
      <c r="A44" s="84"/>
      <c r="B44" s="617" t="s">
        <v>441</v>
      </c>
      <c r="C44" s="520">
        <v>60645</v>
      </c>
      <c r="D44" s="520">
        <v>73002</v>
      </c>
      <c r="E44" s="520">
        <v>57744</v>
      </c>
      <c r="F44" s="616">
        <f t="shared" si="0"/>
        <v>0.7909920276156818</v>
      </c>
    </row>
    <row r="45" spans="1:6" ht="12" customHeight="1">
      <c r="A45" s="84"/>
      <c r="B45" s="521" t="s">
        <v>185</v>
      </c>
      <c r="C45" s="630"/>
      <c r="D45" s="630"/>
      <c r="E45" s="630"/>
      <c r="F45" s="616"/>
    </row>
    <row r="46" spans="1:6" ht="12" customHeight="1">
      <c r="A46" s="84"/>
      <c r="B46" s="209" t="s">
        <v>451</v>
      </c>
      <c r="C46" s="631"/>
      <c r="D46" s="631"/>
      <c r="E46" s="631"/>
      <c r="F46" s="616"/>
    </row>
    <row r="47" spans="1:6" ht="12" customHeight="1">
      <c r="A47" s="84"/>
      <c r="B47" s="615" t="s">
        <v>381</v>
      </c>
      <c r="C47" s="632">
        <v>63900</v>
      </c>
      <c r="D47" s="632">
        <v>99454</v>
      </c>
      <c r="E47" s="632">
        <v>56958</v>
      </c>
      <c r="F47" s="616">
        <f t="shared" si="0"/>
        <v>0.5727069801114083</v>
      </c>
    </row>
    <row r="48" spans="1:6" ht="12" customHeight="1">
      <c r="A48" s="84"/>
      <c r="B48" s="83" t="s">
        <v>382</v>
      </c>
      <c r="C48" s="632"/>
      <c r="D48" s="632"/>
      <c r="E48" s="632"/>
      <c r="F48" s="612"/>
    </row>
    <row r="49" spans="1:6" ht="12" customHeight="1" thickBot="1">
      <c r="A49" s="84"/>
      <c r="B49" s="619" t="s">
        <v>174</v>
      </c>
      <c r="C49" s="633"/>
      <c r="D49" s="633"/>
      <c r="E49" s="633"/>
      <c r="F49" s="926"/>
    </row>
    <row r="50" spans="1:6" ht="12" customHeight="1" thickBot="1">
      <c r="A50" s="627"/>
      <c r="B50" s="621" t="s">
        <v>433</v>
      </c>
      <c r="C50" s="622">
        <f>SUM(C41:C47)</f>
        <v>124545</v>
      </c>
      <c r="D50" s="622">
        <f>SUM(D41:D47)</f>
        <v>172456</v>
      </c>
      <c r="E50" s="622">
        <f>SUM(E41:E47)</f>
        <v>114702</v>
      </c>
      <c r="F50" s="927">
        <f t="shared" si="0"/>
        <v>0.6651087813703206</v>
      </c>
    </row>
    <row r="51" spans="1:6" ht="12" customHeight="1">
      <c r="A51" s="603">
        <v>3000</v>
      </c>
      <c r="B51" s="634" t="s">
        <v>181</v>
      </c>
      <c r="C51" s="520"/>
      <c r="D51" s="520"/>
      <c r="E51" s="520"/>
      <c r="F51" s="925"/>
    </row>
    <row r="52" spans="1:6" ht="12" customHeight="1">
      <c r="A52" s="603"/>
      <c r="B52" s="635" t="s">
        <v>96</v>
      </c>
      <c r="C52" s="520"/>
      <c r="D52" s="520"/>
      <c r="E52" s="520"/>
      <c r="F52" s="612"/>
    </row>
    <row r="53" spans="1:6" ht="12" customHeight="1">
      <c r="A53" s="614"/>
      <c r="B53" s="615" t="s">
        <v>178</v>
      </c>
      <c r="C53" s="520">
        <f aca="true" t="shared" si="1" ref="C53:E54">SUM(C22+C11+C32)</f>
        <v>984903</v>
      </c>
      <c r="D53" s="520">
        <f t="shared" si="1"/>
        <v>1030429</v>
      </c>
      <c r="E53" s="520">
        <f t="shared" si="1"/>
        <v>1002135</v>
      </c>
      <c r="F53" s="616">
        <f t="shared" si="0"/>
        <v>0.9725415336718978</v>
      </c>
    </row>
    <row r="54" spans="1:6" ht="12" customHeight="1">
      <c r="A54" s="614"/>
      <c r="B54" s="209" t="s">
        <v>459</v>
      </c>
      <c r="C54" s="520">
        <f t="shared" si="1"/>
        <v>274499</v>
      </c>
      <c r="D54" s="520">
        <f t="shared" si="1"/>
        <v>308042</v>
      </c>
      <c r="E54" s="520">
        <f t="shared" si="1"/>
        <v>288213</v>
      </c>
      <c r="F54" s="616">
        <f t="shared" si="0"/>
        <v>0.9356289077463463</v>
      </c>
    </row>
    <row r="55" spans="1:6" ht="12" customHeight="1">
      <c r="A55" s="513"/>
      <c r="B55" s="521" t="s">
        <v>456</v>
      </c>
      <c r="C55" s="520">
        <f>SUM(C24+C13+C44+C34)</f>
        <v>396471</v>
      </c>
      <c r="D55" s="520">
        <f>SUM(D24+D13+D44+D34)</f>
        <v>385816</v>
      </c>
      <c r="E55" s="520">
        <f>SUM(E24+E13+E44+E34)</f>
        <v>260168</v>
      </c>
      <c r="F55" s="616">
        <f t="shared" si="0"/>
        <v>0.6743318058349057</v>
      </c>
    </row>
    <row r="56" spans="1:6" ht="12" customHeight="1">
      <c r="A56" s="614"/>
      <c r="B56" s="521" t="s">
        <v>185</v>
      </c>
      <c r="C56" s="520">
        <f>SUM(C14)</f>
        <v>0</v>
      </c>
      <c r="D56" s="520">
        <f>SUM(D14)</f>
        <v>0</v>
      </c>
      <c r="E56" s="520">
        <f>SUM(E14)</f>
        <v>0</v>
      </c>
      <c r="F56" s="616"/>
    </row>
    <row r="57" spans="1:6" ht="12" customHeight="1">
      <c r="A57" s="614"/>
      <c r="B57" s="209" t="s">
        <v>451</v>
      </c>
      <c r="C57" s="520">
        <f>SUM(C25+C15)</f>
        <v>0</v>
      </c>
      <c r="D57" s="520">
        <f>SUM(D26)</f>
        <v>5770</v>
      </c>
      <c r="E57" s="520">
        <f>SUM(E26)</f>
        <v>5770</v>
      </c>
      <c r="F57" s="616">
        <f t="shared" si="0"/>
        <v>1</v>
      </c>
    </row>
    <row r="58" spans="1:6" ht="12" customHeight="1">
      <c r="A58" s="614"/>
      <c r="B58" s="528" t="s">
        <v>84</v>
      </c>
      <c r="C58" s="636">
        <f>SUM(C53:C57)</f>
        <v>1655873</v>
      </c>
      <c r="D58" s="636">
        <f>SUM(D53:D57)</f>
        <v>1730057</v>
      </c>
      <c r="E58" s="636">
        <f>SUM(E53:E57)</f>
        <v>1556286</v>
      </c>
      <c r="F58" s="612">
        <f t="shared" si="0"/>
        <v>0.8995576446325179</v>
      </c>
    </row>
    <row r="59" spans="1:6" ht="12" customHeight="1">
      <c r="A59" s="614"/>
      <c r="B59" s="637" t="s">
        <v>97</v>
      </c>
      <c r="C59" s="520"/>
      <c r="D59" s="520"/>
      <c r="E59" s="520"/>
      <c r="F59" s="612"/>
    </row>
    <row r="60" spans="1:6" ht="12" customHeight="1">
      <c r="A60" s="614"/>
      <c r="B60" s="615" t="s">
        <v>383</v>
      </c>
      <c r="C60" s="520">
        <f>SUM(C28+C17)</f>
        <v>500</v>
      </c>
      <c r="D60" s="520">
        <f>SUM(D28+D17)</f>
        <v>62500</v>
      </c>
      <c r="E60" s="520">
        <f>SUM(E28+E17)</f>
        <v>17014</v>
      </c>
      <c r="F60" s="616">
        <f t="shared" si="0"/>
        <v>0.272224</v>
      </c>
    </row>
    <row r="61" spans="1:6" ht="12" customHeight="1">
      <c r="A61" s="614"/>
      <c r="B61" s="83" t="s">
        <v>820</v>
      </c>
      <c r="C61" s="520">
        <f>SUM(C27+C16+C47)</f>
        <v>162100</v>
      </c>
      <c r="D61" s="520">
        <f>SUM(D27+D16+D47+D37)</f>
        <v>153034</v>
      </c>
      <c r="E61" s="520">
        <f>SUM(E27+E16+E47+E37)</f>
        <v>73451</v>
      </c>
      <c r="F61" s="616">
        <f t="shared" si="0"/>
        <v>0.47996523648339584</v>
      </c>
    </row>
    <row r="62" spans="1:6" ht="12" customHeight="1">
      <c r="A62" s="614"/>
      <c r="B62" s="521" t="s">
        <v>384</v>
      </c>
      <c r="C62" s="520"/>
      <c r="D62" s="520"/>
      <c r="E62" s="520"/>
      <c r="F62" s="612"/>
    </row>
    <row r="63" spans="1:6" ht="12" customHeight="1" thickBot="1">
      <c r="A63" s="614"/>
      <c r="B63" s="528" t="s">
        <v>98</v>
      </c>
      <c r="C63" s="636">
        <f>SUM(C60:C62)</f>
        <v>162600</v>
      </c>
      <c r="D63" s="636">
        <f>SUM(D60:D62)</f>
        <v>215534</v>
      </c>
      <c r="E63" s="636">
        <f>SUM(E60:E62)</f>
        <v>90465</v>
      </c>
      <c r="F63" s="926">
        <f t="shared" si="0"/>
        <v>0.41972496218694033</v>
      </c>
    </row>
    <row r="64" spans="1:6" ht="12" customHeight="1" thickBot="1">
      <c r="A64" s="605"/>
      <c r="B64" s="621" t="s">
        <v>404</v>
      </c>
      <c r="C64" s="622">
        <f>SUM(C58+C63)</f>
        <v>1818473</v>
      </c>
      <c r="D64" s="622">
        <f>SUM(D58+D63)</f>
        <v>1945591</v>
      </c>
      <c r="E64" s="622">
        <f>SUM(E58+E63)</f>
        <v>1646751</v>
      </c>
      <c r="F64" s="927">
        <f t="shared" si="0"/>
        <v>0.8464014276381829</v>
      </c>
    </row>
    <row r="65" spans="1:6" ht="12" thickBot="1">
      <c r="A65" s="638"/>
      <c r="B65" s="639" t="s">
        <v>121</v>
      </c>
      <c r="C65" s="640">
        <f>SUM(C64)</f>
        <v>1818473</v>
      </c>
      <c r="D65" s="640">
        <f>SUM(D64)</f>
        <v>1945591</v>
      </c>
      <c r="E65" s="640">
        <f>SUM(E64)</f>
        <v>1646751</v>
      </c>
      <c r="F65" s="927">
        <f t="shared" si="0"/>
        <v>0.8464014276381829</v>
      </c>
    </row>
    <row r="67" spans="3:5" ht="11.25">
      <c r="C67" s="641"/>
      <c r="D67" s="641"/>
      <c r="E67" s="641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34">
      <selection activeCell="E10" sqref="E10"/>
    </sheetView>
  </sheetViews>
  <sheetFormatPr defaultColWidth="9.125" defaultRowHeight="12.75"/>
  <cols>
    <col min="1" max="1" width="9.125" style="642" customWidth="1"/>
    <col min="2" max="2" width="60.00390625" style="642" customWidth="1"/>
    <col min="3" max="4" width="10.875" style="642" customWidth="1"/>
    <col min="5" max="5" width="11.875" style="642" customWidth="1"/>
    <col min="6" max="6" width="9.50390625" style="642" customWidth="1"/>
    <col min="7" max="16384" width="9.125" style="642" customWidth="1"/>
  </cols>
  <sheetData>
    <row r="2" spans="1:6" ht="13.5">
      <c r="A2" s="1422" t="s">
        <v>485</v>
      </c>
      <c r="B2" s="1417"/>
      <c r="C2" s="1417"/>
      <c r="D2" s="1417"/>
      <c r="E2" s="1417"/>
      <c r="F2" s="1417"/>
    </row>
    <row r="3" spans="1:6" ht="12">
      <c r="A3" s="1421" t="s">
        <v>369</v>
      </c>
      <c r="B3" s="1417"/>
      <c r="C3" s="1417"/>
      <c r="D3" s="1417"/>
      <c r="E3" s="1417"/>
      <c r="F3" s="1417"/>
    </row>
    <row r="4" ht="12.75">
      <c r="B4" s="643"/>
    </row>
    <row r="5" ht="12.75">
      <c r="B5" s="643"/>
    </row>
    <row r="6" spans="3:6" ht="12.75">
      <c r="C6" s="644"/>
      <c r="D6" s="644"/>
      <c r="E6" s="644"/>
      <c r="F6" s="644" t="s">
        <v>279</v>
      </c>
    </row>
    <row r="7" spans="1:6" ht="12.75" customHeight="1">
      <c r="A7" s="645"/>
      <c r="B7" s="646" t="s">
        <v>252</v>
      </c>
      <c r="C7" s="1405" t="s">
        <v>76</v>
      </c>
      <c r="D7" s="1405" t="s">
        <v>912</v>
      </c>
      <c r="E7" s="1405" t="s">
        <v>1314</v>
      </c>
      <c r="F7" s="1418" t="s">
        <v>890</v>
      </c>
    </row>
    <row r="8" spans="1:6" ht="12">
      <c r="A8" s="647"/>
      <c r="B8" s="648" t="s">
        <v>436</v>
      </c>
      <c r="C8" s="1411"/>
      <c r="D8" s="1411"/>
      <c r="E8" s="1411"/>
      <c r="F8" s="1419"/>
    </row>
    <row r="9" spans="1:6" ht="12.75" thickBot="1">
      <c r="A9" s="649"/>
      <c r="B9" s="650"/>
      <c r="C9" s="1423"/>
      <c r="D9" s="1412"/>
      <c r="E9" s="1412"/>
      <c r="F9" s="1420"/>
    </row>
    <row r="10" spans="1:6" ht="12.75" thickBot="1">
      <c r="A10" s="651" t="s">
        <v>253</v>
      </c>
      <c r="B10" s="650" t="s">
        <v>254</v>
      </c>
      <c r="C10" s="652" t="s">
        <v>255</v>
      </c>
      <c r="D10" s="652" t="s">
        <v>256</v>
      </c>
      <c r="E10" s="652" t="s">
        <v>257</v>
      </c>
      <c r="F10" s="652" t="s">
        <v>53</v>
      </c>
    </row>
    <row r="11" spans="1:6" ht="15" customHeight="1">
      <c r="A11" s="653">
        <v>3030</v>
      </c>
      <c r="B11" s="654" t="s">
        <v>104</v>
      </c>
      <c r="C11" s="655"/>
      <c r="D11" s="655"/>
      <c r="E11" s="655"/>
      <c r="F11" s="656"/>
    </row>
    <row r="12" spans="1:6" ht="15" customHeight="1">
      <c r="A12" s="653"/>
      <c r="B12" s="544" t="s">
        <v>294</v>
      </c>
      <c r="C12" s="655"/>
      <c r="D12" s="655"/>
      <c r="E12" s="655"/>
      <c r="F12" s="647"/>
    </row>
    <row r="13" spans="1:6" ht="15" customHeight="1" thickBot="1">
      <c r="A13" s="653"/>
      <c r="B13" s="545" t="s">
        <v>295</v>
      </c>
      <c r="C13" s="652"/>
      <c r="D13" s="928">
        <v>1761</v>
      </c>
      <c r="E13" s="928">
        <v>1761</v>
      </c>
      <c r="F13" s="880">
        <f>SUM(E13/D13)</f>
        <v>1</v>
      </c>
    </row>
    <row r="14" spans="1:6" ht="15" customHeight="1" thickBot="1">
      <c r="A14" s="658"/>
      <c r="B14" s="546" t="s">
        <v>314</v>
      </c>
      <c r="C14" s="659"/>
      <c r="D14" s="929">
        <f>SUM(D13)</f>
        <v>1761</v>
      </c>
      <c r="E14" s="929">
        <f>SUM(E13)</f>
        <v>1761</v>
      </c>
      <c r="F14" s="882">
        <f aca="true" t="shared" si="0" ref="F14:F45">SUM(E14/D14)</f>
        <v>1</v>
      </c>
    </row>
    <row r="15" spans="1:6" ht="15" customHeight="1">
      <c r="A15" s="653"/>
      <c r="B15" s="544" t="s">
        <v>297</v>
      </c>
      <c r="C15" s="661">
        <f>SUM(C16)</f>
        <v>2000</v>
      </c>
      <c r="D15" s="930">
        <f>SUM(D16:D17)</f>
        <v>2851</v>
      </c>
      <c r="E15" s="930">
        <f>SUM(E16:E17)</f>
        <v>2851</v>
      </c>
      <c r="F15" s="881">
        <f t="shared" si="0"/>
        <v>1</v>
      </c>
    </row>
    <row r="16" spans="1:6" ht="15" customHeight="1">
      <c r="A16" s="653"/>
      <c r="B16" s="550" t="s">
        <v>298</v>
      </c>
      <c r="C16" s="662">
        <v>2000</v>
      </c>
      <c r="D16" s="964">
        <v>2798</v>
      </c>
      <c r="E16" s="964">
        <v>2798</v>
      </c>
      <c r="F16" s="881">
        <f t="shared" si="0"/>
        <v>1</v>
      </c>
    </row>
    <row r="17" spans="1:6" ht="15" customHeight="1">
      <c r="A17" s="653"/>
      <c r="B17" s="550" t="s">
        <v>299</v>
      </c>
      <c r="C17" s="661"/>
      <c r="D17" s="964">
        <v>53</v>
      </c>
      <c r="E17" s="964">
        <v>53</v>
      </c>
      <c r="F17" s="881">
        <f t="shared" si="0"/>
        <v>1</v>
      </c>
    </row>
    <row r="18" spans="1:6" ht="15" customHeight="1">
      <c r="A18" s="653"/>
      <c r="B18" s="552" t="s">
        <v>300</v>
      </c>
      <c r="C18" s="661"/>
      <c r="D18" s="931">
        <v>16</v>
      </c>
      <c r="E18" s="931">
        <v>16</v>
      </c>
      <c r="F18" s="881">
        <f t="shared" si="0"/>
        <v>1</v>
      </c>
    </row>
    <row r="19" spans="1:6" ht="15" customHeight="1">
      <c r="A19" s="653"/>
      <c r="B19" s="552" t="s">
        <v>301</v>
      </c>
      <c r="C19" s="661"/>
      <c r="D19" s="930"/>
      <c r="E19" s="930"/>
      <c r="F19" s="881"/>
    </row>
    <row r="20" spans="1:6" ht="15" customHeight="1">
      <c r="A20" s="653"/>
      <c r="B20" s="552" t="s">
        <v>302</v>
      </c>
      <c r="C20" s="661"/>
      <c r="D20" s="931">
        <v>702</v>
      </c>
      <c r="E20" s="931">
        <v>703</v>
      </c>
      <c r="F20" s="881">
        <f t="shared" si="0"/>
        <v>1.0014245014245013</v>
      </c>
    </row>
    <row r="21" spans="1:6" ht="15" customHeight="1">
      <c r="A21" s="653"/>
      <c r="B21" s="553" t="s">
        <v>303</v>
      </c>
      <c r="C21" s="661"/>
      <c r="D21" s="931">
        <v>383</v>
      </c>
      <c r="E21" s="931">
        <v>383</v>
      </c>
      <c r="F21" s="881">
        <f t="shared" si="0"/>
        <v>1</v>
      </c>
    </row>
    <row r="22" spans="1:6" ht="15" customHeight="1" thickBot="1">
      <c r="A22" s="663"/>
      <c r="B22" s="554" t="s">
        <v>304</v>
      </c>
      <c r="C22" s="664"/>
      <c r="D22" s="928">
        <v>1233</v>
      </c>
      <c r="E22" s="928">
        <v>1233</v>
      </c>
      <c r="F22" s="880">
        <f t="shared" si="0"/>
        <v>1</v>
      </c>
    </row>
    <row r="23" spans="1:6" ht="15" customHeight="1" thickBot="1">
      <c r="A23" s="658"/>
      <c r="B23" s="557" t="s">
        <v>528</v>
      </c>
      <c r="C23" s="664">
        <f>SUM(C16:C22)</f>
        <v>2000</v>
      </c>
      <c r="D23" s="932">
        <f>SUM(D16:D22)</f>
        <v>5185</v>
      </c>
      <c r="E23" s="932">
        <f>SUM(E16:E22)</f>
        <v>5186</v>
      </c>
      <c r="F23" s="934">
        <f t="shared" si="0"/>
        <v>1.0001928640308582</v>
      </c>
    </row>
    <row r="24" spans="1:6" ht="15" customHeight="1" thickBot="1">
      <c r="A24" s="658"/>
      <c r="B24" s="561" t="s">
        <v>92</v>
      </c>
      <c r="C24" s="660">
        <f>SUM(C23)</f>
        <v>2000</v>
      </c>
      <c r="D24" s="929">
        <f>SUM(D23+D14)</f>
        <v>6946</v>
      </c>
      <c r="E24" s="929">
        <f>SUM(E23+E14)</f>
        <v>6947</v>
      </c>
      <c r="F24" s="933">
        <f t="shared" si="0"/>
        <v>1.0001439677512238</v>
      </c>
    </row>
    <row r="25" spans="1:6" ht="15" customHeight="1" thickBot="1">
      <c r="A25" s="658"/>
      <c r="B25" s="563" t="s">
        <v>93</v>
      </c>
      <c r="C25" s="660"/>
      <c r="D25" s="929"/>
      <c r="E25" s="929"/>
      <c r="F25" s="933"/>
    </row>
    <row r="26" spans="1:6" ht="15" customHeight="1">
      <c r="A26" s="653"/>
      <c r="B26" s="566" t="s">
        <v>305</v>
      </c>
      <c r="C26" s="661"/>
      <c r="D26" s="931">
        <v>14706</v>
      </c>
      <c r="E26" s="931">
        <v>14706</v>
      </c>
      <c r="F26" s="881">
        <f t="shared" si="0"/>
        <v>1</v>
      </c>
    </row>
    <row r="27" spans="1:6" ht="15" customHeight="1" thickBot="1">
      <c r="A27" s="653"/>
      <c r="B27" s="569" t="s">
        <v>311</v>
      </c>
      <c r="C27" s="657">
        <v>378982</v>
      </c>
      <c r="D27" s="928">
        <v>396263</v>
      </c>
      <c r="E27" s="928">
        <v>387245</v>
      </c>
      <c r="F27" s="880">
        <f t="shared" si="0"/>
        <v>0.9772423870005527</v>
      </c>
    </row>
    <row r="28" spans="1:6" ht="15" customHeight="1" thickBot="1">
      <c r="A28" s="658"/>
      <c r="B28" s="570" t="s">
        <v>85</v>
      </c>
      <c r="C28" s="660">
        <f>SUM(C27)</f>
        <v>378982</v>
      </c>
      <c r="D28" s="929">
        <f>SUM(D26:D27)</f>
        <v>410969</v>
      </c>
      <c r="E28" s="929">
        <f>SUM(E26:E27)</f>
        <v>401951</v>
      </c>
      <c r="F28" s="934">
        <f t="shared" si="0"/>
        <v>0.9780567390727768</v>
      </c>
    </row>
    <row r="29" spans="1:6" ht="15" customHeight="1">
      <c r="A29" s="653"/>
      <c r="B29" s="566" t="s">
        <v>305</v>
      </c>
      <c r="C29" s="661"/>
      <c r="D29" s="930"/>
      <c r="E29" s="930"/>
      <c r="F29" s="881"/>
    </row>
    <row r="30" spans="1:6" ht="15" customHeight="1" thickBot="1">
      <c r="A30" s="653"/>
      <c r="B30" s="569" t="s">
        <v>311</v>
      </c>
      <c r="C30" s="657">
        <v>14000</v>
      </c>
      <c r="D30" s="928">
        <v>19382</v>
      </c>
      <c r="E30" s="928">
        <v>15741</v>
      </c>
      <c r="F30" s="880">
        <f t="shared" si="0"/>
        <v>0.8121452894438138</v>
      </c>
    </row>
    <row r="31" spans="1:6" ht="15" customHeight="1" thickBot="1">
      <c r="A31" s="658"/>
      <c r="B31" s="570" t="s">
        <v>88</v>
      </c>
      <c r="C31" s="660">
        <f>SUM(C30)</f>
        <v>14000</v>
      </c>
      <c r="D31" s="929">
        <f>SUM(D30)</f>
        <v>19382</v>
      </c>
      <c r="E31" s="929">
        <f>SUM(E30)</f>
        <v>15741</v>
      </c>
      <c r="F31" s="934">
        <f t="shared" si="0"/>
        <v>0.8121452894438138</v>
      </c>
    </row>
    <row r="32" spans="1:6" ht="15" customHeight="1" thickBot="1">
      <c r="A32" s="653"/>
      <c r="B32" s="572" t="s">
        <v>794</v>
      </c>
      <c r="C32" s="660"/>
      <c r="D32" s="929"/>
      <c r="E32" s="929"/>
      <c r="F32" s="933"/>
    </row>
    <row r="33" spans="1:6" ht="15" customHeight="1" thickBot="1">
      <c r="A33" s="658"/>
      <c r="B33" s="574" t="s">
        <v>103</v>
      </c>
      <c r="C33" s="664">
        <f>SUM(C31+C28+C24)</f>
        <v>394982</v>
      </c>
      <c r="D33" s="932">
        <f>SUM(D31+D28+D24)</f>
        <v>437297</v>
      </c>
      <c r="E33" s="932">
        <f>SUM(E31+E28+E24)</f>
        <v>424639</v>
      </c>
      <c r="F33" s="934">
        <f>SUM(E33/D33)</f>
        <v>0.9710539976263272</v>
      </c>
    </row>
    <row r="34" spans="1:6" ht="15" customHeight="1">
      <c r="A34" s="653"/>
      <c r="B34" s="576" t="s">
        <v>497</v>
      </c>
      <c r="C34" s="662">
        <v>208450</v>
      </c>
      <c r="D34" s="931">
        <v>228006</v>
      </c>
      <c r="E34" s="931">
        <v>217513</v>
      </c>
      <c r="F34" s="881">
        <f t="shared" si="0"/>
        <v>0.9539792812469847</v>
      </c>
    </row>
    <row r="35" spans="1:6" ht="15" customHeight="1">
      <c r="A35" s="653"/>
      <c r="B35" s="576" t="s">
        <v>498</v>
      </c>
      <c r="C35" s="662">
        <v>56282</v>
      </c>
      <c r="D35" s="931">
        <v>63074</v>
      </c>
      <c r="E35" s="931">
        <v>56662</v>
      </c>
      <c r="F35" s="881">
        <f t="shared" si="0"/>
        <v>0.8983416304658021</v>
      </c>
    </row>
    <row r="36" spans="1:6" ht="15" customHeight="1">
      <c r="A36" s="653"/>
      <c r="B36" s="576" t="s">
        <v>499</v>
      </c>
      <c r="C36" s="662">
        <v>116250</v>
      </c>
      <c r="D36" s="931">
        <v>125062</v>
      </c>
      <c r="E36" s="931">
        <v>102889</v>
      </c>
      <c r="F36" s="881">
        <f t="shared" si="0"/>
        <v>0.8227039388463322</v>
      </c>
    </row>
    <row r="37" spans="1:6" ht="15" customHeight="1">
      <c r="A37" s="653"/>
      <c r="B37" s="577" t="s">
        <v>501</v>
      </c>
      <c r="C37" s="661"/>
      <c r="D37" s="930"/>
      <c r="E37" s="930"/>
      <c r="F37" s="881"/>
    </row>
    <row r="38" spans="1:6" ht="15" customHeight="1" thickBot="1">
      <c r="A38" s="653"/>
      <c r="B38" s="578" t="s">
        <v>500</v>
      </c>
      <c r="C38" s="664"/>
      <c r="D38" s="928">
        <v>1773</v>
      </c>
      <c r="E38" s="928">
        <v>1773</v>
      </c>
      <c r="F38" s="880">
        <f t="shared" si="0"/>
        <v>1</v>
      </c>
    </row>
    <row r="39" spans="1:6" ht="15" customHeight="1" thickBot="1">
      <c r="A39" s="658"/>
      <c r="B39" s="579" t="s">
        <v>84</v>
      </c>
      <c r="C39" s="660">
        <f>SUM(C34:C38)</f>
        <v>380982</v>
      </c>
      <c r="D39" s="929">
        <f>SUM(D34:D38)</f>
        <v>417915</v>
      </c>
      <c r="E39" s="929">
        <f>SUM(E34:E38)</f>
        <v>378837</v>
      </c>
      <c r="F39" s="934">
        <f t="shared" si="0"/>
        <v>0.9064929471303973</v>
      </c>
    </row>
    <row r="40" spans="1:6" ht="15" customHeight="1">
      <c r="A40" s="653"/>
      <c r="B40" s="576" t="s">
        <v>379</v>
      </c>
      <c r="C40" s="665">
        <v>14000</v>
      </c>
      <c r="D40" s="1349">
        <v>19382</v>
      </c>
      <c r="E40" s="1349">
        <v>15741</v>
      </c>
      <c r="F40" s="881">
        <f t="shared" si="0"/>
        <v>0.8121452894438138</v>
      </c>
    </row>
    <row r="41" spans="1:6" ht="15" customHeight="1">
      <c r="A41" s="653"/>
      <c r="B41" s="576" t="s">
        <v>380</v>
      </c>
      <c r="C41" s="661"/>
      <c r="D41" s="930"/>
      <c r="E41" s="930"/>
      <c r="F41" s="881"/>
    </row>
    <row r="42" spans="1:6" ht="15" customHeight="1" thickBot="1">
      <c r="A42" s="653"/>
      <c r="B42" s="578" t="s">
        <v>509</v>
      </c>
      <c r="C42" s="664"/>
      <c r="D42" s="932"/>
      <c r="E42" s="932"/>
      <c r="F42" s="880"/>
    </row>
    <row r="43" spans="1:6" ht="15" customHeight="1" thickBot="1">
      <c r="A43" s="658"/>
      <c r="B43" s="580" t="s">
        <v>91</v>
      </c>
      <c r="C43" s="660">
        <f>SUM(C40:C42)</f>
        <v>14000</v>
      </c>
      <c r="D43" s="929">
        <f>SUM(D40:D42)</f>
        <v>19382</v>
      </c>
      <c r="E43" s="929">
        <f>SUM(E40:E42)</f>
        <v>15741</v>
      </c>
      <c r="F43" s="882">
        <f t="shared" si="0"/>
        <v>0.8121452894438138</v>
      </c>
    </row>
    <row r="44" spans="1:6" ht="15" customHeight="1" thickBot="1">
      <c r="A44" s="658"/>
      <c r="B44" s="582" t="s">
        <v>795</v>
      </c>
      <c r="C44" s="660"/>
      <c r="D44" s="929"/>
      <c r="E44" s="929"/>
      <c r="F44" s="933"/>
    </row>
    <row r="45" spans="1:6" ht="15" customHeight="1" thickBot="1">
      <c r="A45" s="663"/>
      <c r="B45" s="583" t="s">
        <v>173</v>
      </c>
      <c r="C45" s="660">
        <f>SUM(C43,C39)</f>
        <v>394982</v>
      </c>
      <c r="D45" s="929">
        <f>SUM(D43,D39)</f>
        <v>437297</v>
      </c>
      <c r="E45" s="929">
        <f>SUM(E43,E39)</f>
        <v>394578</v>
      </c>
      <c r="F45" s="934">
        <f t="shared" si="0"/>
        <v>0.9023112438457158</v>
      </c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scale="66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99"/>
  <sheetViews>
    <sheetView showZeros="0" zoomScaleSheetLayoutView="100" zoomScalePageLayoutView="0" workbookViewId="0" topLeftCell="A770">
      <selection activeCell="A3" sqref="A3"/>
    </sheetView>
  </sheetViews>
  <sheetFormatPr defaultColWidth="9.125" defaultRowHeight="12.75"/>
  <cols>
    <col min="1" max="1" width="6.125" style="667" customWidth="1"/>
    <col min="2" max="2" width="50.875" style="595" customWidth="1"/>
    <col min="3" max="5" width="14.50390625" style="776" customWidth="1"/>
    <col min="6" max="6" width="9.50390625" style="776" customWidth="1"/>
    <col min="7" max="7" width="39.75390625" style="776" customWidth="1"/>
    <col min="8" max="16384" width="9.125" style="595" customWidth="1"/>
  </cols>
  <sheetData>
    <row r="1" spans="1:7" ht="12">
      <c r="A1" s="1424" t="s">
        <v>486</v>
      </c>
      <c r="B1" s="1425"/>
      <c r="C1" s="1425"/>
      <c r="D1" s="1425"/>
      <c r="E1" s="1425"/>
      <c r="F1" s="1425"/>
      <c r="G1" s="1425"/>
    </row>
    <row r="2" spans="1:7" ht="12">
      <c r="A2" s="1426" t="s">
        <v>1324</v>
      </c>
      <c r="B2" s="1427"/>
      <c r="C2" s="1427"/>
      <c r="D2" s="1427"/>
      <c r="E2" s="1427"/>
      <c r="F2" s="1427"/>
      <c r="G2" s="1427"/>
    </row>
    <row r="3" spans="1:7" ht="12">
      <c r="A3" s="666"/>
      <c r="B3" s="666"/>
      <c r="C3" s="666"/>
      <c r="D3" s="666"/>
      <c r="E3" s="666"/>
      <c r="F3" s="666"/>
      <c r="G3" s="666"/>
    </row>
    <row r="4" spans="3:7" ht="11.25">
      <c r="C4" s="668"/>
      <c r="D4" s="668"/>
      <c r="E4" s="668"/>
      <c r="F4" s="668"/>
      <c r="G4" s="669" t="s">
        <v>279</v>
      </c>
    </row>
    <row r="5" spans="1:7" s="602" customFormat="1" ht="12" customHeight="1">
      <c r="A5" s="600"/>
      <c r="B5" s="601"/>
      <c r="C5" s="1405" t="s">
        <v>78</v>
      </c>
      <c r="D5" s="1405" t="s">
        <v>912</v>
      </c>
      <c r="E5" s="1405" t="s">
        <v>916</v>
      </c>
      <c r="F5" s="1428" t="s">
        <v>532</v>
      </c>
      <c r="G5" s="671" t="s">
        <v>231</v>
      </c>
    </row>
    <row r="6" spans="1:7" s="602" customFormat="1" ht="12" customHeight="1">
      <c r="A6" s="603" t="s">
        <v>435</v>
      </c>
      <c r="B6" s="604" t="s">
        <v>449</v>
      </c>
      <c r="C6" s="1406"/>
      <c r="D6" s="1411"/>
      <c r="E6" s="1411"/>
      <c r="F6" s="1411"/>
      <c r="G6" s="84" t="s">
        <v>232</v>
      </c>
    </row>
    <row r="7" spans="1:7" s="602" customFormat="1" ht="12.75" customHeight="1" thickBot="1">
      <c r="A7" s="603"/>
      <c r="B7" s="606"/>
      <c r="C7" s="1412"/>
      <c r="D7" s="1412"/>
      <c r="E7" s="1412"/>
      <c r="F7" s="1423"/>
      <c r="G7" s="627"/>
    </row>
    <row r="8" spans="1:7" s="602" customFormat="1" ht="11.25">
      <c r="A8" s="607" t="s">
        <v>253</v>
      </c>
      <c r="B8" s="672" t="s">
        <v>254</v>
      </c>
      <c r="C8" s="609" t="s">
        <v>255</v>
      </c>
      <c r="D8" s="609" t="s">
        <v>256</v>
      </c>
      <c r="E8" s="609" t="s">
        <v>257</v>
      </c>
      <c r="F8" s="609" t="s">
        <v>53</v>
      </c>
      <c r="G8" s="609" t="s">
        <v>610</v>
      </c>
    </row>
    <row r="9" spans="1:7" s="602" customFormat="1" ht="12" customHeight="1">
      <c r="A9" s="603">
        <v>3050</v>
      </c>
      <c r="B9" s="673" t="s">
        <v>405</v>
      </c>
      <c r="C9" s="674">
        <f>SUM(C17)</f>
        <v>2000</v>
      </c>
      <c r="D9" s="674">
        <f>SUM(D17)</f>
        <v>4500</v>
      </c>
      <c r="E9" s="674">
        <f>SUM(E17)</f>
        <v>2678</v>
      </c>
      <c r="F9" s="675">
        <f>SUM(E9/D9)</f>
        <v>0.5951111111111111</v>
      </c>
      <c r="G9" s="676"/>
    </row>
    <row r="10" spans="1:7" ht="12" customHeight="1">
      <c r="A10" s="677">
        <v>3052</v>
      </c>
      <c r="B10" s="678" t="s">
        <v>17</v>
      </c>
      <c r="C10" s="679"/>
      <c r="D10" s="679"/>
      <c r="E10" s="679"/>
      <c r="F10" s="675"/>
      <c r="G10" s="680"/>
    </row>
    <row r="11" spans="1:7" ht="12" customHeight="1">
      <c r="A11" s="681"/>
      <c r="B11" s="682" t="s">
        <v>178</v>
      </c>
      <c r="C11" s="683"/>
      <c r="D11" s="683"/>
      <c r="E11" s="679"/>
      <c r="F11" s="675"/>
      <c r="G11" s="684"/>
    </row>
    <row r="12" spans="1:7" ht="12" customHeight="1">
      <c r="A12" s="681"/>
      <c r="B12" s="685" t="s">
        <v>459</v>
      </c>
      <c r="C12" s="683"/>
      <c r="D12" s="683"/>
      <c r="E12" s="679"/>
      <c r="F12" s="675"/>
      <c r="G12" s="684"/>
    </row>
    <row r="13" spans="1:7" ht="12" customHeight="1">
      <c r="A13" s="681"/>
      <c r="B13" s="686" t="s">
        <v>441</v>
      </c>
      <c r="C13" s="687">
        <v>2000</v>
      </c>
      <c r="D13" s="687">
        <v>4387</v>
      </c>
      <c r="E13" s="700">
        <v>2565</v>
      </c>
      <c r="F13" s="935">
        <f>SUM(E13/D13)</f>
        <v>0.5846820150444495</v>
      </c>
      <c r="G13" s="684"/>
    </row>
    <row r="14" spans="1:7" ht="12" customHeight="1">
      <c r="A14" s="681"/>
      <c r="B14" s="688" t="s">
        <v>185</v>
      </c>
      <c r="C14" s="687"/>
      <c r="D14" s="687"/>
      <c r="E14" s="700"/>
      <c r="F14" s="935"/>
      <c r="G14" s="684"/>
    </row>
    <row r="15" spans="1:7" ht="12" customHeight="1">
      <c r="A15" s="681"/>
      <c r="B15" s="688" t="s">
        <v>451</v>
      </c>
      <c r="C15" s="683"/>
      <c r="D15" s="683"/>
      <c r="E15" s="679"/>
      <c r="F15" s="935"/>
      <c r="G15" s="684"/>
    </row>
    <row r="16" spans="1:7" ht="12" customHeight="1" thickBot="1">
      <c r="A16" s="681"/>
      <c r="B16" s="689" t="s">
        <v>876</v>
      </c>
      <c r="C16" s="690"/>
      <c r="D16" s="878">
        <v>113</v>
      </c>
      <c r="E16" s="878">
        <v>113</v>
      </c>
      <c r="F16" s="941">
        <f>SUM(E16/D16)</f>
        <v>1</v>
      </c>
      <c r="G16" s="691"/>
    </row>
    <row r="17" spans="1:7" ht="13.5" customHeight="1" thickBot="1">
      <c r="A17" s="692"/>
      <c r="B17" s="693" t="s">
        <v>219</v>
      </c>
      <c r="C17" s="694">
        <f>SUM(C13:C16)</f>
        <v>2000</v>
      </c>
      <c r="D17" s="694">
        <f>SUM(D13:D16)</f>
        <v>4500</v>
      </c>
      <c r="E17" s="694">
        <f>SUM(E13:E16)</f>
        <v>2678</v>
      </c>
      <c r="F17" s="938">
        <f>SUM(E17/D17)</f>
        <v>0.5951111111111111</v>
      </c>
      <c r="G17" s="695"/>
    </row>
    <row r="18" spans="1:7" ht="12">
      <c r="A18" s="677">
        <v>3060</v>
      </c>
      <c r="B18" s="696" t="s">
        <v>129</v>
      </c>
      <c r="C18" s="697">
        <f>SUM(C26+C34)</f>
        <v>5000</v>
      </c>
      <c r="D18" s="697">
        <f>SUM(D26+D34)</f>
        <v>5566</v>
      </c>
      <c r="E18" s="697">
        <f>SUM(E26+E34)</f>
        <v>1846</v>
      </c>
      <c r="F18" s="675">
        <f>SUM(E18/D18)</f>
        <v>0.33165648580668344</v>
      </c>
      <c r="G18" s="680"/>
    </row>
    <row r="19" spans="1:7" ht="12" customHeight="1">
      <c r="A19" s="677">
        <v>3061</v>
      </c>
      <c r="B19" s="698" t="s">
        <v>186</v>
      </c>
      <c r="C19" s="679"/>
      <c r="D19" s="679"/>
      <c r="E19" s="679"/>
      <c r="F19" s="935"/>
      <c r="G19" s="699"/>
    </row>
    <row r="20" spans="1:7" ht="12" customHeight="1">
      <c r="A20" s="681"/>
      <c r="B20" s="682" t="s">
        <v>178</v>
      </c>
      <c r="C20" s="700"/>
      <c r="D20" s="700"/>
      <c r="E20" s="700"/>
      <c r="F20" s="935"/>
      <c r="G20" s="699"/>
    </row>
    <row r="21" spans="1:7" ht="12" customHeight="1">
      <c r="A21" s="681"/>
      <c r="B21" s="685" t="s">
        <v>459</v>
      </c>
      <c r="C21" s="700"/>
      <c r="D21" s="700"/>
      <c r="E21" s="700"/>
      <c r="F21" s="935"/>
      <c r="G21" s="699"/>
    </row>
    <row r="22" spans="1:7" ht="12" customHeight="1">
      <c r="A22" s="701"/>
      <c r="B22" s="686" t="s">
        <v>441</v>
      </c>
      <c r="C22" s="700">
        <v>2000</v>
      </c>
      <c r="D22" s="700">
        <v>2000</v>
      </c>
      <c r="E22" s="700">
        <v>38</v>
      </c>
      <c r="F22" s="935">
        <f>SUM(E22/D22)</f>
        <v>0.019</v>
      </c>
      <c r="G22" s="699"/>
    </row>
    <row r="23" spans="1:7" ht="12" customHeight="1">
      <c r="A23" s="701"/>
      <c r="B23" s="688" t="s">
        <v>185</v>
      </c>
      <c r="C23" s="700"/>
      <c r="D23" s="700"/>
      <c r="E23" s="700"/>
      <c r="F23" s="935"/>
      <c r="G23" s="699"/>
    </row>
    <row r="24" spans="1:7" ht="11.25">
      <c r="A24" s="701"/>
      <c r="B24" s="688" t="s">
        <v>451</v>
      </c>
      <c r="C24" s="700"/>
      <c r="D24" s="700"/>
      <c r="E24" s="700"/>
      <c r="F24" s="935"/>
      <c r="G24" s="699"/>
    </row>
    <row r="25" spans="1:7" ht="12" thickBot="1">
      <c r="A25" s="701" t="s">
        <v>436</v>
      </c>
      <c r="B25" s="740" t="s">
        <v>381</v>
      </c>
      <c r="C25" s="702"/>
      <c r="D25" s="702">
        <v>566</v>
      </c>
      <c r="E25" s="702">
        <v>566</v>
      </c>
      <c r="F25" s="941">
        <f>SUM(E25/D25)</f>
        <v>1</v>
      </c>
      <c r="G25" s="703"/>
    </row>
    <row r="26" spans="1:7" ht="12" thickBot="1">
      <c r="A26" s="704"/>
      <c r="B26" s="693" t="s">
        <v>219</v>
      </c>
      <c r="C26" s="705">
        <f>SUM(C20:C25)</f>
        <v>2000</v>
      </c>
      <c r="D26" s="705">
        <f>SUM(D20:D25)</f>
        <v>2566</v>
      </c>
      <c r="E26" s="705">
        <f>SUM(E20:E25)</f>
        <v>604</v>
      </c>
      <c r="F26" s="938">
        <f>SUM(E26/D26)</f>
        <v>0.23538581449727203</v>
      </c>
      <c r="G26" s="706"/>
    </row>
    <row r="27" spans="1:7" ht="11.25">
      <c r="A27" s="707">
        <v>3071</v>
      </c>
      <c r="B27" s="678" t="s">
        <v>224</v>
      </c>
      <c r="C27" s="679"/>
      <c r="D27" s="679"/>
      <c r="E27" s="679"/>
      <c r="F27" s="935"/>
      <c r="G27" s="708" t="s">
        <v>248</v>
      </c>
    </row>
    <row r="28" spans="1:7" ht="12" customHeight="1">
      <c r="A28" s="701"/>
      <c r="B28" s="682" t="s">
        <v>178</v>
      </c>
      <c r="C28" s="700"/>
      <c r="D28" s="700"/>
      <c r="E28" s="700"/>
      <c r="F28" s="935"/>
      <c r="G28" s="676" t="s">
        <v>249</v>
      </c>
    </row>
    <row r="29" spans="1:7" ht="12" customHeight="1">
      <c r="A29" s="681"/>
      <c r="B29" s="685" t="s">
        <v>459</v>
      </c>
      <c r="C29" s="700"/>
      <c r="D29" s="700"/>
      <c r="E29" s="700"/>
      <c r="F29" s="935"/>
      <c r="G29" s="676"/>
    </row>
    <row r="30" spans="1:7" ht="12" customHeight="1">
      <c r="A30" s="681"/>
      <c r="B30" s="686" t="s">
        <v>441</v>
      </c>
      <c r="C30" s="700">
        <v>3000</v>
      </c>
      <c r="D30" s="700">
        <v>3000</v>
      </c>
      <c r="E30" s="700">
        <v>1242</v>
      </c>
      <c r="F30" s="935">
        <f>SUM(E30/D30)</f>
        <v>0.414</v>
      </c>
      <c r="G30" s="709"/>
    </row>
    <row r="31" spans="1:7" ht="12" customHeight="1">
      <c r="A31" s="681"/>
      <c r="B31" s="688" t="s">
        <v>185</v>
      </c>
      <c r="C31" s="700"/>
      <c r="D31" s="700"/>
      <c r="E31" s="700"/>
      <c r="F31" s="935"/>
      <c r="G31" s="709"/>
    </row>
    <row r="32" spans="1:7" ht="12" customHeight="1">
      <c r="A32" s="681"/>
      <c r="B32" s="688" t="s">
        <v>451</v>
      </c>
      <c r="C32" s="700"/>
      <c r="D32" s="700"/>
      <c r="E32" s="700"/>
      <c r="F32" s="935"/>
      <c r="G32" s="710"/>
    </row>
    <row r="33" spans="1:7" ht="12" customHeight="1" thickBot="1">
      <c r="A33" s="681"/>
      <c r="B33" s="689" t="s">
        <v>131</v>
      </c>
      <c r="C33" s="702"/>
      <c r="D33" s="702"/>
      <c r="E33" s="702"/>
      <c r="F33" s="941"/>
      <c r="G33" s="711"/>
    </row>
    <row r="34" spans="1:7" ht="12" customHeight="1" thickBot="1">
      <c r="A34" s="712"/>
      <c r="B34" s="693" t="s">
        <v>219</v>
      </c>
      <c r="C34" s="705">
        <f>SUM(C28:C33)</f>
        <v>3000</v>
      </c>
      <c r="D34" s="705">
        <f>SUM(D28:D33)</f>
        <v>3000</v>
      </c>
      <c r="E34" s="705">
        <f>SUM(E28:E33)</f>
        <v>1242</v>
      </c>
      <c r="F34" s="938">
        <f>SUM(E34/D34)</f>
        <v>0.414</v>
      </c>
      <c r="G34" s="713"/>
    </row>
    <row r="35" spans="1:7" ht="12" customHeight="1">
      <c r="A35" s="707">
        <v>3080</v>
      </c>
      <c r="B35" s="714" t="s">
        <v>132</v>
      </c>
      <c r="C35" s="679">
        <f>SUM(C43)</f>
        <v>21500</v>
      </c>
      <c r="D35" s="679">
        <f>SUM(D43)</f>
        <v>21500</v>
      </c>
      <c r="E35" s="679">
        <f>SUM(E43)</f>
        <v>13277</v>
      </c>
      <c r="F35" s="675">
        <f>SUM(E35/D35)</f>
        <v>0.6175348837209302</v>
      </c>
      <c r="G35" s="708"/>
    </row>
    <row r="36" spans="1:7" ht="12" customHeight="1">
      <c r="A36" s="707">
        <v>3081</v>
      </c>
      <c r="B36" s="698" t="s">
        <v>229</v>
      </c>
      <c r="C36" s="679"/>
      <c r="D36" s="679"/>
      <c r="E36" s="679"/>
      <c r="F36" s="675"/>
      <c r="G36" s="676"/>
    </row>
    <row r="37" spans="1:7" ht="12" customHeight="1">
      <c r="A37" s="701"/>
      <c r="B37" s="682" t="s">
        <v>178</v>
      </c>
      <c r="C37" s="700"/>
      <c r="D37" s="700"/>
      <c r="E37" s="700"/>
      <c r="F37" s="675"/>
      <c r="G37" s="676"/>
    </row>
    <row r="38" spans="1:7" ht="12" customHeight="1">
      <c r="A38" s="701"/>
      <c r="B38" s="685" t="s">
        <v>459</v>
      </c>
      <c r="C38" s="700"/>
      <c r="D38" s="700"/>
      <c r="E38" s="700"/>
      <c r="F38" s="675"/>
      <c r="G38" s="676"/>
    </row>
    <row r="39" spans="1:7" ht="12" customHeight="1">
      <c r="A39" s="701"/>
      <c r="B39" s="686" t="s">
        <v>441</v>
      </c>
      <c r="C39" s="700">
        <v>13700</v>
      </c>
      <c r="D39" s="700">
        <v>13700</v>
      </c>
      <c r="E39" s="700">
        <v>7292</v>
      </c>
      <c r="F39" s="935">
        <f>SUM(E39/D39)</f>
        <v>0.5322627737226278</v>
      </c>
      <c r="G39" s="715"/>
    </row>
    <row r="40" spans="1:7" ht="12" customHeight="1">
      <c r="A40" s="701"/>
      <c r="B40" s="686" t="s">
        <v>130</v>
      </c>
      <c r="C40" s="700">
        <v>7800</v>
      </c>
      <c r="D40" s="700">
        <v>7800</v>
      </c>
      <c r="E40" s="700">
        <v>5985</v>
      </c>
      <c r="F40" s="935">
        <f>SUM(E40/D40)</f>
        <v>0.7673076923076924</v>
      </c>
      <c r="G40" s="715"/>
    </row>
    <row r="41" spans="1:7" ht="12" customHeight="1">
      <c r="A41" s="701"/>
      <c r="B41" s="688" t="s">
        <v>451</v>
      </c>
      <c r="C41" s="700"/>
      <c r="D41" s="700"/>
      <c r="E41" s="700"/>
      <c r="F41" s="675"/>
      <c r="G41" s="676"/>
    </row>
    <row r="42" spans="1:7" ht="12" customHeight="1" thickBot="1">
      <c r="A42" s="681"/>
      <c r="B42" s="689" t="s">
        <v>131</v>
      </c>
      <c r="C42" s="702"/>
      <c r="D42" s="702"/>
      <c r="E42" s="702"/>
      <c r="F42" s="939"/>
      <c r="G42" s="711"/>
    </row>
    <row r="43" spans="1:7" ht="12" customHeight="1" thickBot="1">
      <c r="A43" s="712"/>
      <c r="B43" s="693" t="s">
        <v>219</v>
      </c>
      <c r="C43" s="705">
        <f>SUM(C37:C42)</f>
        <v>21500</v>
      </c>
      <c r="D43" s="705">
        <f>SUM(D37:D42)</f>
        <v>21500</v>
      </c>
      <c r="E43" s="705">
        <f>SUM(E37:E42)</f>
        <v>13277</v>
      </c>
      <c r="F43" s="940">
        <f>SUM(E43/D43)</f>
        <v>0.6175348837209302</v>
      </c>
      <c r="G43" s="713"/>
    </row>
    <row r="44" spans="1:7" ht="12" customHeight="1" thickBot="1">
      <c r="A44" s="716">
        <v>3130</v>
      </c>
      <c r="B44" s="717" t="s">
        <v>567</v>
      </c>
      <c r="C44" s="705">
        <f>SUM(C45+C71)</f>
        <v>691204</v>
      </c>
      <c r="D44" s="705">
        <f>SUM(D45+D71)</f>
        <v>1055976</v>
      </c>
      <c r="E44" s="705">
        <f>SUM(E45+E71)</f>
        <v>768829</v>
      </c>
      <c r="F44" s="938">
        <f>SUM(E44/D44)</f>
        <v>0.7280743122949764</v>
      </c>
      <c r="G44" s="713"/>
    </row>
    <row r="45" spans="1:7" ht="12" customHeight="1" thickBot="1">
      <c r="A45" s="707">
        <v>3110</v>
      </c>
      <c r="B45" s="717" t="s">
        <v>566</v>
      </c>
      <c r="C45" s="705">
        <f>SUM(C53+C61+C70)</f>
        <v>627204</v>
      </c>
      <c r="D45" s="705">
        <f>SUM(D53+D61+D70)</f>
        <v>1002815</v>
      </c>
      <c r="E45" s="705">
        <f>SUM(E53+E61+E70)</f>
        <v>739436</v>
      </c>
      <c r="F45" s="938">
        <f>SUM(E45/D45)</f>
        <v>0.7373603306691663</v>
      </c>
      <c r="G45" s="713"/>
    </row>
    <row r="46" spans="1:7" ht="12" customHeight="1">
      <c r="A46" s="718">
        <v>3111</v>
      </c>
      <c r="B46" s="719" t="s">
        <v>247</v>
      </c>
      <c r="C46" s="679"/>
      <c r="D46" s="679"/>
      <c r="E46" s="679"/>
      <c r="F46" s="675"/>
      <c r="G46" s="609" t="s">
        <v>250</v>
      </c>
    </row>
    <row r="47" spans="1:7" ht="12" customHeight="1">
      <c r="A47" s="681"/>
      <c r="B47" s="682" t="s">
        <v>178</v>
      </c>
      <c r="C47" s="700"/>
      <c r="D47" s="700"/>
      <c r="E47" s="700"/>
      <c r="F47" s="675"/>
      <c r="G47" s="709"/>
    </row>
    <row r="48" spans="1:7" ht="12" customHeight="1">
      <c r="A48" s="681"/>
      <c r="B48" s="685" t="s">
        <v>459</v>
      </c>
      <c r="C48" s="700"/>
      <c r="D48" s="700"/>
      <c r="E48" s="700"/>
      <c r="F48" s="675"/>
      <c r="G48" s="709"/>
    </row>
    <row r="49" spans="1:7" ht="12" customHeight="1">
      <c r="A49" s="681"/>
      <c r="B49" s="686" t="s">
        <v>441</v>
      </c>
      <c r="C49" s="700"/>
      <c r="D49" s="700">
        <v>21200</v>
      </c>
      <c r="E49" s="700">
        <v>21200</v>
      </c>
      <c r="F49" s="935">
        <f>SUM(E49/D49)</f>
        <v>1</v>
      </c>
      <c r="G49" s="709"/>
    </row>
    <row r="50" spans="1:7" ht="12" customHeight="1">
      <c r="A50" s="681"/>
      <c r="B50" s="688" t="s">
        <v>185</v>
      </c>
      <c r="C50" s="700"/>
      <c r="D50" s="700"/>
      <c r="E50" s="700"/>
      <c r="F50" s="675"/>
      <c r="G50" s="709"/>
    </row>
    <row r="51" spans="1:7" ht="12" customHeight="1">
      <c r="A51" s="681"/>
      <c r="B51" s="688" t="s">
        <v>451</v>
      </c>
      <c r="C51" s="700"/>
      <c r="D51" s="700"/>
      <c r="E51" s="700"/>
      <c r="F51" s="675"/>
      <c r="G51" s="709"/>
    </row>
    <row r="52" spans="1:7" ht="12" customHeight="1" thickBot="1">
      <c r="A52" s="681"/>
      <c r="B52" s="689" t="s">
        <v>428</v>
      </c>
      <c r="C52" s="700">
        <v>500000</v>
      </c>
      <c r="D52" s="700">
        <v>840475</v>
      </c>
      <c r="E52" s="702">
        <v>608962</v>
      </c>
      <c r="F52" s="941">
        <f>SUM(E52/D52)</f>
        <v>0.7245450489306642</v>
      </c>
      <c r="G52" s="709"/>
    </row>
    <row r="53" spans="1:7" ht="12" customHeight="1" thickBot="1">
      <c r="A53" s="712"/>
      <c r="B53" s="693" t="s">
        <v>219</v>
      </c>
      <c r="C53" s="705">
        <f>SUM(C47:C52)</f>
        <v>500000</v>
      </c>
      <c r="D53" s="705">
        <f>SUM(D47:D52)</f>
        <v>861675</v>
      </c>
      <c r="E53" s="705">
        <f>SUM(E47:E52)</f>
        <v>630162</v>
      </c>
      <c r="F53" s="940">
        <f>SUM(E53/D53)</f>
        <v>0.7313221342153364</v>
      </c>
      <c r="G53" s="713"/>
    </row>
    <row r="54" spans="1:7" ht="12" customHeight="1">
      <c r="A54" s="603">
        <v>3113</v>
      </c>
      <c r="B54" s="262" t="s">
        <v>292</v>
      </c>
      <c r="C54" s="611"/>
      <c r="D54" s="611"/>
      <c r="E54" s="611"/>
      <c r="F54" s="675"/>
      <c r="G54" s="708"/>
    </row>
    <row r="55" spans="1:7" ht="12" customHeight="1">
      <c r="A55" s="513"/>
      <c r="B55" s="615" t="s">
        <v>178</v>
      </c>
      <c r="C55" s="520"/>
      <c r="D55" s="520"/>
      <c r="E55" s="520"/>
      <c r="F55" s="675"/>
      <c r="G55" s="709"/>
    </row>
    <row r="56" spans="1:7" ht="12" customHeight="1">
      <c r="A56" s="513"/>
      <c r="B56" s="209" t="s">
        <v>459</v>
      </c>
      <c r="C56" s="520"/>
      <c r="D56" s="520"/>
      <c r="E56" s="520"/>
      <c r="F56" s="675"/>
      <c r="G56" s="709"/>
    </row>
    <row r="57" spans="1:7" ht="12" customHeight="1">
      <c r="A57" s="513"/>
      <c r="B57" s="617" t="s">
        <v>441</v>
      </c>
      <c r="C57" s="520">
        <v>19500</v>
      </c>
      <c r="D57" s="520">
        <v>19812</v>
      </c>
      <c r="E57" s="520">
        <v>19812</v>
      </c>
      <c r="F57" s="935">
        <f>SUM(E57/D57)</f>
        <v>1</v>
      </c>
      <c r="G57" s="709"/>
    </row>
    <row r="58" spans="1:7" ht="12" customHeight="1">
      <c r="A58" s="513"/>
      <c r="B58" s="521" t="s">
        <v>185</v>
      </c>
      <c r="C58" s="520"/>
      <c r="D58" s="520"/>
      <c r="E58" s="520"/>
      <c r="F58" s="675"/>
      <c r="G58" s="709"/>
    </row>
    <row r="59" spans="1:7" ht="12" customHeight="1">
      <c r="A59" s="513"/>
      <c r="B59" s="521" t="s">
        <v>451</v>
      </c>
      <c r="C59" s="520"/>
      <c r="D59" s="520"/>
      <c r="E59" s="520"/>
      <c r="F59" s="675"/>
      <c r="G59" s="709"/>
    </row>
    <row r="60" spans="1:7" ht="12" customHeight="1" thickBot="1">
      <c r="A60" s="513"/>
      <c r="B60" s="689" t="s">
        <v>131</v>
      </c>
      <c r="C60" s="620"/>
      <c r="D60" s="620"/>
      <c r="E60" s="620"/>
      <c r="F60" s="939"/>
      <c r="G60" s="709"/>
    </row>
    <row r="61" spans="1:7" ht="12" customHeight="1" thickBot="1">
      <c r="A61" s="605"/>
      <c r="B61" s="693" t="s">
        <v>219</v>
      </c>
      <c r="C61" s="622">
        <f>SUM(C55:C60)</f>
        <v>19500</v>
      </c>
      <c r="D61" s="622">
        <f>SUM(D55:D60)</f>
        <v>19812</v>
      </c>
      <c r="E61" s="622">
        <f>SUM(E55:E60)</f>
        <v>19812</v>
      </c>
      <c r="F61" s="938">
        <f>SUM(E61/D61)</f>
        <v>1</v>
      </c>
      <c r="G61" s="713"/>
    </row>
    <row r="62" spans="1:7" ht="12" customHeight="1">
      <c r="A62" s="603">
        <v>3114</v>
      </c>
      <c r="B62" s="720" t="s">
        <v>189</v>
      </c>
      <c r="C62" s="611"/>
      <c r="D62" s="611"/>
      <c r="E62" s="611"/>
      <c r="F62" s="675"/>
      <c r="G62" s="721"/>
    </row>
    <row r="63" spans="1:7" ht="12" customHeight="1">
      <c r="A63" s="513"/>
      <c r="B63" s="615" t="s">
        <v>178</v>
      </c>
      <c r="C63" s="520"/>
      <c r="D63" s="520"/>
      <c r="E63" s="520"/>
      <c r="F63" s="675"/>
      <c r="G63" s="709"/>
    </row>
    <row r="64" spans="1:7" ht="12" customHeight="1">
      <c r="A64" s="513"/>
      <c r="B64" s="209" t="s">
        <v>459</v>
      </c>
      <c r="C64" s="520"/>
      <c r="D64" s="520"/>
      <c r="E64" s="520"/>
      <c r="F64" s="675"/>
      <c r="G64" s="709"/>
    </row>
    <row r="65" spans="1:7" ht="12" customHeight="1">
      <c r="A65" s="513"/>
      <c r="B65" s="617" t="s">
        <v>441</v>
      </c>
      <c r="C65" s="520">
        <v>107704</v>
      </c>
      <c r="D65" s="520">
        <v>120908</v>
      </c>
      <c r="E65" s="520">
        <v>89042</v>
      </c>
      <c r="F65" s="935">
        <f>SUM(E65/D65)</f>
        <v>0.7364442385946339</v>
      </c>
      <c r="G65" s="709"/>
    </row>
    <row r="66" spans="1:7" ht="12" customHeight="1">
      <c r="A66" s="513"/>
      <c r="B66" s="521" t="s">
        <v>185</v>
      </c>
      <c r="C66" s="520"/>
      <c r="D66" s="520"/>
      <c r="E66" s="520"/>
      <c r="F66" s="935"/>
      <c r="G66" s="709"/>
    </row>
    <row r="67" spans="1:7" ht="12" customHeight="1">
      <c r="A67" s="513"/>
      <c r="B67" s="521" t="s">
        <v>451</v>
      </c>
      <c r="C67" s="618"/>
      <c r="D67" s="618"/>
      <c r="E67" s="520"/>
      <c r="F67" s="935"/>
      <c r="G67" s="709"/>
    </row>
    <row r="68" spans="1:7" ht="12" customHeight="1">
      <c r="A68" s="513"/>
      <c r="B68" s="739" t="s">
        <v>381</v>
      </c>
      <c r="C68" s="520"/>
      <c r="D68" s="520">
        <v>39</v>
      </c>
      <c r="E68" s="520">
        <v>39</v>
      </c>
      <c r="F68" s="935">
        <f>SUM(E68/D68)</f>
        <v>1</v>
      </c>
      <c r="G68" s="710"/>
    </row>
    <row r="69" spans="1:7" ht="12" thickBot="1">
      <c r="A69" s="614"/>
      <c r="B69" s="740" t="s">
        <v>382</v>
      </c>
      <c r="C69" s="620"/>
      <c r="D69" s="620">
        <v>381</v>
      </c>
      <c r="E69" s="620">
        <v>381</v>
      </c>
      <c r="F69" s="941">
        <f>SUM(E69/D69)</f>
        <v>1</v>
      </c>
      <c r="G69" s="722"/>
    </row>
    <row r="70" spans="1:7" ht="12" customHeight="1" thickBot="1">
      <c r="A70" s="627"/>
      <c r="B70" s="693" t="s">
        <v>219</v>
      </c>
      <c r="C70" s="622">
        <f>SUM(C63:C69)</f>
        <v>107704</v>
      </c>
      <c r="D70" s="622">
        <f>SUM(D63:D69)</f>
        <v>121328</v>
      </c>
      <c r="E70" s="622">
        <f>SUM(E63:E69)</f>
        <v>89462</v>
      </c>
      <c r="F70" s="940">
        <f>SUM(E70/D70)</f>
        <v>0.7373565871027298</v>
      </c>
      <c r="G70" s="713"/>
    </row>
    <row r="71" spans="1:7" ht="12" customHeight="1" thickBot="1">
      <c r="A71" s="723">
        <v>3120</v>
      </c>
      <c r="B71" s="717" t="s">
        <v>568</v>
      </c>
      <c r="C71" s="622">
        <f>SUM(C79+C87+C95+C103+C111)</f>
        <v>64000</v>
      </c>
      <c r="D71" s="622">
        <f>SUM(D79+D87+D95+D103+D111)</f>
        <v>53161</v>
      </c>
      <c r="E71" s="622">
        <f>SUM(E79+E87+E95+E103+E111)</f>
        <v>29393</v>
      </c>
      <c r="F71" s="938">
        <f>SUM(E71/D71)</f>
        <v>0.5529053253324806</v>
      </c>
      <c r="G71" s="713"/>
    </row>
    <row r="72" spans="1:7" ht="12" customHeight="1">
      <c r="A72" s="84">
        <v>3121</v>
      </c>
      <c r="B72" s="724" t="s">
        <v>285</v>
      </c>
      <c r="C72" s="611"/>
      <c r="D72" s="611"/>
      <c r="E72" s="611"/>
      <c r="F72" s="675"/>
      <c r="G72" s="708"/>
    </row>
    <row r="73" spans="1:7" ht="12" customHeight="1">
      <c r="A73" s="84"/>
      <c r="B73" s="615" t="s">
        <v>178</v>
      </c>
      <c r="C73" s="611"/>
      <c r="D73" s="611"/>
      <c r="E73" s="611"/>
      <c r="F73" s="675"/>
      <c r="G73" s="676"/>
    </row>
    <row r="74" spans="1:7" ht="12" customHeight="1">
      <c r="A74" s="84"/>
      <c r="B74" s="209" t="s">
        <v>459</v>
      </c>
      <c r="C74" s="611"/>
      <c r="D74" s="611"/>
      <c r="E74" s="611"/>
      <c r="F74" s="675"/>
      <c r="G74" s="676"/>
    </row>
    <row r="75" spans="1:7" ht="12" customHeight="1">
      <c r="A75" s="603"/>
      <c r="B75" s="617" t="s">
        <v>441</v>
      </c>
      <c r="C75" s="725">
        <v>5000</v>
      </c>
      <c r="D75" s="725">
        <v>5000</v>
      </c>
      <c r="E75" s="725">
        <v>3154</v>
      </c>
      <c r="F75" s="935">
        <f>SUM(E75/D75)</f>
        <v>0.6308</v>
      </c>
      <c r="G75" s="726"/>
    </row>
    <row r="76" spans="1:7" ht="12" customHeight="1">
      <c r="A76" s="603"/>
      <c r="B76" s="521" t="s">
        <v>451</v>
      </c>
      <c r="C76" s="725"/>
      <c r="D76" s="725"/>
      <c r="E76" s="725"/>
      <c r="F76" s="675"/>
      <c r="G76" s="726"/>
    </row>
    <row r="77" spans="1:7" ht="12" customHeight="1">
      <c r="A77" s="84"/>
      <c r="B77" s="521" t="s">
        <v>876</v>
      </c>
      <c r="C77" s="611"/>
      <c r="D77" s="611"/>
      <c r="E77" s="611"/>
      <c r="F77" s="675"/>
      <c r="G77" s="676"/>
    </row>
    <row r="78" spans="1:7" ht="12" customHeight="1" thickBot="1">
      <c r="A78" s="84"/>
      <c r="B78" s="689" t="s">
        <v>131</v>
      </c>
      <c r="C78" s="727"/>
      <c r="D78" s="727"/>
      <c r="E78" s="727"/>
      <c r="F78" s="939"/>
      <c r="G78" s="671"/>
    </row>
    <row r="79" spans="1:7" ht="12" customHeight="1" thickBot="1">
      <c r="A79" s="627"/>
      <c r="B79" s="693" t="s">
        <v>219</v>
      </c>
      <c r="C79" s="622">
        <f>SUM(C75:C78)</f>
        <v>5000</v>
      </c>
      <c r="D79" s="622">
        <f>SUM(D75:D78)</f>
        <v>5000</v>
      </c>
      <c r="E79" s="622">
        <f>SUM(E75:E78)</f>
        <v>3154</v>
      </c>
      <c r="F79" s="940">
        <f>SUM(E79/D79)</f>
        <v>0.6308</v>
      </c>
      <c r="G79" s="713"/>
    </row>
    <row r="80" spans="1:7" ht="12" customHeight="1">
      <c r="A80" s="603">
        <v>3122</v>
      </c>
      <c r="B80" s="720" t="s">
        <v>277</v>
      </c>
      <c r="C80" s="611"/>
      <c r="D80" s="611"/>
      <c r="E80" s="611"/>
      <c r="F80" s="675"/>
      <c r="G80" s="728"/>
    </row>
    <row r="81" spans="1:7" ht="12" customHeight="1">
      <c r="A81" s="513"/>
      <c r="B81" s="615" t="s">
        <v>178</v>
      </c>
      <c r="C81" s="520"/>
      <c r="D81" s="520"/>
      <c r="E81" s="520"/>
      <c r="F81" s="675"/>
      <c r="G81" s="709"/>
    </row>
    <row r="82" spans="1:7" ht="12" customHeight="1">
      <c r="A82" s="513"/>
      <c r="B82" s="209" t="s">
        <v>459</v>
      </c>
      <c r="C82" s="520"/>
      <c r="D82" s="520"/>
      <c r="E82" s="520"/>
      <c r="F82" s="675"/>
      <c r="G82" s="709"/>
    </row>
    <row r="83" spans="1:7" ht="12" customHeight="1">
      <c r="A83" s="513"/>
      <c r="B83" s="617" t="s">
        <v>441</v>
      </c>
      <c r="C83" s="520">
        <v>15000</v>
      </c>
      <c r="D83" s="520">
        <v>25000</v>
      </c>
      <c r="E83" s="520">
        <v>16883</v>
      </c>
      <c r="F83" s="935">
        <f>SUM(E83/D83)</f>
        <v>0.67532</v>
      </c>
      <c r="G83" s="709"/>
    </row>
    <row r="84" spans="1:7" ht="12" customHeight="1">
      <c r="A84" s="513"/>
      <c r="B84" s="521" t="s">
        <v>185</v>
      </c>
      <c r="C84" s="520"/>
      <c r="D84" s="520"/>
      <c r="E84" s="520"/>
      <c r="F84" s="675"/>
      <c r="G84" s="709"/>
    </row>
    <row r="85" spans="1:7" ht="12" customHeight="1">
      <c r="A85" s="513"/>
      <c r="B85" s="521" t="s">
        <v>451</v>
      </c>
      <c r="C85" s="520"/>
      <c r="D85" s="520"/>
      <c r="E85" s="520"/>
      <c r="F85" s="675"/>
      <c r="G85" s="709"/>
    </row>
    <row r="86" spans="1:7" ht="12" customHeight="1" thickBot="1">
      <c r="A86" s="513"/>
      <c r="B86" s="689" t="s">
        <v>131</v>
      </c>
      <c r="C86" s="620"/>
      <c r="D86" s="620"/>
      <c r="E86" s="620"/>
      <c r="F86" s="939"/>
      <c r="G86" s="709"/>
    </row>
    <row r="87" spans="1:7" ht="12" customHeight="1" thickBot="1">
      <c r="A87" s="605"/>
      <c r="B87" s="693" t="s">
        <v>219</v>
      </c>
      <c r="C87" s="622">
        <f>SUM(C81:C86)</f>
        <v>15000</v>
      </c>
      <c r="D87" s="622">
        <f>SUM(D81:D86)</f>
        <v>25000</v>
      </c>
      <c r="E87" s="622">
        <f>SUM(E81:E86)</f>
        <v>16883</v>
      </c>
      <c r="F87" s="938">
        <f>SUM(E87/D87)</f>
        <v>0.67532</v>
      </c>
      <c r="G87" s="713"/>
    </row>
    <row r="88" spans="1:7" ht="12" customHeight="1">
      <c r="A88" s="603">
        <v>3123</v>
      </c>
      <c r="B88" s="262" t="s">
        <v>188</v>
      </c>
      <c r="C88" s="611"/>
      <c r="D88" s="611"/>
      <c r="E88" s="611"/>
      <c r="F88" s="675"/>
      <c r="G88" s="609"/>
    </row>
    <row r="89" spans="1:7" ht="12" customHeight="1">
      <c r="A89" s="513"/>
      <c r="B89" s="615" t="s">
        <v>178</v>
      </c>
      <c r="C89" s="520"/>
      <c r="D89" s="520"/>
      <c r="E89" s="520"/>
      <c r="F89" s="675"/>
      <c r="G89" s="709"/>
    </row>
    <row r="90" spans="1:7" ht="12" customHeight="1">
      <c r="A90" s="513"/>
      <c r="B90" s="209" t="s">
        <v>459</v>
      </c>
      <c r="C90" s="520"/>
      <c r="D90" s="520"/>
      <c r="E90" s="520"/>
      <c r="F90" s="675"/>
      <c r="G90" s="709"/>
    </row>
    <row r="91" spans="1:7" ht="12" customHeight="1">
      <c r="A91" s="513"/>
      <c r="B91" s="617" t="s">
        <v>441</v>
      </c>
      <c r="C91" s="520">
        <v>10000</v>
      </c>
      <c r="D91" s="520">
        <v>11239</v>
      </c>
      <c r="E91" s="520">
        <v>4345</v>
      </c>
      <c r="F91" s="935">
        <f>SUM(E91/D91)</f>
        <v>0.3866002313373076</v>
      </c>
      <c r="G91" s="709"/>
    </row>
    <row r="92" spans="1:7" ht="12" customHeight="1">
      <c r="A92" s="513"/>
      <c r="B92" s="521" t="s">
        <v>185</v>
      </c>
      <c r="C92" s="520"/>
      <c r="D92" s="520"/>
      <c r="E92" s="520"/>
      <c r="F92" s="675"/>
      <c r="G92" s="709"/>
    </row>
    <row r="93" spans="1:7" ht="12" customHeight="1">
      <c r="A93" s="513"/>
      <c r="B93" s="521" t="s">
        <v>451</v>
      </c>
      <c r="C93" s="520"/>
      <c r="D93" s="520"/>
      <c r="E93" s="520"/>
      <c r="F93" s="675"/>
      <c r="G93" s="709"/>
    </row>
    <row r="94" spans="1:7" ht="12" customHeight="1" thickBot="1">
      <c r="A94" s="513"/>
      <c r="B94" s="689" t="s">
        <v>131</v>
      </c>
      <c r="C94" s="620"/>
      <c r="D94" s="620"/>
      <c r="E94" s="620"/>
      <c r="F94" s="939"/>
      <c r="G94" s="709"/>
    </row>
    <row r="95" spans="1:7" ht="12" customHeight="1" thickBot="1">
      <c r="A95" s="605"/>
      <c r="B95" s="693" t="s">
        <v>219</v>
      </c>
      <c r="C95" s="622">
        <f>SUM(C89:C94)</f>
        <v>10000</v>
      </c>
      <c r="D95" s="622">
        <f>SUM(D89:D94)</f>
        <v>11239</v>
      </c>
      <c r="E95" s="622">
        <f>SUM(E89:E94)</f>
        <v>4345</v>
      </c>
      <c r="F95" s="940">
        <f>SUM(E95/D95)</f>
        <v>0.3866002313373076</v>
      </c>
      <c r="G95" s="713"/>
    </row>
    <row r="96" spans="1:7" ht="12" customHeight="1">
      <c r="A96" s="603">
        <v>3124</v>
      </c>
      <c r="B96" s="262" t="s">
        <v>191</v>
      </c>
      <c r="C96" s="611"/>
      <c r="D96" s="611"/>
      <c r="E96" s="611"/>
      <c r="F96" s="675"/>
      <c r="G96" s="609" t="s">
        <v>250</v>
      </c>
    </row>
    <row r="97" spans="1:7" ht="12" customHeight="1">
      <c r="A97" s="513"/>
      <c r="B97" s="615" t="s">
        <v>178</v>
      </c>
      <c r="C97" s="520"/>
      <c r="D97" s="520"/>
      <c r="E97" s="520"/>
      <c r="F97" s="675"/>
      <c r="G97" s="709"/>
    </row>
    <row r="98" spans="1:7" ht="12" customHeight="1">
      <c r="A98" s="513"/>
      <c r="B98" s="209" t="s">
        <v>459</v>
      </c>
      <c r="C98" s="520"/>
      <c r="D98" s="520"/>
      <c r="E98" s="520"/>
      <c r="F98" s="675"/>
      <c r="G98" s="709"/>
    </row>
    <row r="99" spans="1:7" ht="12" customHeight="1">
      <c r="A99" s="513"/>
      <c r="B99" s="617" t="s">
        <v>441</v>
      </c>
      <c r="C99" s="520">
        <v>30000</v>
      </c>
      <c r="D99" s="520">
        <v>7922</v>
      </c>
      <c r="E99" s="520">
        <v>5011</v>
      </c>
      <c r="F99" s="935">
        <f>SUM(E99/D99)</f>
        <v>0.6325422873011866</v>
      </c>
      <c r="G99" s="709"/>
    </row>
    <row r="100" spans="1:7" ht="12" customHeight="1">
      <c r="A100" s="513"/>
      <c r="B100" s="521" t="s">
        <v>451</v>
      </c>
      <c r="C100" s="520"/>
      <c r="D100" s="520"/>
      <c r="E100" s="520"/>
      <c r="F100" s="675"/>
      <c r="G100" s="709"/>
    </row>
    <row r="101" spans="1:7" ht="12" customHeight="1">
      <c r="A101" s="513"/>
      <c r="B101" s="521" t="s">
        <v>451</v>
      </c>
      <c r="C101" s="520"/>
      <c r="D101" s="520"/>
      <c r="E101" s="520"/>
      <c r="F101" s="675"/>
      <c r="G101" s="709"/>
    </row>
    <row r="102" spans="1:7" ht="12" customHeight="1" thickBot="1">
      <c r="A102" s="513"/>
      <c r="B102" s="689" t="s">
        <v>876</v>
      </c>
      <c r="C102" s="620"/>
      <c r="D102" s="620"/>
      <c r="E102" s="620"/>
      <c r="F102" s="939"/>
      <c r="G102" s="709"/>
    </row>
    <row r="103" spans="1:7" ht="12" customHeight="1" thickBot="1">
      <c r="A103" s="605"/>
      <c r="B103" s="693" t="s">
        <v>219</v>
      </c>
      <c r="C103" s="622">
        <f>SUM(C97:C102)</f>
        <v>30000</v>
      </c>
      <c r="D103" s="622">
        <f>SUM(D97:D102)</f>
        <v>7922</v>
      </c>
      <c r="E103" s="622">
        <f>SUM(E97:E102)</f>
        <v>5011</v>
      </c>
      <c r="F103" s="940">
        <f>SUM(E103/D103)</f>
        <v>0.6325422873011866</v>
      </c>
      <c r="G103" s="713"/>
    </row>
    <row r="104" spans="1:7" ht="12" customHeight="1">
      <c r="A104" s="603">
        <v>3125</v>
      </c>
      <c r="B104" s="262" t="s">
        <v>41</v>
      </c>
      <c r="C104" s="611"/>
      <c r="D104" s="611"/>
      <c r="E104" s="611"/>
      <c r="F104" s="675"/>
      <c r="G104" s="609"/>
    </row>
    <row r="105" spans="1:7" ht="12" customHeight="1">
      <c r="A105" s="513"/>
      <c r="B105" s="615" t="s">
        <v>178</v>
      </c>
      <c r="C105" s="520"/>
      <c r="D105" s="520"/>
      <c r="E105" s="520"/>
      <c r="F105" s="675"/>
      <c r="G105" s="709"/>
    </row>
    <row r="106" spans="1:7" ht="12" customHeight="1">
      <c r="A106" s="513"/>
      <c r="B106" s="209" t="s">
        <v>459</v>
      </c>
      <c r="C106" s="520"/>
      <c r="D106" s="520"/>
      <c r="E106" s="520"/>
      <c r="F106" s="675"/>
      <c r="G106" s="709"/>
    </row>
    <row r="107" spans="1:7" ht="12" customHeight="1">
      <c r="A107" s="513"/>
      <c r="B107" s="617" t="s">
        <v>441</v>
      </c>
      <c r="C107" s="520">
        <v>4000</v>
      </c>
      <c r="D107" s="520">
        <v>4000</v>
      </c>
      <c r="E107" s="520"/>
      <c r="F107" s="935">
        <f>SUM(E107/D107)</f>
        <v>0</v>
      </c>
      <c r="G107" s="709"/>
    </row>
    <row r="108" spans="1:7" ht="12" customHeight="1">
      <c r="A108" s="513"/>
      <c r="B108" s="521" t="s">
        <v>185</v>
      </c>
      <c r="C108" s="520"/>
      <c r="D108" s="520"/>
      <c r="E108" s="520"/>
      <c r="F108" s="675"/>
      <c r="G108" s="709"/>
    </row>
    <row r="109" spans="1:7" ht="12" customHeight="1">
      <c r="A109" s="513"/>
      <c r="B109" s="521" t="s">
        <v>451</v>
      </c>
      <c r="C109" s="520"/>
      <c r="D109" s="520"/>
      <c r="E109" s="520"/>
      <c r="F109" s="675"/>
      <c r="G109" s="709"/>
    </row>
    <row r="110" spans="1:7" ht="12" customHeight="1" thickBot="1">
      <c r="A110" s="513"/>
      <c r="B110" s="689" t="s">
        <v>131</v>
      </c>
      <c r="C110" s="620"/>
      <c r="D110" s="620"/>
      <c r="E110" s="620"/>
      <c r="F110" s="939"/>
      <c r="G110" s="709"/>
    </row>
    <row r="111" spans="1:7" ht="12" customHeight="1" thickBot="1">
      <c r="A111" s="605"/>
      <c r="B111" s="693" t="s">
        <v>219</v>
      </c>
      <c r="C111" s="622">
        <f>SUM(C105:C110)</f>
        <v>4000</v>
      </c>
      <c r="D111" s="622">
        <f>SUM(D105:D110)</f>
        <v>4000</v>
      </c>
      <c r="E111" s="622">
        <f>SUM(E105:E110)</f>
        <v>0</v>
      </c>
      <c r="F111" s="938">
        <f>SUM(E111/D111)</f>
        <v>0</v>
      </c>
      <c r="G111" s="713"/>
    </row>
    <row r="112" spans="1:7" ht="12" customHeight="1" thickBot="1">
      <c r="A112" s="723">
        <v>3140</v>
      </c>
      <c r="B112" s="729" t="s">
        <v>193</v>
      </c>
      <c r="C112" s="622">
        <f>SUM(C120+C128+C136+C144+C152)</f>
        <v>44500</v>
      </c>
      <c r="D112" s="622">
        <f>SUM(D120+D128+D136+D144+D152+D160)</f>
        <v>56535</v>
      </c>
      <c r="E112" s="622">
        <f>SUM(E120+E128+E136+E144+E152+E160)</f>
        <v>42074</v>
      </c>
      <c r="F112" s="938">
        <f>SUM(E112/D112)</f>
        <v>0.7442115503670292</v>
      </c>
      <c r="G112" s="713"/>
    </row>
    <row r="113" spans="1:7" ht="12" customHeight="1">
      <c r="A113" s="603">
        <v>3141</v>
      </c>
      <c r="B113" s="262" t="s">
        <v>217</v>
      </c>
      <c r="C113" s="611"/>
      <c r="D113" s="611"/>
      <c r="E113" s="611"/>
      <c r="F113" s="675"/>
      <c r="G113" s="709"/>
    </row>
    <row r="114" spans="1:7" ht="12" customHeight="1">
      <c r="A114" s="513"/>
      <c r="B114" s="615" t="s">
        <v>178</v>
      </c>
      <c r="C114" s="520"/>
      <c r="D114" s="520"/>
      <c r="E114" s="520"/>
      <c r="F114" s="675"/>
      <c r="G114" s="709"/>
    </row>
    <row r="115" spans="1:7" ht="12" customHeight="1">
      <c r="A115" s="513"/>
      <c r="B115" s="209" t="s">
        <v>459</v>
      </c>
      <c r="C115" s="520"/>
      <c r="D115" s="520"/>
      <c r="E115" s="520"/>
      <c r="F115" s="675"/>
      <c r="G115" s="709"/>
    </row>
    <row r="116" spans="1:7" ht="12" customHeight="1">
      <c r="A116" s="513"/>
      <c r="B116" s="617" t="s">
        <v>441</v>
      </c>
      <c r="C116" s="520"/>
      <c r="D116" s="520"/>
      <c r="E116" s="520"/>
      <c r="F116" s="675"/>
      <c r="G116" s="709"/>
    </row>
    <row r="117" spans="1:7" ht="12" customHeight="1">
      <c r="A117" s="513"/>
      <c r="B117" s="521" t="s">
        <v>185</v>
      </c>
      <c r="C117" s="520"/>
      <c r="D117" s="520">
        <v>4679</v>
      </c>
      <c r="E117" s="520">
        <v>4679</v>
      </c>
      <c r="F117" s="935">
        <f>SUM(E117/D117)</f>
        <v>1</v>
      </c>
      <c r="G117" s="709"/>
    </row>
    <row r="118" spans="1:7" ht="12" customHeight="1">
      <c r="A118" s="513"/>
      <c r="B118" s="521" t="s">
        <v>451</v>
      </c>
      <c r="C118" s="725">
        <v>20000</v>
      </c>
      <c r="D118" s="725">
        <v>14156</v>
      </c>
      <c r="E118" s="725">
        <v>14098</v>
      </c>
      <c r="F118" s="935">
        <f>SUM(E118/D118)</f>
        <v>0.9959027974003956</v>
      </c>
      <c r="G118" s="709"/>
    </row>
    <row r="119" spans="1:7" ht="12" customHeight="1" thickBot="1">
      <c r="A119" s="513"/>
      <c r="B119" s="689" t="s">
        <v>131</v>
      </c>
      <c r="C119" s="620"/>
      <c r="D119" s="620"/>
      <c r="E119" s="620"/>
      <c r="F119" s="939"/>
      <c r="G119" s="730"/>
    </row>
    <row r="120" spans="1:7" ht="12" customHeight="1" thickBot="1">
      <c r="A120" s="605"/>
      <c r="B120" s="693" t="s">
        <v>219</v>
      </c>
      <c r="C120" s="622">
        <f>SUM(C114:C119)</f>
        <v>20000</v>
      </c>
      <c r="D120" s="622">
        <f>SUM(D114:D119)</f>
        <v>18835</v>
      </c>
      <c r="E120" s="622">
        <f>SUM(E114:E119)</f>
        <v>18777</v>
      </c>
      <c r="F120" s="938">
        <f>SUM(E120/D120)</f>
        <v>0.9969206264932307</v>
      </c>
      <c r="G120" s="713"/>
    </row>
    <row r="121" spans="1:7" ht="12" customHeight="1">
      <c r="A121" s="603">
        <v>3142</v>
      </c>
      <c r="B121" s="626" t="s">
        <v>25</v>
      </c>
      <c r="C121" s="611"/>
      <c r="D121" s="611"/>
      <c r="E121" s="611"/>
      <c r="F121" s="675"/>
      <c r="G121" s="708"/>
    </row>
    <row r="122" spans="1:7" ht="12" customHeight="1">
      <c r="A122" s="603"/>
      <c r="B122" s="615" t="s">
        <v>178</v>
      </c>
      <c r="C122" s="520">
        <v>2000</v>
      </c>
      <c r="D122" s="520">
        <v>1850</v>
      </c>
      <c r="E122" s="520">
        <v>1495</v>
      </c>
      <c r="F122" s="935">
        <f>SUM(E122/D122)</f>
        <v>0.8081081081081081</v>
      </c>
      <c r="G122" s="676"/>
    </row>
    <row r="123" spans="1:7" ht="12" customHeight="1">
      <c r="A123" s="603"/>
      <c r="B123" s="209" t="s">
        <v>459</v>
      </c>
      <c r="C123" s="520">
        <v>750</v>
      </c>
      <c r="D123" s="520">
        <v>680</v>
      </c>
      <c r="E123" s="520">
        <v>445</v>
      </c>
      <c r="F123" s="935">
        <f>SUM(E123/D123)</f>
        <v>0.6544117647058824</v>
      </c>
      <c r="G123" s="726"/>
    </row>
    <row r="124" spans="1:7" ht="12" customHeight="1">
      <c r="A124" s="603"/>
      <c r="B124" s="617" t="s">
        <v>441</v>
      </c>
      <c r="C124" s="725">
        <v>6250</v>
      </c>
      <c r="D124" s="725">
        <v>5176</v>
      </c>
      <c r="E124" s="725">
        <v>3290</v>
      </c>
      <c r="F124" s="935">
        <f>SUM(E124/D124)</f>
        <v>0.6356259659969088</v>
      </c>
      <c r="G124" s="709"/>
    </row>
    <row r="125" spans="1:7" ht="12" customHeight="1">
      <c r="A125" s="603"/>
      <c r="B125" s="521" t="s">
        <v>185</v>
      </c>
      <c r="C125" s="725"/>
      <c r="D125" s="725"/>
      <c r="E125" s="725"/>
      <c r="F125" s="935"/>
      <c r="G125" s="709"/>
    </row>
    <row r="126" spans="1:7" ht="12" customHeight="1">
      <c r="A126" s="603"/>
      <c r="B126" s="521" t="s">
        <v>451</v>
      </c>
      <c r="C126" s="725"/>
      <c r="D126" s="725">
        <v>2703</v>
      </c>
      <c r="E126" s="725">
        <v>2702</v>
      </c>
      <c r="F126" s="935">
        <f>SUM(E126/D126)</f>
        <v>0.9996300406955235</v>
      </c>
      <c r="G126" s="726"/>
    </row>
    <row r="127" spans="1:7" ht="12" thickBot="1">
      <c r="A127" s="603"/>
      <c r="B127" s="689" t="s">
        <v>428</v>
      </c>
      <c r="C127" s="727"/>
      <c r="D127" s="633">
        <v>4000</v>
      </c>
      <c r="E127" s="994">
        <v>4000</v>
      </c>
      <c r="F127" s="941">
        <f>SUM(E127/D127)</f>
        <v>1</v>
      </c>
      <c r="G127" s="730"/>
    </row>
    <row r="128" spans="1:7" ht="12" customHeight="1" thickBot="1">
      <c r="A128" s="605"/>
      <c r="B128" s="693" t="s">
        <v>219</v>
      </c>
      <c r="C128" s="622">
        <f>SUM(C122:C127)</f>
        <v>9000</v>
      </c>
      <c r="D128" s="622">
        <f>SUM(D122:D127)</f>
        <v>14409</v>
      </c>
      <c r="E128" s="622">
        <f>SUM(E122:E127)</f>
        <v>11932</v>
      </c>
      <c r="F128" s="938">
        <f>SUM(E128/D128)</f>
        <v>0.8280935526407107</v>
      </c>
      <c r="G128" s="713"/>
    </row>
    <row r="129" spans="1:7" ht="12" customHeight="1">
      <c r="A129" s="623">
        <v>3143</v>
      </c>
      <c r="B129" s="262" t="s">
        <v>43</v>
      </c>
      <c r="C129" s="611"/>
      <c r="D129" s="611"/>
      <c r="E129" s="611"/>
      <c r="F129" s="675"/>
      <c r="G129" s="672" t="s">
        <v>19</v>
      </c>
    </row>
    <row r="130" spans="1:7" ht="12" customHeight="1">
      <c r="A130" s="513"/>
      <c r="B130" s="615" t="s">
        <v>178</v>
      </c>
      <c r="C130" s="520"/>
      <c r="D130" s="520">
        <v>405</v>
      </c>
      <c r="E130" s="520">
        <v>405</v>
      </c>
      <c r="F130" s="935">
        <f>SUM(E130/D130)</f>
        <v>1</v>
      </c>
      <c r="G130" s="709"/>
    </row>
    <row r="131" spans="1:7" ht="12" customHeight="1">
      <c r="A131" s="513"/>
      <c r="B131" s="209" t="s">
        <v>459</v>
      </c>
      <c r="C131" s="520"/>
      <c r="D131" s="520">
        <v>98</v>
      </c>
      <c r="E131" s="520">
        <v>98</v>
      </c>
      <c r="F131" s="935">
        <f>SUM(E131/D131)</f>
        <v>1</v>
      </c>
      <c r="G131" s="709"/>
    </row>
    <row r="132" spans="1:7" ht="12" customHeight="1">
      <c r="A132" s="513"/>
      <c r="B132" s="617" t="s">
        <v>441</v>
      </c>
      <c r="C132" s="725"/>
      <c r="D132" s="725">
        <v>134</v>
      </c>
      <c r="E132" s="725">
        <v>134</v>
      </c>
      <c r="F132" s="935">
        <f>SUM(E132/D132)</f>
        <v>1</v>
      </c>
      <c r="G132" s="726"/>
    </row>
    <row r="133" spans="1:7" ht="12" customHeight="1">
      <c r="A133" s="513"/>
      <c r="B133" s="521" t="s">
        <v>185</v>
      </c>
      <c r="C133" s="725"/>
      <c r="D133" s="725"/>
      <c r="E133" s="725"/>
      <c r="F133" s="935"/>
      <c r="G133" s="731"/>
    </row>
    <row r="134" spans="1:7" ht="12" customHeight="1">
      <c r="A134" s="513"/>
      <c r="B134" s="521" t="s">
        <v>451</v>
      </c>
      <c r="C134" s="520">
        <v>8000</v>
      </c>
      <c r="D134" s="520">
        <v>10813</v>
      </c>
      <c r="E134" s="520">
        <v>4654</v>
      </c>
      <c r="F134" s="935">
        <f>SUM(E134/D134)</f>
        <v>0.4304078424119116</v>
      </c>
      <c r="G134" s="709"/>
    </row>
    <row r="135" spans="1:7" ht="12" customHeight="1" thickBot="1">
      <c r="A135" s="513"/>
      <c r="B135" s="689" t="s">
        <v>131</v>
      </c>
      <c r="C135" s="520"/>
      <c r="D135" s="520"/>
      <c r="E135" s="620"/>
      <c r="F135" s="939"/>
      <c r="G135" s="676"/>
    </row>
    <row r="136" spans="1:7" ht="12" customHeight="1" thickBot="1">
      <c r="A136" s="605"/>
      <c r="B136" s="693" t="s">
        <v>219</v>
      </c>
      <c r="C136" s="622">
        <f>SUM(C130:C135)</f>
        <v>8000</v>
      </c>
      <c r="D136" s="622">
        <f>SUM(D130:D135)</f>
        <v>11450</v>
      </c>
      <c r="E136" s="622">
        <f>SUM(E130:E135)</f>
        <v>5291</v>
      </c>
      <c r="F136" s="938">
        <f>SUM(E136/D136)</f>
        <v>0.46209606986899565</v>
      </c>
      <c r="G136" s="713"/>
    </row>
    <row r="137" spans="1:7" ht="12" customHeight="1">
      <c r="A137" s="603">
        <v>3144</v>
      </c>
      <c r="B137" s="262" t="s">
        <v>218</v>
      </c>
      <c r="C137" s="611"/>
      <c r="D137" s="611"/>
      <c r="E137" s="611"/>
      <c r="F137" s="675"/>
      <c r="G137" s="709"/>
    </row>
    <row r="138" spans="1:7" ht="12" customHeight="1">
      <c r="A138" s="513"/>
      <c r="B138" s="615" t="s">
        <v>178</v>
      </c>
      <c r="C138" s="520"/>
      <c r="D138" s="520"/>
      <c r="E138" s="520"/>
      <c r="F138" s="675"/>
      <c r="G138" s="709"/>
    </row>
    <row r="139" spans="1:7" ht="12" customHeight="1">
      <c r="A139" s="513"/>
      <c r="B139" s="209" t="s">
        <v>459</v>
      </c>
      <c r="C139" s="520"/>
      <c r="D139" s="520"/>
      <c r="E139" s="520"/>
      <c r="F139" s="675"/>
      <c r="G139" s="726"/>
    </row>
    <row r="140" spans="1:7" ht="12" customHeight="1">
      <c r="A140" s="513"/>
      <c r="B140" s="617" t="s">
        <v>441</v>
      </c>
      <c r="C140" s="520">
        <v>15</v>
      </c>
      <c r="D140" s="520">
        <v>15</v>
      </c>
      <c r="E140" s="520">
        <v>2</v>
      </c>
      <c r="F140" s="935">
        <f>SUM(E140/D140)</f>
        <v>0.13333333333333333</v>
      </c>
      <c r="G140" s="726"/>
    </row>
    <row r="141" spans="1:7" ht="12" customHeight="1">
      <c r="A141" s="513"/>
      <c r="B141" s="521" t="s">
        <v>185</v>
      </c>
      <c r="C141" s="520">
        <v>3485</v>
      </c>
      <c r="D141" s="520">
        <v>3485</v>
      </c>
      <c r="E141" s="520">
        <v>1380</v>
      </c>
      <c r="F141" s="935">
        <f>SUM(E141/D141)</f>
        <v>0.39598278335724535</v>
      </c>
      <c r="G141" s="731"/>
    </row>
    <row r="142" spans="1:7" ht="12" customHeight="1">
      <c r="A142" s="513"/>
      <c r="B142" s="521" t="s">
        <v>451</v>
      </c>
      <c r="C142" s="520"/>
      <c r="D142" s="520"/>
      <c r="E142" s="520"/>
      <c r="F142" s="675"/>
      <c r="G142" s="709"/>
    </row>
    <row r="143" spans="1:7" ht="12" customHeight="1" thickBot="1">
      <c r="A143" s="513"/>
      <c r="B143" s="689" t="s">
        <v>131</v>
      </c>
      <c r="C143" s="620"/>
      <c r="D143" s="620"/>
      <c r="E143" s="620"/>
      <c r="F143" s="939"/>
      <c r="G143" s="730"/>
    </row>
    <row r="144" spans="1:7" ht="12" customHeight="1" thickBot="1">
      <c r="A144" s="605"/>
      <c r="B144" s="693" t="s">
        <v>219</v>
      </c>
      <c r="C144" s="622">
        <f>SUM(C138:C143)</f>
        <v>3500</v>
      </c>
      <c r="D144" s="622">
        <f>SUM(D138:D143)</f>
        <v>3500</v>
      </c>
      <c r="E144" s="622">
        <f>SUM(E138:E143)</f>
        <v>1382</v>
      </c>
      <c r="F144" s="938">
        <f>SUM(E144/D144)</f>
        <v>0.39485714285714285</v>
      </c>
      <c r="G144" s="713"/>
    </row>
    <row r="145" spans="1:7" ht="12" customHeight="1">
      <c r="A145" s="707">
        <v>3145</v>
      </c>
      <c r="B145" s="678" t="s">
        <v>54</v>
      </c>
      <c r="C145" s="679"/>
      <c r="D145" s="679"/>
      <c r="E145" s="679"/>
      <c r="F145" s="675"/>
      <c r="G145" s="732"/>
    </row>
    <row r="146" spans="1:7" ht="12" customHeight="1">
      <c r="A146" s="701"/>
      <c r="B146" s="682" t="s">
        <v>178</v>
      </c>
      <c r="C146" s="700">
        <v>300</v>
      </c>
      <c r="D146" s="700">
        <v>658</v>
      </c>
      <c r="E146" s="700">
        <v>658</v>
      </c>
      <c r="F146" s="935">
        <f>SUM(E146/D146)</f>
        <v>1</v>
      </c>
      <c r="G146" s="732"/>
    </row>
    <row r="147" spans="1:7" ht="12" customHeight="1">
      <c r="A147" s="701"/>
      <c r="B147" s="685" t="s">
        <v>459</v>
      </c>
      <c r="C147" s="700"/>
      <c r="D147" s="700">
        <v>447</v>
      </c>
      <c r="E147" s="700">
        <v>278</v>
      </c>
      <c r="F147" s="935">
        <f>SUM(E147/D147)</f>
        <v>0.6219239373601789</v>
      </c>
      <c r="G147" s="732"/>
    </row>
    <row r="148" spans="1:7" ht="12" customHeight="1">
      <c r="A148" s="701"/>
      <c r="B148" s="686" t="s">
        <v>441</v>
      </c>
      <c r="C148" s="700">
        <v>3700</v>
      </c>
      <c r="D148" s="700">
        <v>4236</v>
      </c>
      <c r="E148" s="700">
        <v>3756</v>
      </c>
      <c r="F148" s="935">
        <f>SUM(E148/D148)</f>
        <v>0.886685552407932</v>
      </c>
      <c r="G148" s="733"/>
    </row>
    <row r="149" spans="1:7" ht="12" customHeight="1">
      <c r="A149" s="701"/>
      <c r="B149" s="688" t="s">
        <v>185</v>
      </c>
      <c r="C149" s="700"/>
      <c r="D149" s="700"/>
      <c r="E149" s="700"/>
      <c r="F149" s="675"/>
      <c r="G149" s="733"/>
    </row>
    <row r="150" spans="1:7" ht="12" customHeight="1">
      <c r="A150" s="701"/>
      <c r="B150" s="688" t="s">
        <v>451</v>
      </c>
      <c r="C150" s="700"/>
      <c r="D150" s="700"/>
      <c r="E150" s="700"/>
      <c r="F150" s="675"/>
      <c r="G150" s="732"/>
    </row>
    <row r="151" spans="1:7" ht="12" customHeight="1" thickBot="1">
      <c r="A151" s="701"/>
      <c r="B151" s="689" t="s">
        <v>131</v>
      </c>
      <c r="C151" s="702"/>
      <c r="D151" s="702"/>
      <c r="E151" s="702"/>
      <c r="F151" s="939"/>
      <c r="G151" s="734"/>
    </row>
    <row r="152" spans="1:7" ht="12" customHeight="1" thickBot="1">
      <c r="A152" s="704"/>
      <c r="B152" s="693" t="s">
        <v>219</v>
      </c>
      <c r="C152" s="705">
        <f>SUM(C146:C151)</f>
        <v>4000</v>
      </c>
      <c r="D152" s="705">
        <f>SUM(D146:D151)</f>
        <v>5341</v>
      </c>
      <c r="E152" s="705">
        <f>SUM(E146:E151)</f>
        <v>4692</v>
      </c>
      <c r="F152" s="938">
        <f>SUM(E152/D152)</f>
        <v>0.8784871746863883</v>
      </c>
      <c r="G152" s="735"/>
    </row>
    <row r="153" spans="1:7" ht="12" customHeight="1">
      <c r="A153" s="707">
        <v>3146</v>
      </c>
      <c r="B153" s="678" t="s">
        <v>142</v>
      </c>
      <c r="C153" s="679"/>
      <c r="D153" s="679"/>
      <c r="E153" s="679"/>
      <c r="F153" s="675"/>
      <c r="G153" s="883" t="s">
        <v>20</v>
      </c>
    </row>
    <row r="154" spans="1:7" ht="12" customHeight="1">
      <c r="A154" s="701"/>
      <c r="B154" s="682" t="s">
        <v>178</v>
      </c>
      <c r="C154" s="700"/>
      <c r="D154" s="700"/>
      <c r="E154" s="700"/>
      <c r="F154" s="675"/>
      <c r="G154" s="732"/>
    </row>
    <row r="155" spans="1:7" ht="12" customHeight="1">
      <c r="A155" s="701"/>
      <c r="B155" s="685" t="s">
        <v>459</v>
      </c>
      <c r="C155" s="700"/>
      <c r="D155" s="700"/>
      <c r="E155" s="700"/>
      <c r="F155" s="675"/>
      <c r="G155" s="732"/>
    </row>
    <row r="156" spans="1:7" ht="12" customHeight="1">
      <c r="A156" s="701"/>
      <c r="B156" s="686" t="s">
        <v>441</v>
      </c>
      <c r="C156" s="700"/>
      <c r="D156" s="700"/>
      <c r="E156" s="700"/>
      <c r="F156" s="675"/>
      <c r="G156" s="733"/>
    </row>
    <row r="157" spans="1:7" ht="12" customHeight="1">
      <c r="A157" s="701"/>
      <c r="B157" s="688" t="s">
        <v>185</v>
      </c>
      <c r="C157" s="700"/>
      <c r="D157" s="700"/>
      <c r="E157" s="700"/>
      <c r="F157" s="675"/>
      <c r="G157" s="733"/>
    </row>
    <row r="158" spans="1:7" ht="12" customHeight="1">
      <c r="A158" s="701"/>
      <c r="B158" s="688" t="s">
        <v>451</v>
      </c>
      <c r="C158" s="700"/>
      <c r="D158" s="700">
        <v>3000</v>
      </c>
      <c r="E158" s="700"/>
      <c r="F158" s="935">
        <f>SUM(E158/D158)</f>
        <v>0</v>
      </c>
      <c r="G158" s="732"/>
    </row>
    <row r="159" spans="1:7" ht="12" customHeight="1" thickBot="1">
      <c r="A159" s="701"/>
      <c r="B159" s="689" t="s">
        <v>131</v>
      </c>
      <c r="C159" s="702"/>
      <c r="D159" s="702"/>
      <c r="E159" s="702"/>
      <c r="F159" s="939"/>
      <c r="G159" s="734"/>
    </row>
    <row r="160" spans="1:7" ht="12" customHeight="1" thickBot="1">
      <c r="A160" s="704"/>
      <c r="B160" s="693" t="s">
        <v>219</v>
      </c>
      <c r="C160" s="705">
        <f>SUM(C154:C159)</f>
        <v>0</v>
      </c>
      <c r="D160" s="705">
        <f>SUM(D154:D159)</f>
        <v>3000</v>
      </c>
      <c r="E160" s="705">
        <f>SUM(E154:E159)</f>
        <v>0</v>
      </c>
      <c r="F160" s="938">
        <f>SUM(E160/D160)</f>
        <v>0</v>
      </c>
      <c r="G160" s="735"/>
    </row>
    <row r="161" spans="1:7" ht="12" thickBot="1">
      <c r="A161" s="723"/>
      <c r="B161" s="736" t="s">
        <v>69</v>
      </c>
      <c r="C161" s="622">
        <f>SUM(C185+C194+C211+C219+C227+C261+C235+C244+C269+C177+C277+C285+C252+C169+C202+C293)</f>
        <v>2238560</v>
      </c>
      <c r="D161" s="622">
        <f>SUM(D185+D194+D211+D219+D227+D261+D235+D244+D269+D177+D277+D285+D252+D169+D202+D293)</f>
        <v>2465633</v>
      </c>
      <c r="E161" s="622">
        <f>SUM(E185+E194+E211+E219+E227+E261+E235+E244+E269+E177+E277+E285+E252+E169+E202+E293)</f>
        <v>2277300</v>
      </c>
      <c r="F161" s="940">
        <f>SUM(E161/D161)</f>
        <v>0.9236167750837209</v>
      </c>
      <c r="G161" s="713"/>
    </row>
    <row r="162" spans="1:7" ht="11.25">
      <c r="A162" s="603">
        <v>3200</v>
      </c>
      <c r="B162" s="737" t="s">
        <v>180</v>
      </c>
      <c r="C162" s="624"/>
      <c r="D162" s="624"/>
      <c r="E162" s="611"/>
      <c r="F162" s="675"/>
      <c r="G162" s="672"/>
    </row>
    <row r="163" spans="1:7" ht="11.25">
      <c r="A163" s="614"/>
      <c r="B163" s="615" t="s">
        <v>178</v>
      </c>
      <c r="C163" s="520">
        <v>41926</v>
      </c>
      <c r="D163" s="520">
        <v>42036</v>
      </c>
      <c r="E163" s="520">
        <v>31619</v>
      </c>
      <c r="F163" s="935">
        <f>SUM(E163/D163)</f>
        <v>0.752188600247407</v>
      </c>
      <c r="G163" s="83"/>
    </row>
    <row r="164" spans="1:7" ht="11.25">
      <c r="A164" s="614"/>
      <c r="B164" s="209" t="s">
        <v>459</v>
      </c>
      <c r="C164" s="520">
        <v>11341</v>
      </c>
      <c r="D164" s="520">
        <v>11141</v>
      </c>
      <c r="E164" s="520">
        <v>7990</v>
      </c>
      <c r="F164" s="935">
        <f>SUM(E164/D164)</f>
        <v>0.717170810519702</v>
      </c>
      <c r="G164" s="726"/>
    </row>
    <row r="165" spans="1:7" ht="11.25">
      <c r="A165" s="513"/>
      <c r="B165" s="617" t="s">
        <v>441</v>
      </c>
      <c r="C165" s="520">
        <v>1720</v>
      </c>
      <c r="D165" s="520">
        <v>1810</v>
      </c>
      <c r="E165" s="520">
        <v>1810</v>
      </c>
      <c r="F165" s="935">
        <f>SUM(E165/D165)</f>
        <v>1</v>
      </c>
      <c r="G165" s="676"/>
    </row>
    <row r="166" spans="1:7" ht="11.25">
      <c r="A166" s="513"/>
      <c r="B166" s="521" t="s">
        <v>185</v>
      </c>
      <c r="C166" s="520"/>
      <c r="D166" s="520"/>
      <c r="E166" s="520"/>
      <c r="F166" s="675"/>
      <c r="G166" s="676"/>
    </row>
    <row r="167" spans="1:7" ht="11.25">
      <c r="A167" s="614"/>
      <c r="B167" s="521" t="s">
        <v>451</v>
      </c>
      <c r="C167" s="520"/>
      <c r="D167" s="520"/>
      <c r="E167" s="520"/>
      <c r="F167" s="675"/>
      <c r="G167" s="83"/>
    </row>
    <row r="168" spans="1:7" ht="12" thickBot="1">
      <c r="A168" s="513"/>
      <c r="B168" s="689" t="s">
        <v>131</v>
      </c>
      <c r="C168" s="738"/>
      <c r="D168" s="738"/>
      <c r="E168" s="738"/>
      <c r="F168" s="939"/>
      <c r="G168" s="711"/>
    </row>
    <row r="169" spans="1:7" ht="12" thickBot="1">
      <c r="A169" s="605"/>
      <c r="B169" s="693" t="s">
        <v>219</v>
      </c>
      <c r="C169" s="622">
        <f>SUM(C163:C168)</f>
        <v>54987</v>
      </c>
      <c r="D169" s="622">
        <f>SUM(D163:D168)</f>
        <v>54987</v>
      </c>
      <c r="E169" s="622">
        <f>SUM(E163:E168)</f>
        <v>41419</v>
      </c>
      <c r="F169" s="938">
        <f>SUM(E169/D169)</f>
        <v>0.7532507683634314</v>
      </c>
      <c r="G169" s="713"/>
    </row>
    <row r="170" spans="1:7" ht="11.25">
      <c r="A170" s="603">
        <v>3201</v>
      </c>
      <c r="B170" s="717" t="s">
        <v>549</v>
      </c>
      <c r="C170" s="611"/>
      <c r="D170" s="611"/>
      <c r="E170" s="611"/>
      <c r="F170" s="675"/>
      <c r="G170" s="672"/>
    </row>
    <row r="171" spans="1:7" ht="11.25">
      <c r="A171" s="603"/>
      <c r="B171" s="617" t="s">
        <v>178</v>
      </c>
      <c r="C171" s="725">
        <v>9000</v>
      </c>
      <c r="D171" s="725">
        <v>7394</v>
      </c>
      <c r="E171" s="725">
        <v>7394</v>
      </c>
      <c r="F171" s="935">
        <f>SUM(E171/D171)</f>
        <v>1</v>
      </c>
      <c r="G171" s="676"/>
    </row>
    <row r="172" spans="1:7" ht="11.25">
      <c r="A172" s="603"/>
      <c r="B172" s="209" t="s">
        <v>459</v>
      </c>
      <c r="C172" s="725">
        <v>2100</v>
      </c>
      <c r="D172" s="725">
        <v>1956</v>
      </c>
      <c r="E172" s="725">
        <v>1843</v>
      </c>
      <c r="F172" s="935">
        <f>SUM(E172/D172)</f>
        <v>0.9422290388548057</v>
      </c>
      <c r="G172" s="726"/>
    </row>
    <row r="173" spans="1:7" ht="11.25">
      <c r="A173" s="603"/>
      <c r="B173" s="617" t="s">
        <v>441</v>
      </c>
      <c r="C173" s="725">
        <v>70100</v>
      </c>
      <c r="D173" s="725">
        <v>77933</v>
      </c>
      <c r="E173" s="725">
        <v>75234</v>
      </c>
      <c r="F173" s="935">
        <f>SUM(E173/D173)</f>
        <v>0.9653676876291173</v>
      </c>
      <c r="G173" s="726"/>
    </row>
    <row r="174" spans="1:7" ht="11.25">
      <c r="A174" s="603"/>
      <c r="B174" s="739" t="s">
        <v>185</v>
      </c>
      <c r="C174" s="725">
        <v>300</v>
      </c>
      <c r="D174" s="725">
        <v>228</v>
      </c>
      <c r="E174" s="725">
        <v>228</v>
      </c>
      <c r="F174" s="935">
        <f>SUM(E174/D174)</f>
        <v>1</v>
      </c>
      <c r="G174" s="726"/>
    </row>
    <row r="175" spans="1:7" ht="11.25">
      <c r="A175" s="603"/>
      <c r="B175" s="739" t="s">
        <v>451</v>
      </c>
      <c r="C175" s="725"/>
      <c r="D175" s="725"/>
      <c r="E175" s="725"/>
      <c r="F175" s="935"/>
      <c r="G175" s="676"/>
    </row>
    <row r="176" spans="1:7" ht="12" thickBot="1">
      <c r="A176" s="603"/>
      <c r="B176" s="740" t="s">
        <v>381</v>
      </c>
      <c r="C176" s="611"/>
      <c r="D176" s="725">
        <v>8</v>
      </c>
      <c r="E176" s="793">
        <v>8</v>
      </c>
      <c r="F176" s="941">
        <f>SUM(E176/D176)</f>
        <v>1</v>
      </c>
      <c r="G176" s="676"/>
    </row>
    <row r="177" spans="1:7" ht="12" thickBot="1">
      <c r="A177" s="627"/>
      <c r="B177" s="693" t="s">
        <v>219</v>
      </c>
      <c r="C177" s="622">
        <f>SUM(C171:C176)</f>
        <v>81500</v>
      </c>
      <c r="D177" s="622">
        <f>SUM(D171:D176)</f>
        <v>87519</v>
      </c>
      <c r="E177" s="622">
        <f>SUM(E171:E176)</f>
        <v>84707</v>
      </c>
      <c r="F177" s="938">
        <f>SUM(E177/D177)</f>
        <v>0.9678698339789075</v>
      </c>
      <c r="G177" s="713"/>
    </row>
    <row r="178" spans="1:7" ht="11.25">
      <c r="A178" s="84">
        <v>3202</v>
      </c>
      <c r="B178" s="626" t="s">
        <v>442</v>
      </c>
      <c r="C178" s="611"/>
      <c r="D178" s="611"/>
      <c r="E178" s="611"/>
      <c r="F178" s="675"/>
      <c r="G178" s="672" t="s">
        <v>19</v>
      </c>
    </row>
    <row r="179" spans="1:7" ht="11.25">
      <c r="A179" s="84"/>
      <c r="B179" s="615" t="s">
        <v>178</v>
      </c>
      <c r="C179" s="725">
        <v>3000</v>
      </c>
      <c r="D179" s="725">
        <v>700</v>
      </c>
      <c r="E179" s="725">
        <v>578</v>
      </c>
      <c r="F179" s="935">
        <f>SUM(E179/D179)</f>
        <v>0.8257142857142857</v>
      </c>
      <c r="G179" s="676"/>
    </row>
    <row r="180" spans="1:7" ht="11.25">
      <c r="A180" s="84"/>
      <c r="B180" s="209" t="s">
        <v>459</v>
      </c>
      <c r="C180" s="725">
        <v>1000</v>
      </c>
      <c r="D180" s="725">
        <v>250</v>
      </c>
      <c r="E180" s="725">
        <v>246</v>
      </c>
      <c r="F180" s="935">
        <f>SUM(E180/D180)</f>
        <v>0.984</v>
      </c>
      <c r="G180" s="726"/>
    </row>
    <row r="181" spans="1:7" ht="11.25">
      <c r="A181" s="84"/>
      <c r="B181" s="617" t="s">
        <v>441</v>
      </c>
      <c r="C181" s="725">
        <v>9000</v>
      </c>
      <c r="D181" s="725">
        <v>9032</v>
      </c>
      <c r="E181" s="725">
        <v>5372</v>
      </c>
      <c r="F181" s="935">
        <f>SUM(E181/D181)</f>
        <v>0.5947741364038972</v>
      </c>
      <c r="G181" s="726"/>
    </row>
    <row r="182" spans="1:7" ht="11.25">
      <c r="A182" s="84"/>
      <c r="B182" s="521" t="s">
        <v>185</v>
      </c>
      <c r="C182" s="725"/>
      <c r="D182" s="725"/>
      <c r="E182" s="725"/>
      <c r="F182" s="935"/>
      <c r="G182" s="726"/>
    </row>
    <row r="183" spans="1:7" ht="11.25">
      <c r="A183" s="84"/>
      <c r="B183" s="521" t="s">
        <v>451</v>
      </c>
      <c r="C183" s="611"/>
      <c r="D183" s="725">
        <v>6478</v>
      </c>
      <c r="E183" s="725">
        <v>6478</v>
      </c>
      <c r="F183" s="935">
        <f>SUM(E183/D183)</f>
        <v>1</v>
      </c>
      <c r="G183" s="726"/>
    </row>
    <row r="184" spans="1:7" ht="12" thickBot="1">
      <c r="A184" s="84"/>
      <c r="B184" s="689" t="s">
        <v>428</v>
      </c>
      <c r="C184" s="727"/>
      <c r="D184" s="633"/>
      <c r="E184" s="994"/>
      <c r="F184" s="939"/>
      <c r="G184" s="711"/>
    </row>
    <row r="185" spans="1:7" ht="12" thickBot="1">
      <c r="A185" s="627"/>
      <c r="B185" s="693" t="s">
        <v>219</v>
      </c>
      <c r="C185" s="622">
        <f>SUM(C179:C184)</f>
        <v>13000</v>
      </c>
      <c r="D185" s="622">
        <f>SUM(D179:D184)</f>
        <v>16460</v>
      </c>
      <c r="E185" s="622">
        <f>SUM(E179:E184)</f>
        <v>12674</v>
      </c>
      <c r="F185" s="940">
        <f>SUM(E185/D185)</f>
        <v>0.7699878493317133</v>
      </c>
      <c r="G185" s="713"/>
    </row>
    <row r="186" spans="1:7" ht="11.25">
      <c r="A186" s="84">
        <v>3203</v>
      </c>
      <c r="B186" s="720" t="s">
        <v>261</v>
      </c>
      <c r="C186" s="611"/>
      <c r="D186" s="611"/>
      <c r="E186" s="611"/>
      <c r="F186" s="675"/>
      <c r="G186" s="708" t="s">
        <v>248</v>
      </c>
    </row>
    <row r="187" spans="1:7" ht="12" customHeight="1">
      <c r="A187" s="614"/>
      <c r="B187" s="615" t="s">
        <v>178</v>
      </c>
      <c r="C187" s="520"/>
      <c r="D187" s="520"/>
      <c r="E187" s="520"/>
      <c r="F187" s="675"/>
      <c r="G187" s="676" t="s">
        <v>249</v>
      </c>
    </row>
    <row r="188" spans="1:7" ht="12" customHeight="1">
      <c r="A188" s="614"/>
      <c r="B188" s="209" t="s">
        <v>459</v>
      </c>
      <c r="C188" s="520"/>
      <c r="D188" s="520"/>
      <c r="E188" s="520"/>
      <c r="F188" s="675"/>
      <c r="G188" s="708"/>
    </row>
    <row r="189" spans="1:7" ht="12" customHeight="1">
      <c r="A189" s="614"/>
      <c r="B189" s="617" t="s">
        <v>441</v>
      </c>
      <c r="C189" s="520">
        <v>10000</v>
      </c>
      <c r="D189" s="520">
        <v>7614</v>
      </c>
      <c r="E189" s="520">
        <v>422</v>
      </c>
      <c r="F189" s="935">
        <f>SUM(E189/D189)</f>
        <v>0.05542421854478592</v>
      </c>
      <c r="G189" s="731"/>
    </row>
    <row r="190" spans="1:7" ht="12" customHeight="1">
      <c r="A190" s="614"/>
      <c r="B190" s="521" t="s">
        <v>185</v>
      </c>
      <c r="C190" s="520"/>
      <c r="D190" s="520"/>
      <c r="E190" s="520"/>
      <c r="F190" s="935"/>
      <c r="G190" s="731"/>
    </row>
    <row r="191" spans="1:7" ht="12" customHeight="1">
      <c r="A191" s="614"/>
      <c r="B191" s="521" t="s">
        <v>451</v>
      </c>
      <c r="C191" s="520"/>
      <c r="D191" s="520">
        <v>1300</v>
      </c>
      <c r="E191" s="520">
        <v>1300</v>
      </c>
      <c r="F191" s="935">
        <f>SUM(E191/D191)</f>
        <v>1</v>
      </c>
      <c r="G191" s="731"/>
    </row>
    <row r="192" spans="1:7" ht="11.25">
      <c r="A192" s="614"/>
      <c r="B192" s="740" t="s">
        <v>381</v>
      </c>
      <c r="C192" s="520"/>
      <c r="D192" s="520">
        <v>2511</v>
      </c>
      <c r="E192" s="520">
        <v>2511</v>
      </c>
      <c r="F192" s="935">
        <f>SUM(E192/D192)</f>
        <v>1</v>
      </c>
      <c r="G192" s="726"/>
    </row>
    <row r="193" spans="1:7" ht="12" thickBot="1">
      <c r="A193" s="614"/>
      <c r="B193" s="689" t="s">
        <v>428</v>
      </c>
      <c r="C193" s="520"/>
      <c r="D193" s="520">
        <v>5380</v>
      </c>
      <c r="E193" s="620">
        <v>5380</v>
      </c>
      <c r="F193" s="941">
        <f>SUM(E193/D193)</f>
        <v>1</v>
      </c>
      <c r="G193" s="671"/>
    </row>
    <row r="194" spans="1:7" ht="12" customHeight="1" thickBot="1">
      <c r="A194" s="627"/>
      <c r="B194" s="693" t="s">
        <v>219</v>
      </c>
      <c r="C194" s="622">
        <f>SUM(C187:C193)</f>
        <v>10000</v>
      </c>
      <c r="D194" s="622">
        <f>SUM(D187:D193)</f>
        <v>16805</v>
      </c>
      <c r="E194" s="622">
        <f>SUM(E187:E193)</f>
        <v>9613</v>
      </c>
      <c r="F194" s="938">
        <f>SUM(E194/D194)</f>
        <v>0.5720321332936626</v>
      </c>
      <c r="G194" s="713"/>
    </row>
    <row r="195" spans="1:7" ht="12" customHeight="1">
      <c r="A195" s="84">
        <v>3204</v>
      </c>
      <c r="B195" s="720" t="s">
        <v>201</v>
      </c>
      <c r="C195" s="611"/>
      <c r="D195" s="611"/>
      <c r="E195" s="611"/>
      <c r="F195" s="675"/>
      <c r="G195" s="708"/>
    </row>
    <row r="196" spans="1:7" ht="12" customHeight="1">
      <c r="A196" s="614"/>
      <c r="B196" s="615" t="s">
        <v>178</v>
      </c>
      <c r="C196" s="520"/>
      <c r="D196" s="520"/>
      <c r="E196" s="520"/>
      <c r="F196" s="675"/>
      <c r="G196" s="676"/>
    </row>
    <row r="197" spans="1:7" ht="12" customHeight="1">
      <c r="A197" s="614"/>
      <c r="B197" s="209" t="s">
        <v>459</v>
      </c>
      <c r="C197" s="520"/>
      <c r="D197" s="520"/>
      <c r="E197" s="520"/>
      <c r="F197" s="675"/>
      <c r="G197" s="708"/>
    </row>
    <row r="198" spans="1:7" ht="12" customHeight="1">
      <c r="A198" s="614"/>
      <c r="B198" s="617" t="s">
        <v>441</v>
      </c>
      <c r="C198" s="520">
        <v>5000</v>
      </c>
      <c r="D198" s="520">
        <v>7500</v>
      </c>
      <c r="E198" s="520">
        <v>4131</v>
      </c>
      <c r="F198" s="935">
        <f>SUM(E198/D198)</f>
        <v>0.5508</v>
      </c>
      <c r="G198" s="731"/>
    </row>
    <row r="199" spans="1:7" ht="12" customHeight="1">
      <c r="A199" s="614"/>
      <c r="B199" s="521" t="s">
        <v>451</v>
      </c>
      <c r="C199" s="520"/>
      <c r="D199" s="520"/>
      <c r="E199" s="520"/>
      <c r="F199" s="675"/>
      <c r="G199" s="731"/>
    </row>
    <row r="200" spans="1:7" ht="12" customHeight="1">
      <c r="A200" s="614"/>
      <c r="B200" s="521" t="s">
        <v>185</v>
      </c>
      <c r="C200" s="520"/>
      <c r="D200" s="520"/>
      <c r="E200" s="520"/>
      <c r="F200" s="675"/>
      <c r="G200" s="676"/>
    </row>
    <row r="201" spans="1:7" ht="12" customHeight="1" thickBot="1">
      <c r="A201" s="614"/>
      <c r="B201" s="689" t="s">
        <v>131</v>
      </c>
      <c r="C201" s="520"/>
      <c r="D201" s="520"/>
      <c r="E201" s="620"/>
      <c r="F201" s="939"/>
      <c r="G201" s="671"/>
    </row>
    <row r="202" spans="1:7" ht="12" customHeight="1" thickBot="1">
      <c r="A202" s="627"/>
      <c r="B202" s="693" t="s">
        <v>219</v>
      </c>
      <c r="C202" s="622">
        <f>SUM(C196:C201)</f>
        <v>5000</v>
      </c>
      <c r="D202" s="622">
        <f>SUM(D196:D201)</f>
        <v>7500</v>
      </c>
      <c r="E202" s="622">
        <f>SUM(E196:E201)</f>
        <v>4131</v>
      </c>
      <c r="F202" s="938">
        <f>SUM(E202/D202)</f>
        <v>0.5508</v>
      </c>
      <c r="G202" s="713"/>
    </row>
    <row r="203" spans="1:7" ht="12" customHeight="1">
      <c r="A203" s="84">
        <v>3205</v>
      </c>
      <c r="B203" s="720" t="s">
        <v>554</v>
      </c>
      <c r="C203" s="611"/>
      <c r="D203" s="611"/>
      <c r="E203" s="611"/>
      <c r="F203" s="675"/>
      <c r="G203" s="708" t="s">
        <v>248</v>
      </c>
    </row>
    <row r="204" spans="1:7" ht="12" customHeight="1">
      <c r="A204" s="614"/>
      <c r="B204" s="615" t="s">
        <v>178</v>
      </c>
      <c r="C204" s="520">
        <v>1700</v>
      </c>
      <c r="D204" s="520">
        <v>1700</v>
      </c>
      <c r="E204" s="520">
        <v>1690</v>
      </c>
      <c r="F204" s="935">
        <f>SUM(E204/D204)</f>
        <v>0.9941176470588236</v>
      </c>
      <c r="G204" s="676" t="s">
        <v>249</v>
      </c>
    </row>
    <row r="205" spans="1:7" ht="12" customHeight="1">
      <c r="A205" s="614"/>
      <c r="B205" s="209" t="s">
        <v>459</v>
      </c>
      <c r="C205" s="520">
        <v>460</v>
      </c>
      <c r="D205" s="520">
        <v>460</v>
      </c>
      <c r="E205" s="520">
        <v>346</v>
      </c>
      <c r="F205" s="935">
        <f>SUM(E205/D205)</f>
        <v>0.7521739130434782</v>
      </c>
      <c r="G205" s="709"/>
    </row>
    <row r="206" spans="1:7" ht="12" customHeight="1">
      <c r="A206" s="513"/>
      <c r="B206" s="617" t="s">
        <v>441</v>
      </c>
      <c r="C206" s="520">
        <v>26840</v>
      </c>
      <c r="D206" s="520">
        <v>38928</v>
      </c>
      <c r="E206" s="520">
        <v>23455</v>
      </c>
      <c r="F206" s="935">
        <f>SUM(E206/D206)</f>
        <v>0.6025226058364159</v>
      </c>
      <c r="G206" s="710"/>
    </row>
    <row r="207" spans="1:7" ht="12" customHeight="1">
      <c r="A207" s="513"/>
      <c r="B207" s="521" t="s">
        <v>185</v>
      </c>
      <c r="C207" s="520"/>
      <c r="D207" s="520"/>
      <c r="E207" s="520"/>
      <c r="F207" s="675"/>
      <c r="G207" s="710"/>
    </row>
    <row r="208" spans="1:7" ht="12" customHeight="1">
      <c r="A208" s="513"/>
      <c r="B208" s="521" t="s">
        <v>451</v>
      </c>
      <c r="C208" s="520"/>
      <c r="D208" s="520"/>
      <c r="E208" s="520"/>
      <c r="F208" s="675"/>
      <c r="G208" s="710"/>
    </row>
    <row r="209" spans="1:7" ht="12" customHeight="1">
      <c r="A209" s="513"/>
      <c r="B209" s="521" t="s">
        <v>185</v>
      </c>
      <c r="C209" s="520"/>
      <c r="D209" s="520"/>
      <c r="E209" s="520"/>
      <c r="F209" s="675"/>
      <c r="G209" s="710"/>
    </row>
    <row r="210" spans="1:7" ht="12" customHeight="1" thickBot="1">
      <c r="A210" s="513"/>
      <c r="B210" s="689" t="s">
        <v>131</v>
      </c>
      <c r="C210" s="620"/>
      <c r="D210" s="620"/>
      <c r="E210" s="620"/>
      <c r="F210" s="939"/>
      <c r="G210" s="742"/>
    </row>
    <row r="211" spans="1:7" ht="12" customHeight="1" thickBot="1">
      <c r="A211" s="627"/>
      <c r="B211" s="693" t="s">
        <v>219</v>
      </c>
      <c r="C211" s="622">
        <f>SUM(C204:C210)</f>
        <v>29000</v>
      </c>
      <c r="D211" s="622">
        <f>SUM(D204:D210)</f>
        <v>41088</v>
      </c>
      <c r="E211" s="622">
        <f>SUM(E204:E210)</f>
        <v>25491</v>
      </c>
      <c r="F211" s="938">
        <f>SUM(E211/D211)</f>
        <v>0.6204001168224299</v>
      </c>
      <c r="G211" s="743"/>
    </row>
    <row r="212" spans="1:7" ht="12" customHeight="1">
      <c r="A212" s="603">
        <v>3206</v>
      </c>
      <c r="B212" s="720" t="s">
        <v>192</v>
      </c>
      <c r="C212" s="611"/>
      <c r="D212" s="611"/>
      <c r="E212" s="611"/>
      <c r="F212" s="675"/>
      <c r="G212" s="708" t="s">
        <v>248</v>
      </c>
    </row>
    <row r="213" spans="1:7" ht="12" customHeight="1">
      <c r="A213" s="513"/>
      <c r="B213" s="615" t="s">
        <v>178</v>
      </c>
      <c r="C213" s="520"/>
      <c r="D213" s="520"/>
      <c r="E213" s="520"/>
      <c r="F213" s="675"/>
      <c r="G213" s="676" t="s">
        <v>249</v>
      </c>
    </row>
    <row r="214" spans="1:7" ht="12" customHeight="1">
      <c r="A214" s="513"/>
      <c r="B214" s="209" t="s">
        <v>459</v>
      </c>
      <c r="C214" s="520"/>
      <c r="D214" s="520"/>
      <c r="E214" s="520"/>
      <c r="F214" s="675"/>
      <c r="G214" s="709"/>
    </row>
    <row r="215" spans="1:7" ht="12" customHeight="1">
      <c r="A215" s="513"/>
      <c r="B215" s="617" t="s">
        <v>441</v>
      </c>
      <c r="C215" s="520">
        <v>3000</v>
      </c>
      <c r="D215" s="520">
        <v>3000</v>
      </c>
      <c r="E215" s="520"/>
      <c r="F215" s="935">
        <f>SUM(E215/D215)</f>
        <v>0</v>
      </c>
      <c r="G215" s="710"/>
    </row>
    <row r="216" spans="1:7" ht="12" customHeight="1">
      <c r="A216" s="513"/>
      <c r="B216" s="521" t="s">
        <v>185</v>
      </c>
      <c r="C216" s="520"/>
      <c r="D216" s="520"/>
      <c r="E216" s="520"/>
      <c r="F216" s="675"/>
      <c r="G216" s="710"/>
    </row>
    <row r="217" spans="1:7" ht="12" customHeight="1">
      <c r="A217" s="614"/>
      <c r="B217" s="521" t="s">
        <v>451</v>
      </c>
      <c r="C217" s="520"/>
      <c r="D217" s="520"/>
      <c r="E217" s="520"/>
      <c r="F217" s="675"/>
      <c r="G217" s="710"/>
    </row>
    <row r="218" spans="1:7" ht="12" customHeight="1" thickBot="1">
      <c r="A218" s="614"/>
      <c r="B218" s="689" t="s">
        <v>131</v>
      </c>
      <c r="C218" s="620"/>
      <c r="D218" s="620"/>
      <c r="E218" s="620"/>
      <c r="F218" s="939"/>
      <c r="G218" s="730"/>
    </row>
    <row r="219" spans="1:7" ht="12" customHeight="1" thickBot="1">
      <c r="A219" s="627"/>
      <c r="B219" s="693" t="s">
        <v>219</v>
      </c>
      <c r="C219" s="622">
        <f>SUM(C213:C218)</f>
        <v>3000</v>
      </c>
      <c r="D219" s="622">
        <f>SUM(D213:D218)</f>
        <v>3000</v>
      </c>
      <c r="E219" s="622">
        <f>SUM(E213:E218)</f>
        <v>0</v>
      </c>
      <c r="F219" s="938">
        <f>SUM(E219/D219)</f>
        <v>0</v>
      </c>
      <c r="G219" s="744"/>
    </row>
    <row r="220" spans="1:7" ht="12" customHeight="1">
      <c r="A220" s="603">
        <v>3207</v>
      </c>
      <c r="B220" s="720" t="s">
        <v>448</v>
      </c>
      <c r="C220" s="611"/>
      <c r="D220" s="611"/>
      <c r="E220" s="611"/>
      <c r="F220" s="675"/>
      <c r="G220" s="709"/>
    </row>
    <row r="221" spans="1:7" ht="12" customHeight="1">
      <c r="A221" s="513"/>
      <c r="B221" s="615" t="s">
        <v>178</v>
      </c>
      <c r="C221" s="520"/>
      <c r="D221" s="520"/>
      <c r="E221" s="520"/>
      <c r="F221" s="675"/>
      <c r="G221" s="709"/>
    </row>
    <row r="222" spans="1:7" ht="12" customHeight="1">
      <c r="A222" s="513"/>
      <c r="B222" s="209" t="s">
        <v>459</v>
      </c>
      <c r="C222" s="520"/>
      <c r="D222" s="520"/>
      <c r="E222" s="520"/>
      <c r="F222" s="675"/>
      <c r="G222" s="709"/>
    </row>
    <row r="223" spans="1:7" ht="12" customHeight="1">
      <c r="A223" s="513"/>
      <c r="B223" s="617" t="s">
        <v>441</v>
      </c>
      <c r="C223" s="520">
        <v>25000</v>
      </c>
      <c r="D223" s="520">
        <v>25000</v>
      </c>
      <c r="E223" s="520">
        <v>24856</v>
      </c>
      <c r="F223" s="935">
        <f>SUM(E223/D223)</f>
        <v>0.99424</v>
      </c>
      <c r="G223" s="709"/>
    </row>
    <row r="224" spans="1:7" ht="12" customHeight="1">
      <c r="A224" s="513"/>
      <c r="B224" s="521" t="s">
        <v>185</v>
      </c>
      <c r="C224" s="520"/>
      <c r="D224" s="520"/>
      <c r="E224" s="520"/>
      <c r="F224" s="675"/>
      <c r="G224" s="709"/>
    </row>
    <row r="225" spans="1:7" ht="12" customHeight="1">
      <c r="A225" s="513"/>
      <c r="B225" s="521" t="s">
        <v>451</v>
      </c>
      <c r="C225" s="520"/>
      <c r="D225" s="520"/>
      <c r="E225" s="520"/>
      <c r="F225" s="675"/>
      <c r="G225" s="709"/>
    </row>
    <row r="226" spans="1:7" ht="12" customHeight="1" thickBot="1">
      <c r="A226" s="513"/>
      <c r="B226" s="689" t="s">
        <v>131</v>
      </c>
      <c r="C226" s="620"/>
      <c r="D226" s="620"/>
      <c r="E226" s="620"/>
      <c r="F226" s="939"/>
      <c r="G226" s="671"/>
    </row>
    <row r="227" spans="1:7" ht="12" thickBot="1">
      <c r="A227" s="605"/>
      <c r="B227" s="693" t="s">
        <v>219</v>
      </c>
      <c r="C227" s="622">
        <f>SUM(C221:C226)</f>
        <v>25000</v>
      </c>
      <c r="D227" s="622">
        <f>SUM(D221:D226)</f>
        <v>25000</v>
      </c>
      <c r="E227" s="622">
        <f>SUM(E221:E226)</f>
        <v>24856</v>
      </c>
      <c r="F227" s="938">
        <f>SUM(E227/D227)</f>
        <v>0.99424</v>
      </c>
      <c r="G227" s="713"/>
    </row>
    <row r="228" spans="1:7" ht="11.25">
      <c r="A228" s="603">
        <v>3208</v>
      </c>
      <c r="B228" s="720" t="s">
        <v>293</v>
      </c>
      <c r="C228" s="611"/>
      <c r="D228" s="611"/>
      <c r="E228" s="611"/>
      <c r="F228" s="675"/>
      <c r="G228" s="709"/>
    </row>
    <row r="229" spans="1:7" ht="11.25">
      <c r="A229" s="513"/>
      <c r="B229" s="615" t="s">
        <v>178</v>
      </c>
      <c r="C229" s="520"/>
      <c r="D229" s="520"/>
      <c r="E229" s="520"/>
      <c r="F229" s="675"/>
      <c r="G229" s="709"/>
    </row>
    <row r="230" spans="1:7" ht="11.25">
      <c r="A230" s="513"/>
      <c r="B230" s="209" t="s">
        <v>459</v>
      </c>
      <c r="C230" s="520"/>
      <c r="D230" s="520"/>
      <c r="E230" s="520"/>
      <c r="F230" s="675"/>
      <c r="G230" s="709"/>
    </row>
    <row r="231" spans="1:7" ht="11.25">
      <c r="A231" s="513"/>
      <c r="B231" s="617" t="s">
        <v>441</v>
      </c>
      <c r="C231" s="520">
        <v>20500</v>
      </c>
      <c r="D231" s="520">
        <v>20935</v>
      </c>
      <c r="E231" s="520">
        <v>12047</v>
      </c>
      <c r="F231" s="935">
        <f>SUM(E231/D231)</f>
        <v>0.5754478146644375</v>
      </c>
      <c r="G231" s="709"/>
    </row>
    <row r="232" spans="1:7" ht="11.25">
      <c r="A232" s="513"/>
      <c r="B232" s="521" t="s">
        <v>185</v>
      </c>
      <c r="C232" s="520"/>
      <c r="D232" s="520"/>
      <c r="E232" s="520"/>
      <c r="F232" s="675"/>
      <c r="G232" s="709"/>
    </row>
    <row r="233" spans="1:7" ht="11.25">
      <c r="A233" s="513"/>
      <c r="B233" s="521" t="s">
        <v>451</v>
      </c>
      <c r="C233" s="520"/>
      <c r="D233" s="520"/>
      <c r="E233" s="520"/>
      <c r="F233" s="675"/>
      <c r="G233" s="709"/>
    </row>
    <row r="234" spans="1:7" ht="12" thickBot="1">
      <c r="A234" s="513"/>
      <c r="B234" s="689" t="s">
        <v>131</v>
      </c>
      <c r="C234" s="620"/>
      <c r="D234" s="620"/>
      <c r="E234" s="620"/>
      <c r="F234" s="939"/>
      <c r="G234" s="671"/>
    </row>
    <row r="235" spans="1:7" ht="12" thickBot="1">
      <c r="A235" s="605"/>
      <c r="B235" s="693" t="s">
        <v>219</v>
      </c>
      <c r="C235" s="622">
        <f>SUM(C229:C234)</f>
        <v>20500</v>
      </c>
      <c r="D235" s="622">
        <f>SUM(D229:D234)</f>
        <v>20935</v>
      </c>
      <c r="E235" s="622">
        <f>SUM(E229:E234)</f>
        <v>12047</v>
      </c>
      <c r="F235" s="938">
        <f>SUM(E235/D235)</f>
        <v>0.5754478146644375</v>
      </c>
      <c r="G235" s="713"/>
    </row>
    <row r="236" spans="1:7" ht="11.25">
      <c r="A236" s="84">
        <v>3209</v>
      </c>
      <c r="B236" s="629" t="s">
        <v>106</v>
      </c>
      <c r="C236" s="611"/>
      <c r="D236" s="611"/>
      <c r="E236" s="611"/>
      <c r="F236" s="675"/>
      <c r="G236" s="708"/>
    </row>
    <row r="237" spans="1:7" ht="11.25">
      <c r="A237" s="84"/>
      <c r="B237" s="617" t="s">
        <v>178</v>
      </c>
      <c r="C237" s="725">
        <v>100</v>
      </c>
      <c r="D237" s="725">
        <v>288</v>
      </c>
      <c r="E237" s="725">
        <v>288</v>
      </c>
      <c r="F237" s="936">
        <f>SUM(E237/D237)</f>
        <v>1</v>
      </c>
      <c r="G237" s="676"/>
    </row>
    <row r="238" spans="1:7" ht="11.25">
      <c r="A238" s="84"/>
      <c r="B238" s="209" t="s">
        <v>459</v>
      </c>
      <c r="C238" s="725">
        <v>80</v>
      </c>
      <c r="D238" s="725">
        <v>147</v>
      </c>
      <c r="E238" s="725">
        <v>147</v>
      </c>
      <c r="F238" s="935">
        <f>SUM(E238/D238)</f>
        <v>1</v>
      </c>
      <c r="G238" s="726"/>
    </row>
    <row r="239" spans="1:7" ht="11.25">
      <c r="A239" s="84"/>
      <c r="B239" s="617" t="s">
        <v>441</v>
      </c>
      <c r="C239" s="725">
        <v>3320</v>
      </c>
      <c r="D239" s="725">
        <v>199</v>
      </c>
      <c r="E239" s="725">
        <v>82</v>
      </c>
      <c r="F239" s="935">
        <f>SUM(E239/D239)</f>
        <v>0.4120603015075377</v>
      </c>
      <c r="G239" s="726"/>
    </row>
    <row r="240" spans="1:7" ht="11.25">
      <c r="A240" s="84"/>
      <c r="B240" s="739" t="s">
        <v>185</v>
      </c>
      <c r="C240" s="725"/>
      <c r="D240" s="725"/>
      <c r="E240" s="725"/>
      <c r="F240" s="935"/>
      <c r="G240" s="726"/>
    </row>
    <row r="241" spans="1:7" ht="11.25">
      <c r="A241" s="84"/>
      <c r="B241" s="739" t="s">
        <v>451</v>
      </c>
      <c r="C241" s="725">
        <v>4500</v>
      </c>
      <c r="D241" s="725">
        <v>13750</v>
      </c>
      <c r="E241" s="725">
        <v>9840</v>
      </c>
      <c r="F241" s="935">
        <f>SUM(E241/D241)</f>
        <v>0.7156363636363636</v>
      </c>
      <c r="G241" s="676"/>
    </row>
    <row r="242" spans="1:7" ht="11.25">
      <c r="A242" s="84"/>
      <c r="B242" s="739" t="s">
        <v>876</v>
      </c>
      <c r="C242" s="793"/>
      <c r="D242" s="793">
        <v>147</v>
      </c>
      <c r="E242" s="632">
        <v>147</v>
      </c>
      <c r="F242" s="935">
        <f>SUM(E242/D242)</f>
        <v>1</v>
      </c>
      <c r="G242" s="759"/>
    </row>
    <row r="243" spans="1:7" ht="12" thickBot="1">
      <c r="A243" s="84"/>
      <c r="B243" s="689" t="s">
        <v>428</v>
      </c>
      <c r="C243" s="727"/>
      <c r="D243" s="633">
        <v>900</v>
      </c>
      <c r="E243" s="994">
        <v>900</v>
      </c>
      <c r="F243" s="937">
        <f>SUM(E243/D243)</f>
        <v>1</v>
      </c>
      <c r="G243" s="711"/>
    </row>
    <row r="244" spans="1:7" ht="12" thickBot="1">
      <c r="A244" s="627"/>
      <c r="B244" s="693" t="s">
        <v>219</v>
      </c>
      <c r="C244" s="622">
        <f>SUM(C237:C243)</f>
        <v>8000</v>
      </c>
      <c r="D244" s="622">
        <f>SUM(D237:D243)</f>
        <v>15431</v>
      </c>
      <c r="E244" s="622">
        <f>SUM(E237:E243)</f>
        <v>11404</v>
      </c>
      <c r="F244" s="938">
        <f>SUM(E244/D244)</f>
        <v>0.7390318190655175</v>
      </c>
      <c r="G244" s="713"/>
    </row>
    <row r="245" spans="1:7" ht="11.25">
      <c r="A245" s="84">
        <v>3210</v>
      </c>
      <c r="B245" s="629" t="s">
        <v>47</v>
      </c>
      <c r="C245" s="611"/>
      <c r="D245" s="611"/>
      <c r="E245" s="611"/>
      <c r="F245" s="675"/>
      <c r="G245" s="708"/>
    </row>
    <row r="246" spans="1:7" ht="11.25">
      <c r="A246" s="84"/>
      <c r="B246" s="617" t="s">
        <v>178</v>
      </c>
      <c r="C246" s="611"/>
      <c r="D246" s="611"/>
      <c r="E246" s="611"/>
      <c r="F246" s="675"/>
      <c r="G246" s="676"/>
    </row>
    <row r="247" spans="1:7" ht="11.25">
      <c r="A247" s="84"/>
      <c r="B247" s="209" t="s">
        <v>459</v>
      </c>
      <c r="C247" s="611"/>
      <c r="D247" s="611"/>
      <c r="E247" s="611"/>
      <c r="F247" s="675"/>
      <c r="G247" s="726"/>
    </row>
    <row r="248" spans="1:7" ht="11.25">
      <c r="A248" s="84"/>
      <c r="B248" s="617" t="s">
        <v>441</v>
      </c>
      <c r="C248" s="725">
        <v>3000</v>
      </c>
      <c r="D248" s="725">
        <v>3000</v>
      </c>
      <c r="E248" s="725"/>
      <c r="F248" s="935">
        <f>SUM(E248/D248)</f>
        <v>0</v>
      </c>
      <c r="G248" s="726"/>
    </row>
    <row r="249" spans="1:7" ht="11.25">
      <c r="A249" s="84"/>
      <c r="B249" s="739" t="s">
        <v>185</v>
      </c>
      <c r="C249" s="725"/>
      <c r="D249" s="725"/>
      <c r="E249" s="725"/>
      <c r="F249" s="675"/>
      <c r="G249" s="726"/>
    </row>
    <row r="250" spans="1:7" ht="11.25">
      <c r="A250" s="84"/>
      <c r="B250" s="739" t="s">
        <v>451</v>
      </c>
      <c r="C250" s="725"/>
      <c r="D250" s="725"/>
      <c r="E250" s="725"/>
      <c r="F250" s="675"/>
      <c r="G250" s="676"/>
    </row>
    <row r="251" spans="1:7" ht="12" thickBot="1">
      <c r="A251" s="84"/>
      <c r="B251" s="689" t="s">
        <v>131</v>
      </c>
      <c r="C251" s="727"/>
      <c r="D251" s="727"/>
      <c r="E251" s="727"/>
      <c r="F251" s="939"/>
      <c r="G251" s="711"/>
    </row>
    <row r="252" spans="1:7" ht="12" thickBot="1">
      <c r="A252" s="627"/>
      <c r="B252" s="693" t="s">
        <v>219</v>
      </c>
      <c r="C252" s="622">
        <f>SUM(C248:C251)</f>
        <v>3000</v>
      </c>
      <c r="D252" s="622">
        <f>SUM(D248:D251)</f>
        <v>3000</v>
      </c>
      <c r="E252" s="622">
        <f>SUM(E248:E251)</f>
        <v>0</v>
      </c>
      <c r="F252" s="938">
        <f>SUM(E252/D252)</f>
        <v>0</v>
      </c>
      <c r="G252" s="713"/>
    </row>
    <row r="253" spans="1:7" ht="11.25">
      <c r="A253" s="603"/>
      <c r="B253" s="626" t="s">
        <v>135</v>
      </c>
      <c r="C253" s="624">
        <f>SUM(C261+C269+C277+C285+C293)</f>
        <v>1985573</v>
      </c>
      <c r="D253" s="624">
        <f>SUM(D261+D269+D277+D285+D293)</f>
        <v>2173908</v>
      </c>
      <c r="E253" s="624">
        <f>SUM(E261+E269+E277+E285+E293)</f>
        <v>2050958</v>
      </c>
      <c r="F253" s="675">
        <f>SUM(E253/D253)</f>
        <v>0.9434428687874555</v>
      </c>
      <c r="G253" s="672"/>
    </row>
    <row r="254" spans="1:7" ht="11.25">
      <c r="A254" s="603">
        <v>3211</v>
      </c>
      <c r="B254" s="721" t="s">
        <v>22</v>
      </c>
      <c r="C254" s="611"/>
      <c r="D254" s="611"/>
      <c r="E254" s="611"/>
      <c r="F254" s="675"/>
      <c r="G254" s="708"/>
    </row>
    <row r="255" spans="1:7" ht="11.25">
      <c r="A255" s="603"/>
      <c r="B255" s="617" t="s">
        <v>178</v>
      </c>
      <c r="C255" s="611"/>
      <c r="D255" s="611"/>
      <c r="E255" s="611"/>
      <c r="F255" s="675"/>
      <c r="G255" s="676"/>
    </row>
    <row r="256" spans="1:7" ht="11.25">
      <c r="A256" s="603"/>
      <c r="B256" s="209" t="s">
        <v>459</v>
      </c>
      <c r="C256" s="611"/>
      <c r="D256" s="611"/>
      <c r="E256" s="611"/>
      <c r="F256" s="675"/>
      <c r="G256" s="676"/>
    </row>
    <row r="257" spans="1:7" ht="11.25">
      <c r="A257" s="603"/>
      <c r="B257" s="617" t="s">
        <v>441</v>
      </c>
      <c r="C257" s="725">
        <v>176174</v>
      </c>
      <c r="D257" s="725">
        <v>211795</v>
      </c>
      <c r="E257" s="725">
        <v>194406</v>
      </c>
      <c r="F257" s="675">
        <f>SUM(E257/D257)</f>
        <v>0.9178970230647561</v>
      </c>
      <c r="G257" s="726"/>
    </row>
    <row r="258" spans="1:7" ht="11.25">
      <c r="A258" s="603"/>
      <c r="B258" s="739" t="s">
        <v>185</v>
      </c>
      <c r="C258" s="725"/>
      <c r="D258" s="725"/>
      <c r="E258" s="725"/>
      <c r="F258" s="675"/>
      <c r="G258" s="726"/>
    </row>
    <row r="259" spans="1:7" ht="11.25">
      <c r="A259" s="603"/>
      <c r="B259" s="739" t="s">
        <v>451</v>
      </c>
      <c r="C259" s="611"/>
      <c r="D259" s="611"/>
      <c r="E259" s="611"/>
      <c r="F259" s="675"/>
      <c r="G259" s="726"/>
    </row>
    <row r="260" spans="1:7" ht="12" thickBot="1">
      <c r="A260" s="603"/>
      <c r="B260" s="689" t="s">
        <v>131</v>
      </c>
      <c r="C260" s="727"/>
      <c r="D260" s="727"/>
      <c r="E260" s="727"/>
      <c r="F260" s="939"/>
      <c r="G260" s="711"/>
    </row>
    <row r="261" spans="1:7" ht="12" thickBot="1">
      <c r="A261" s="627"/>
      <c r="B261" s="693" t="s">
        <v>219</v>
      </c>
      <c r="C261" s="622">
        <f>SUM(C257:C260)</f>
        <v>176174</v>
      </c>
      <c r="D261" s="622">
        <f>SUM(D257:D260)</f>
        <v>211795</v>
      </c>
      <c r="E261" s="622">
        <f>SUM(E257:E260)</f>
        <v>194406</v>
      </c>
      <c r="F261" s="938">
        <f>SUM(E261/D261)</f>
        <v>0.9178970230647561</v>
      </c>
      <c r="G261" s="713"/>
    </row>
    <row r="262" spans="1:7" ht="11.25">
      <c r="A262" s="603">
        <v>3212</v>
      </c>
      <c r="B262" s="721" t="s">
        <v>259</v>
      </c>
      <c r="C262" s="611"/>
      <c r="D262" s="611"/>
      <c r="E262" s="611"/>
      <c r="F262" s="675"/>
      <c r="G262" s="708"/>
    </row>
    <row r="263" spans="1:7" ht="11.25">
      <c r="A263" s="603"/>
      <c r="B263" s="617" t="s">
        <v>178</v>
      </c>
      <c r="C263" s="725"/>
      <c r="D263" s="725"/>
      <c r="E263" s="725"/>
      <c r="F263" s="675"/>
      <c r="G263" s="676"/>
    </row>
    <row r="264" spans="1:7" ht="11.25">
      <c r="A264" s="603"/>
      <c r="B264" s="209" t="s">
        <v>459</v>
      </c>
      <c r="C264" s="725"/>
      <c r="D264" s="725"/>
      <c r="E264" s="725"/>
      <c r="F264" s="675"/>
      <c r="G264" s="726"/>
    </row>
    <row r="265" spans="1:7" ht="11.25">
      <c r="A265" s="603"/>
      <c r="B265" s="617" t="s">
        <v>441</v>
      </c>
      <c r="C265" s="725">
        <v>817180</v>
      </c>
      <c r="D265" s="725">
        <v>925947</v>
      </c>
      <c r="E265" s="725">
        <v>894358</v>
      </c>
      <c r="F265" s="935">
        <f>SUM(E265/D265)</f>
        <v>0.9658846564652188</v>
      </c>
      <c r="G265" s="726"/>
    </row>
    <row r="266" spans="1:7" ht="11.25">
      <c r="A266" s="603"/>
      <c r="B266" s="739" t="s">
        <v>185</v>
      </c>
      <c r="C266" s="725"/>
      <c r="D266" s="725"/>
      <c r="E266" s="725"/>
      <c r="F266" s="675"/>
      <c r="G266" s="726"/>
    </row>
    <row r="267" spans="1:7" ht="11.25">
      <c r="A267" s="603"/>
      <c r="B267" s="739" t="s">
        <v>451</v>
      </c>
      <c r="C267" s="611"/>
      <c r="D267" s="611"/>
      <c r="E267" s="611"/>
      <c r="F267" s="675"/>
      <c r="G267" s="726"/>
    </row>
    <row r="268" spans="1:7" ht="12" thickBot="1">
      <c r="A268" s="603"/>
      <c r="B268" s="689" t="s">
        <v>131</v>
      </c>
      <c r="C268" s="727"/>
      <c r="D268" s="727"/>
      <c r="E268" s="727"/>
      <c r="F268" s="939"/>
      <c r="G268" s="711"/>
    </row>
    <row r="269" spans="1:7" ht="12" thickBot="1">
      <c r="A269" s="627"/>
      <c r="B269" s="693" t="s">
        <v>219</v>
      </c>
      <c r="C269" s="622">
        <f>SUM(C263:C268)</f>
        <v>817180</v>
      </c>
      <c r="D269" s="622">
        <f>SUM(D263:D268)</f>
        <v>925947</v>
      </c>
      <c r="E269" s="622">
        <f>SUM(E263:E268)</f>
        <v>894358</v>
      </c>
      <c r="F269" s="938">
        <f>SUM(E269/D269)</f>
        <v>0.9658846564652188</v>
      </c>
      <c r="G269" s="713"/>
    </row>
    <row r="270" spans="1:7" ht="11.25">
      <c r="A270" s="603">
        <v>3213</v>
      </c>
      <c r="B270" s="629" t="s">
        <v>526</v>
      </c>
      <c r="C270" s="611"/>
      <c r="D270" s="611"/>
      <c r="E270" s="611"/>
      <c r="F270" s="675"/>
      <c r="G270" s="672"/>
    </row>
    <row r="271" spans="1:7" ht="11.25">
      <c r="A271" s="603"/>
      <c r="B271" s="617" t="s">
        <v>178</v>
      </c>
      <c r="C271" s="611"/>
      <c r="D271" s="611"/>
      <c r="E271" s="611"/>
      <c r="F271" s="675"/>
      <c r="G271" s="676"/>
    </row>
    <row r="272" spans="1:7" ht="11.25">
      <c r="A272" s="603"/>
      <c r="B272" s="209" t="s">
        <v>459</v>
      </c>
      <c r="C272" s="611"/>
      <c r="D272" s="611"/>
      <c r="E272" s="611"/>
      <c r="F272" s="675"/>
      <c r="G272" s="676"/>
    </row>
    <row r="273" spans="1:7" ht="11.25">
      <c r="A273" s="603"/>
      <c r="B273" s="617" t="s">
        <v>441</v>
      </c>
      <c r="C273" s="725">
        <v>637000</v>
      </c>
      <c r="D273" s="725">
        <v>637000</v>
      </c>
      <c r="E273" s="725">
        <v>626805</v>
      </c>
      <c r="F273" s="935">
        <f>SUM(E273/D273)</f>
        <v>0.9839952904238618</v>
      </c>
      <c r="G273" s="726"/>
    </row>
    <row r="274" spans="1:7" ht="11.25">
      <c r="A274" s="603"/>
      <c r="B274" s="739" t="s">
        <v>185</v>
      </c>
      <c r="C274" s="725"/>
      <c r="D274" s="725"/>
      <c r="E274" s="725"/>
      <c r="F274" s="675"/>
      <c r="G274" s="726"/>
    </row>
    <row r="275" spans="1:7" ht="11.25">
      <c r="A275" s="603"/>
      <c r="B275" s="739" t="s">
        <v>451</v>
      </c>
      <c r="C275" s="611"/>
      <c r="D275" s="611"/>
      <c r="E275" s="611"/>
      <c r="F275" s="675"/>
      <c r="G275" s="676"/>
    </row>
    <row r="276" spans="1:7" ht="12" thickBot="1">
      <c r="A276" s="603"/>
      <c r="B276" s="689" t="s">
        <v>131</v>
      </c>
      <c r="C276" s="727"/>
      <c r="D276" s="727"/>
      <c r="E276" s="727"/>
      <c r="F276" s="939"/>
      <c r="G276" s="711"/>
    </row>
    <row r="277" spans="1:7" ht="12" thickBot="1">
      <c r="A277" s="627"/>
      <c r="B277" s="693" t="s">
        <v>219</v>
      </c>
      <c r="C277" s="622">
        <f>SUM(C273:C276)</f>
        <v>637000</v>
      </c>
      <c r="D277" s="622">
        <f>SUM(D273:D276)</f>
        <v>637000</v>
      </c>
      <c r="E277" s="622">
        <f>SUM(E273:E276)</f>
        <v>626805</v>
      </c>
      <c r="F277" s="938">
        <f>SUM(E277/D277)</f>
        <v>0.9839952904238618</v>
      </c>
      <c r="G277" s="708"/>
    </row>
    <row r="278" spans="1:7" ht="11.25">
      <c r="A278" s="603">
        <v>3214</v>
      </c>
      <c r="B278" s="629" t="s">
        <v>565</v>
      </c>
      <c r="C278" s="611"/>
      <c r="D278" s="611"/>
      <c r="E278" s="611"/>
      <c r="F278" s="675"/>
      <c r="G278" s="672"/>
    </row>
    <row r="279" spans="1:7" ht="11.25">
      <c r="A279" s="603"/>
      <c r="B279" s="617" t="s">
        <v>178</v>
      </c>
      <c r="C279" s="611"/>
      <c r="D279" s="611"/>
      <c r="E279" s="611"/>
      <c r="F279" s="675"/>
      <c r="G279" s="676"/>
    </row>
    <row r="280" spans="1:7" ht="11.25">
      <c r="A280" s="603"/>
      <c r="B280" s="209" t="s">
        <v>459</v>
      </c>
      <c r="C280" s="611"/>
      <c r="D280" s="611"/>
      <c r="E280" s="611"/>
      <c r="F280" s="675"/>
      <c r="G280" s="676"/>
    </row>
    <row r="281" spans="1:7" ht="11.25">
      <c r="A281" s="603"/>
      <c r="B281" s="617" t="s">
        <v>441</v>
      </c>
      <c r="C281" s="725"/>
      <c r="D281" s="725">
        <v>2738</v>
      </c>
      <c r="E281" s="725">
        <v>2738</v>
      </c>
      <c r="F281" s="935">
        <f>SUM(E281/D281)</f>
        <v>1</v>
      </c>
      <c r="G281" s="726"/>
    </row>
    <row r="282" spans="1:7" ht="11.25">
      <c r="A282" s="603"/>
      <c r="B282" s="739" t="s">
        <v>185</v>
      </c>
      <c r="C282" s="725"/>
      <c r="D282" s="725"/>
      <c r="E282" s="725"/>
      <c r="F282" s="935"/>
      <c r="G282" s="726"/>
    </row>
    <row r="283" spans="1:7" ht="11.25">
      <c r="A283" s="603"/>
      <c r="B283" s="739" t="s">
        <v>382</v>
      </c>
      <c r="C283" s="611"/>
      <c r="D283" s="725">
        <v>2957</v>
      </c>
      <c r="E283" s="725">
        <v>2957</v>
      </c>
      <c r="F283" s="935">
        <f>SUM(E283/D283)</f>
        <v>1</v>
      </c>
      <c r="G283" s="676"/>
    </row>
    <row r="284" spans="1:7" ht="12" thickBot="1">
      <c r="A284" s="603"/>
      <c r="B284" s="740" t="s">
        <v>381</v>
      </c>
      <c r="C284" s="633">
        <v>30099</v>
      </c>
      <c r="D284" s="633">
        <v>28762</v>
      </c>
      <c r="E284" s="994">
        <v>7410</v>
      </c>
      <c r="F284" s="941">
        <f>SUM(E284/D284)</f>
        <v>0.25763159724636675</v>
      </c>
      <c r="G284" s="711"/>
    </row>
    <row r="285" spans="1:7" ht="12" thickBot="1">
      <c r="A285" s="627"/>
      <c r="B285" s="693" t="s">
        <v>219</v>
      </c>
      <c r="C285" s="622">
        <f>SUM(C281:C284)</f>
        <v>30099</v>
      </c>
      <c r="D285" s="622">
        <f>SUM(D281:D284)</f>
        <v>34457</v>
      </c>
      <c r="E285" s="622">
        <f>SUM(E281:E284)</f>
        <v>13105</v>
      </c>
      <c r="F285" s="938">
        <f>SUM(E285/D285)</f>
        <v>0.38032910584206403</v>
      </c>
      <c r="G285" s="708"/>
    </row>
    <row r="286" spans="1:7" ht="11.25">
      <c r="A286" s="677">
        <v>3216</v>
      </c>
      <c r="B286" s="717" t="s">
        <v>42</v>
      </c>
      <c r="C286" s="679"/>
      <c r="D286" s="679"/>
      <c r="E286" s="679"/>
      <c r="F286" s="675"/>
      <c r="G286" s="745"/>
    </row>
    <row r="287" spans="1:7" ht="11.25">
      <c r="A287" s="677"/>
      <c r="B287" s="686" t="s">
        <v>178</v>
      </c>
      <c r="C287" s="679"/>
      <c r="D287" s="679"/>
      <c r="E287" s="679"/>
      <c r="F287" s="675"/>
      <c r="G287" s="746"/>
    </row>
    <row r="288" spans="1:7" ht="11.25">
      <c r="A288" s="677"/>
      <c r="B288" s="685" t="s">
        <v>459</v>
      </c>
      <c r="C288" s="679"/>
      <c r="D288" s="679"/>
      <c r="E288" s="679"/>
      <c r="F288" s="675"/>
      <c r="G288" s="746"/>
    </row>
    <row r="289" spans="1:7" ht="11.25">
      <c r="A289" s="677"/>
      <c r="B289" s="686" t="s">
        <v>441</v>
      </c>
      <c r="C289" s="700">
        <v>325120</v>
      </c>
      <c r="D289" s="700">
        <v>357522</v>
      </c>
      <c r="E289" s="700">
        <v>315097</v>
      </c>
      <c r="F289" s="935">
        <f>SUM(E289/D289)</f>
        <v>0.8813359737302879</v>
      </c>
      <c r="G289" s="747"/>
    </row>
    <row r="290" spans="1:7" ht="11.25">
      <c r="A290" s="677"/>
      <c r="B290" s="748" t="s">
        <v>185</v>
      </c>
      <c r="C290" s="700"/>
      <c r="D290" s="700"/>
      <c r="E290" s="700"/>
      <c r="F290" s="935"/>
      <c r="G290" s="747"/>
    </row>
    <row r="291" spans="1:7" ht="11.25">
      <c r="A291" s="677"/>
      <c r="B291" s="748" t="s">
        <v>382</v>
      </c>
      <c r="C291" s="679"/>
      <c r="D291" s="700">
        <v>4063</v>
      </c>
      <c r="E291" s="700">
        <v>4063</v>
      </c>
      <c r="F291" s="935">
        <f>SUM(E291/D291)</f>
        <v>1</v>
      </c>
      <c r="G291" s="746"/>
    </row>
    <row r="292" spans="1:7" ht="12" thickBot="1">
      <c r="A292" s="677"/>
      <c r="B292" s="689" t="s">
        <v>381</v>
      </c>
      <c r="C292" s="690"/>
      <c r="D292" s="878">
        <v>3124</v>
      </c>
      <c r="E292" s="995">
        <v>3124</v>
      </c>
      <c r="F292" s="941">
        <f>SUM(E292/D292)</f>
        <v>1</v>
      </c>
      <c r="G292" s="749"/>
    </row>
    <row r="293" spans="1:7" ht="12" thickBot="1">
      <c r="A293" s="704"/>
      <c r="B293" s="693" t="s">
        <v>219</v>
      </c>
      <c r="C293" s="705">
        <f>SUM(C289:C292)</f>
        <v>325120</v>
      </c>
      <c r="D293" s="705">
        <f>SUM(D289:D292)</f>
        <v>364709</v>
      </c>
      <c r="E293" s="705">
        <f>SUM(E289:E292)</f>
        <v>322284</v>
      </c>
      <c r="F293" s="938">
        <f>SUM(E293/D293)</f>
        <v>0.8836743814931904</v>
      </c>
      <c r="G293" s="750"/>
    </row>
    <row r="294" spans="1:7" ht="12" thickBot="1">
      <c r="A294" s="603">
        <v>3220</v>
      </c>
      <c r="B294" s="621" t="s">
        <v>679</v>
      </c>
      <c r="C294" s="622">
        <f>SUM(C298)</f>
        <v>20000</v>
      </c>
      <c r="D294" s="622">
        <f>SUM(D298)</f>
        <v>500</v>
      </c>
      <c r="E294" s="622">
        <f>SUM(E298)</f>
        <v>410</v>
      </c>
      <c r="F294" s="938">
        <f>SUM(E294/D294)</f>
        <v>0.82</v>
      </c>
      <c r="G294" s="713"/>
    </row>
    <row r="295" spans="1:7" ht="11.25">
      <c r="A295" s="603">
        <v>3223</v>
      </c>
      <c r="B295" s="629" t="s">
        <v>120</v>
      </c>
      <c r="C295" s="611"/>
      <c r="D295" s="611"/>
      <c r="E295" s="611"/>
      <c r="F295" s="675"/>
      <c r="G295" s="672"/>
    </row>
    <row r="296" spans="1:7" ht="11.25">
      <c r="A296" s="603"/>
      <c r="B296" s="615" t="s">
        <v>178</v>
      </c>
      <c r="C296" s="611"/>
      <c r="D296" s="611"/>
      <c r="E296" s="611"/>
      <c r="F296" s="675"/>
      <c r="G296" s="708"/>
    </row>
    <row r="297" spans="1:7" ht="11.25">
      <c r="A297" s="603"/>
      <c r="B297" s="209" t="s">
        <v>459</v>
      </c>
      <c r="C297" s="611"/>
      <c r="D297" s="611"/>
      <c r="E297" s="611"/>
      <c r="F297" s="675"/>
      <c r="G297" s="676"/>
    </row>
    <row r="298" spans="1:7" ht="11.25">
      <c r="A298" s="603"/>
      <c r="B298" s="617" t="s">
        <v>441</v>
      </c>
      <c r="C298" s="725">
        <v>20000</v>
      </c>
      <c r="D298" s="725">
        <v>500</v>
      </c>
      <c r="E298" s="725">
        <v>410</v>
      </c>
      <c r="F298" s="935">
        <f>SUM(E298/D298)</f>
        <v>0.82</v>
      </c>
      <c r="G298" s="726"/>
    </row>
    <row r="299" spans="1:7" ht="11.25">
      <c r="A299" s="603"/>
      <c r="B299" s="521" t="s">
        <v>185</v>
      </c>
      <c r="C299" s="725"/>
      <c r="D299" s="725"/>
      <c r="E299" s="725"/>
      <c r="F299" s="675"/>
      <c r="G299" s="726"/>
    </row>
    <row r="300" spans="1:7" ht="11.25">
      <c r="A300" s="603"/>
      <c r="B300" s="521" t="s">
        <v>451</v>
      </c>
      <c r="C300" s="611"/>
      <c r="D300" s="611"/>
      <c r="E300" s="611"/>
      <c r="F300" s="675"/>
      <c r="G300" s="676"/>
    </row>
    <row r="301" spans="1:7" ht="12" thickBot="1">
      <c r="A301" s="603"/>
      <c r="B301" s="689" t="s">
        <v>131</v>
      </c>
      <c r="C301" s="727"/>
      <c r="D301" s="727"/>
      <c r="E301" s="727"/>
      <c r="F301" s="939"/>
      <c r="G301" s="711"/>
    </row>
    <row r="302" spans="1:7" ht="12" thickBot="1">
      <c r="A302" s="627"/>
      <c r="B302" s="693" t="s">
        <v>219</v>
      </c>
      <c r="C302" s="622">
        <f>SUM(C298:C301)</f>
        <v>20000</v>
      </c>
      <c r="D302" s="622">
        <f>SUM(D298:D301)</f>
        <v>500</v>
      </c>
      <c r="E302" s="622">
        <f>SUM(E298:E301)</f>
        <v>410</v>
      </c>
      <c r="F302" s="938">
        <f>SUM(E302/D302)</f>
        <v>0.82</v>
      </c>
      <c r="G302" s="713"/>
    </row>
    <row r="303" spans="1:7" ht="12" customHeight="1" thickBot="1">
      <c r="A303" s="603">
        <v>3300</v>
      </c>
      <c r="B303" s="736" t="s">
        <v>70</v>
      </c>
      <c r="C303" s="622">
        <f>SUM(C311+C319+C327+C336+C372+C380+C388+C396+C404+C412+C429+C438+C446+C454+C462+C470+C479+C487+C495+C503+C511+C519+C527+C535+C543+C552+C560+C568+C576+C584+C592)</f>
        <v>437280</v>
      </c>
      <c r="D303" s="622">
        <f>SUM(D311+D319+D327+D336+D372+D380+D388+D396+D404+D412+D429+D438+D446+D454+D462+D470+D479+D487+D495+D503+D511+D519+D527+D535+D543+D552+D560+D568+D576+D584+D592+D345+D354+D363)</f>
        <v>670885</v>
      </c>
      <c r="E303" s="622">
        <f>SUM(E311+E319+E327+E336+E372+E380+E388+E396+E404+E412+E429+E438+E446+E454+E462+E470+E479+E487+E495+E503+E511+E519+E527+E535+E543+E552+E560+E568+E576+E584+E592+E345+E354+E363)</f>
        <v>583756</v>
      </c>
      <c r="F303" s="938">
        <f>SUM(E303/D303)</f>
        <v>0.8701282634132527</v>
      </c>
      <c r="G303" s="751"/>
    </row>
    <row r="304" spans="1:7" ht="12" customHeight="1">
      <c r="A304" s="603">
        <v>3301</v>
      </c>
      <c r="B304" s="634" t="s">
        <v>237</v>
      </c>
      <c r="C304" s="611"/>
      <c r="D304" s="611"/>
      <c r="E304" s="611"/>
      <c r="F304" s="675"/>
      <c r="G304" s="672" t="s">
        <v>19</v>
      </c>
    </row>
    <row r="305" spans="1:7" ht="12" customHeight="1">
      <c r="A305" s="84"/>
      <c r="B305" s="615" t="s">
        <v>178</v>
      </c>
      <c r="C305" s="725">
        <v>150</v>
      </c>
      <c r="D305" s="725">
        <v>150</v>
      </c>
      <c r="E305" s="725">
        <v>15</v>
      </c>
      <c r="F305" s="935">
        <f>SUM(E305/D305)</f>
        <v>0.1</v>
      </c>
      <c r="G305" s="709"/>
    </row>
    <row r="306" spans="1:7" ht="12" customHeight="1">
      <c r="A306" s="84"/>
      <c r="B306" s="209" t="s">
        <v>459</v>
      </c>
      <c r="C306" s="725">
        <v>40</v>
      </c>
      <c r="D306" s="725">
        <v>40</v>
      </c>
      <c r="E306" s="725">
        <v>4</v>
      </c>
      <c r="F306" s="935">
        <f>SUM(E306/D306)</f>
        <v>0.1</v>
      </c>
      <c r="G306" s="726"/>
    </row>
    <row r="307" spans="1:7" ht="12" customHeight="1">
      <c r="A307" s="603"/>
      <c r="B307" s="617" t="s">
        <v>441</v>
      </c>
      <c r="C307" s="520">
        <v>7410</v>
      </c>
      <c r="D307" s="520">
        <v>11473</v>
      </c>
      <c r="E307" s="520">
        <v>4632</v>
      </c>
      <c r="F307" s="935">
        <f>SUM(E307/D307)</f>
        <v>0.40373049769022923</v>
      </c>
      <c r="G307" s="726"/>
    </row>
    <row r="308" spans="1:7" ht="12" customHeight="1">
      <c r="A308" s="603"/>
      <c r="B308" s="521" t="s">
        <v>185</v>
      </c>
      <c r="C308" s="520"/>
      <c r="D308" s="520"/>
      <c r="E308" s="520"/>
      <c r="F308" s="935"/>
      <c r="G308" s="726"/>
    </row>
    <row r="309" spans="1:7" ht="12" customHeight="1">
      <c r="A309" s="84"/>
      <c r="B309" s="521" t="s">
        <v>451</v>
      </c>
      <c r="C309" s="725"/>
      <c r="D309" s="725">
        <v>1000</v>
      </c>
      <c r="E309" s="725">
        <v>1000</v>
      </c>
      <c r="F309" s="935">
        <f>SUM(E309/D309)</f>
        <v>1</v>
      </c>
      <c r="G309" s="710"/>
    </row>
    <row r="310" spans="1:7" ht="12" customHeight="1" thickBot="1">
      <c r="A310" s="84"/>
      <c r="B310" s="689" t="s">
        <v>131</v>
      </c>
      <c r="C310" s="631"/>
      <c r="D310" s="631"/>
      <c r="E310" s="631"/>
      <c r="F310" s="939"/>
      <c r="G310" s="752"/>
    </row>
    <row r="311" spans="1:7" ht="13.5" customHeight="1" thickBot="1">
      <c r="A311" s="627"/>
      <c r="B311" s="693" t="s">
        <v>219</v>
      </c>
      <c r="C311" s="622">
        <f>SUM(C305:C310)</f>
        <v>7600</v>
      </c>
      <c r="D311" s="622">
        <f>SUM(D305:D310)</f>
        <v>12663</v>
      </c>
      <c r="E311" s="622">
        <f>SUM(E305:E310)</f>
        <v>5651</v>
      </c>
      <c r="F311" s="938">
        <f>SUM(E311/D311)</f>
        <v>0.4462607596935955</v>
      </c>
      <c r="G311" s="713"/>
    </row>
    <row r="312" spans="1:7" ht="11.25">
      <c r="A312" s="603">
        <v>3302</v>
      </c>
      <c r="B312" s="634" t="s">
        <v>495</v>
      </c>
      <c r="C312" s="611"/>
      <c r="D312" s="611"/>
      <c r="E312" s="611"/>
      <c r="F312" s="675"/>
      <c r="G312" s="708"/>
    </row>
    <row r="313" spans="1:7" ht="11.25">
      <c r="A313" s="84"/>
      <c r="B313" s="615" t="s">
        <v>178</v>
      </c>
      <c r="C313" s="611"/>
      <c r="D313" s="611"/>
      <c r="E313" s="611"/>
      <c r="F313" s="675"/>
      <c r="G313" s="709"/>
    </row>
    <row r="314" spans="1:7" ht="11.25">
      <c r="A314" s="84"/>
      <c r="B314" s="209" t="s">
        <v>459</v>
      </c>
      <c r="C314" s="725"/>
      <c r="D314" s="725"/>
      <c r="E314" s="725"/>
      <c r="F314" s="675"/>
      <c r="G314" s="726"/>
    </row>
    <row r="315" spans="1:7" ht="11.25">
      <c r="A315" s="603"/>
      <c r="B315" s="617" t="s">
        <v>441</v>
      </c>
      <c r="C315" s="520">
        <v>197000</v>
      </c>
      <c r="D315" s="520">
        <v>197200</v>
      </c>
      <c r="E315" s="520">
        <v>197000</v>
      </c>
      <c r="F315" s="935">
        <f>SUM(E315/D315)</f>
        <v>0.9989858012170385</v>
      </c>
      <c r="G315" s="726"/>
    </row>
    <row r="316" spans="1:7" ht="11.25">
      <c r="A316" s="603"/>
      <c r="B316" s="521" t="s">
        <v>185</v>
      </c>
      <c r="C316" s="520"/>
      <c r="D316" s="520"/>
      <c r="E316" s="520"/>
      <c r="F316" s="675"/>
      <c r="G316" s="726"/>
    </row>
    <row r="317" spans="1:7" ht="11.25">
      <c r="A317" s="84"/>
      <c r="B317" s="521" t="s">
        <v>451</v>
      </c>
      <c r="C317" s="725"/>
      <c r="D317" s="725"/>
      <c r="E317" s="725"/>
      <c r="F317" s="675"/>
      <c r="G317" s="710"/>
    </row>
    <row r="318" spans="1:7" ht="12" thickBot="1">
      <c r="A318" s="84"/>
      <c r="B318" s="689" t="s">
        <v>131</v>
      </c>
      <c r="C318" s="631"/>
      <c r="D318" s="631"/>
      <c r="E318" s="631"/>
      <c r="F318" s="939"/>
      <c r="G318" s="752"/>
    </row>
    <row r="319" spans="1:7" ht="12" thickBot="1">
      <c r="A319" s="627"/>
      <c r="B319" s="693" t="s">
        <v>219</v>
      </c>
      <c r="C319" s="622">
        <f>SUM(C313:C318)</f>
        <v>197000</v>
      </c>
      <c r="D319" s="622">
        <f>SUM(D313:D318)</f>
        <v>197200</v>
      </c>
      <c r="E319" s="622">
        <f>SUM(E313:E318)</f>
        <v>197000</v>
      </c>
      <c r="F319" s="940">
        <f>SUM(E319/D319)</f>
        <v>0.9989858012170385</v>
      </c>
      <c r="G319" s="713"/>
    </row>
    <row r="320" spans="1:7" ht="12.75">
      <c r="A320" s="603">
        <v>3303</v>
      </c>
      <c r="B320" s="262" t="s">
        <v>283</v>
      </c>
      <c r="C320" s="611"/>
      <c r="D320" s="611"/>
      <c r="E320" s="611"/>
      <c r="F320" s="675"/>
      <c r="G320" s="753"/>
    </row>
    <row r="321" spans="1:7" ht="12" customHeight="1">
      <c r="A321" s="513"/>
      <c r="B321" s="615" t="s">
        <v>178</v>
      </c>
      <c r="C321" s="520"/>
      <c r="D321" s="520"/>
      <c r="E321" s="520"/>
      <c r="F321" s="675"/>
      <c r="G321" s="754"/>
    </row>
    <row r="322" spans="1:7" ht="12" customHeight="1">
      <c r="A322" s="513"/>
      <c r="B322" s="209" t="s">
        <v>459</v>
      </c>
      <c r="C322" s="520"/>
      <c r="D322" s="520"/>
      <c r="E322" s="520"/>
      <c r="F322" s="675"/>
      <c r="G322" s="754"/>
    </row>
    <row r="323" spans="1:7" ht="12" customHeight="1">
      <c r="A323" s="513"/>
      <c r="B323" s="617" t="s">
        <v>441</v>
      </c>
      <c r="C323" s="520">
        <v>600</v>
      </c>
      <c r="D323" s="520">
        <v>908</v>
      </c>
      <c r="E323" s="520">
        <v>908</v>
      </c>
      <c r="F323" s="935">
        <f>SUM(E323/D323)</f>
        <v>1</v>
      </c>
      <c r="G323" s="754"/>
    </row>
    <row r="324" spans="1:7" ht="12" customHeight="1">
      <c r="A324" s="513"/>
      <c r="B324" s="521" t="s">
        <v>185</v>
      </c>
      <c r="C324" s="520">
        <v>5500</v>
      </c>
      <c r="D324" s="520">
        <v>54488</v>
      </c>
      <c r="E324" s="520">
        <v>59663</v>
      </c>
      <c r="F324" s="935">
        <f>SUM(E324/D324)</f>
        <v>1.0949750403758627</v>
      </c>
      <c r="G324" s="754"/>
    </row>
    <row r="325" spans="1:7" ht="12" customHeight="1">
      <c r="A325" s="513"/>
      <c r="B325" s="521" t="s">
        <v>451</v>
      </c>
      <c r="C325" s="725"/>
      <c r="D325" s="725"/>
      <c r="E325" s="725"/>
      <c r="F325" s="675"/>
      <c r="G325" s="755"/>
    </row>
    <row r="326" spans="1:7" ht="12" customHeight="1" thickBot="1">
      <c r="A326" s="614"/>
      <c r="B326" s="689" t="s">
        <v>131</v>
      </c>
      <c r="C326" s="620"/>
      <c r="D326" s="620"/>
      <c r="E326" s="738"/>
      <c r="F326" s="939"/>
      <c r="G326" s="730"/>
    </row>
    <row r="327" spans="1:7" ht="12" customHeight="1" thickBot="1">
      <c r="A327" s="627"/>
      <c r="B327" s="693" t="s">
        <v>219</v>
      </c>
      <c r="C327" s="622">
        <f>SUM(C321:C326)</f>
        <v>6100</v>
      </c>
      <c r="D327" s="622">
        <f>SUM(D321:D326)</f>
        <v>55396</v>
      </c>
      <c r="E327" s="622">
        <f>SUM(E321:E326)</f>
        <v>60571</v>
      </c>
      <c r="F327" s="938">
        <f>SUM(E327/D327)</f>
        <v>1.093418297349989</v>
      </c>
      <c r="G327" s="756"/>
    </row>
    <row r="328" spans="1:7" ht="12" customHeight="1">
      <c r="A328" s="84">
        <v>3304</v>
      </c>
      <c r="B328" s="720" t="s">
        <v>284</v>
      </c>
      <c r="C328" s="611"/>
      <c r="D328" s="611"/>
      <c r="E328" s="611"/>
      <c r="F328" s="675"/>
      <c r="G328" s="753"/>
    </row>
    <row r="329" spans="1:7" ht="12" customHeight="1">
      <c r="A329" s="614"/>
      <c r="B329" s="615" t="s">
        <v>178</v>
      </c>
      <c r="C329" s="520"/>
      <c r="D329" s="520"/>
      <c r="E329" s="520"/>
      <c r="F329" s="675"/>
      <c r="G329" s="754"/>
    </row>
    <row r="330" spans="1:7" ht="12" customHeight="1">
      <c r="A330" s="614"/>
      <c r="B330" s="209" t="s">
        <v>459</v>
      </c>
      <c r="C330" s="520"/>
      <c r="D330" s="520"/>
      <c r="E330" s="520"/>
      <c r="F330" s="675"/>
      <c r="G330" s="757"/>
    </row>
    <row r="331" spans="1:7" ht="12" customHeight="1">
      <c r="A331" s="614"/>
      <c r="B331" s="617" t="s">
        <v>441</v>
      </c>
      <c r="C331" s="520">
        <v>400</v>
      </c>
      <c r="D331" s="520">
        <v>401</v>
      </c>
      <c r="E331" s="520">
        <v>401</v>
      </c>
      <c r="F331" s="935">
        <f>SUM(E331/D331)</f>
        <v>1</v>
      </c>
      <c r="G331" s="755"/>
    </row>
    <row r="332" spans="1:7" ht="12" customHeight="1">
      <c r="A332" s="614"/>
      <c r="B332" s="521" t="s">
        <v>185</v>
      </c>
      <c r="C332" s="520">
        <v>2600</v>
      </c>
      <c r="D332" s="520">
        <v>22316</v>
      </c>
      <c r="E332" s="520">
        <v>22101</v>
      </c>
      <c r="F332" s="935">
        <f>SUM(E332/D332)</f>
        <v>0.9903656569277648</v>
      </c>
      <c r="G332" s="755"/>
    </row>
    <row r="333" spans="1:7" ht="12" customHeight="1">
      <c r="A333" s="614"/>
      <c r="B333" s="521" t="s">
        <v>451</v>
      </c>
      <c r="C333" s="725"/>
      <c r="D333" s="725"/>
      <c r="E333" s="725"/>
      <c r="F333" s="675"/>
      <c r="G333" s="754"/>
    </row>
    <row r="334" spans="1:7" ht="12" customHeight="1">
      <c r="A334" s="614"/>
      <c r="B334" s="521" t="s">
        <v>185</v>
      </c>
      <c r="C334" s="520"/>
      <c r="D334" s="520"/>
      <c r="E334" s="520"/>
      <c r="F334" s="675"/>
      <c r="G334" s="758"/>
    </row>
    <row r="335" spans="1:7" ht="12" customHeight="1" thickBot="1">
      <c r="A335" s="614"/>
      <c r="B335" s="689" t="s">
        <v>131</v>
      </c>
      <c r="C335" s="620"/>
      <c r="D335" s="620"/>
      <c r="E335" s="738"/>
      <c r="F335" s="939"/>
      <c r="G335" s="730"/>
    </row>
    <row r="336" spans="1:7" ht="12" customHeight="1" thickBot="1">
      <c r="A336" s="627"/>
      <c r="B336" s="693" t="s">
        <v>219</v>
      </c>
      <c r="C336" s="622">
        <f>SUM(C329:C335)</f>
        <v>3000</v>
      </c>
      <c r="D336" s="622">
        <f>SUM(D329:D335)</f>
        <v>22717</v>
      </c>
      <c r="E336" s="622">
        <f>SUM(E329:E335)</f>
        <v>22502</v>
      </c>
      <c r="F336" s="938">
        <f>SUM(E336/D336)</f>
        <v>0.9905357221464102</v>
      </c>
      <c r="G336" s="756"/>
    </row>
    <row r="337" spans="1:7" ht="12" customHeight="1">
      <c r="A337" s="84">
        <v>3305</v>
      </c>
      <c r="B337" s="720" t="s">
        <v>307</v>
      </c>
      <c r="C337" s="611"/>
      <c r="D337" s="611"/>
      <c r="E337" s="611"/>
      <c r="F337" s="675"/>
      <c r="G337" s="753"/>
    </row>
    <row r="338" spans="1:7" ht="12" customHeight="1">
      <c r="A338" s="614"/>
      <c r="B338" s="615" t="s">
        <v>178</v>
      </c>
      <c r="C338" s="520"/>
      <c r="D338" s="520"/>
      <c r="E338" s="520"/>
      <c r="F338" s="675"/>
      <c r="G338" s="754"/>
    </row>
    <row r="339" spans="1:7" ht="12" customHeight="1">
      <c r="A339" s="614"/>
      <c r="B339" s="209" t="s">
        <v>459</v>
      </c>
      <c r="C339" s="520"/>
      <c r="D339" s="520"/>
      <c r="E339" s="520"/>
      <c r="F339" s="675"/>
      <c r="G339" s="757"/>
    </row>
    <row r="340" spans="1:7" ht="12" customHeight="1">
      <c r="A340" s="614"/>
      <c r="B340" s="617" t="s">
        <v>441</v>
      </c>
      <c r="C340" s="520"/>
      <c r="D340" s="520"/>
      <c r="E340" s="520"/>
      <c r="F340" s="675"/>
      <c r="G340" s="755"/>
    </row>
    <row r="341" spans="1:7" ht="12" customHeight="1">
      <c r="A341" s="614"/>
      <c r="B341" s="521" t="s">
        <v>185</v>
      </c>
      <c r="C341" s="520"/>
      <c r="D341" s="520">
        <v>6000</v>
      </c>
      <c r="E341" s="520">
        <v>1698</v>
      </c>
      <c r="F341" s="675">
        <f>SUM(E341/D341)</f>
        <v>0.283</v>
      </c>
      <c r="G341" s="755"/>
    </row>
    <row r="342" spans="1:7" ht="12" customHeight="1">
      <c r="A342" s="614"/>
      <c r="B342" s="521" t="s">
        <v>451</v>
      </c>
      <c r="C342" s="725"/>
      <c r="D342" s="725"/>
      <c r="E342" s="725"/>
      <c r="F342" s="675"/>
      <c r="G342" s="754"/>
    </row>
    <row r="343" spans="1:7" ht="12" customHeight="1">
      <c r="A343" s="614"/>
      <c r="B343" s="521" t="s">
        <v>185</v>
      </c>
      <c r="C343" s="520"/>
      <c r="D343" s="520"/>
      <c r="E343" s="520"/>
      <c r="F343" s="675"/>
      <c r="G343" s="758"/>
    </row>
    <row r="344" spans="1:7" ht="12" customHeight="1" thickBot="1">
      <c r="A344" s="614"/>
      <c r="B344" s="689" t="s">
        <v>131</v>
      </c>
      <c r="C344" s="620"/>
      <c r="D344" s="620"/>
      <c r="E344" s="738"/>
      <c r="F344" s="939"/>
      <c r="G344" s="730"/>
    </row>
    <row r="345" spans="1:7" ht="12" customHeight="1" thickBot="1">
      <c r="A345" s="627"/>
      <c r="B345" s="693" t="s">
        <v>219</v>
      </c>
      <c r="C345" s="622">
        <f>SUM(C338:C344)</f>
        <v>0</v>
      </c>
      <c r="D345" s="622">
        <f>SUM(D338:D344)</f>
        <v>6000</v>
      </c>
      <c r="E345" s="622">
        <f>SUM(E338:E344)</f>
        <v>1698</v>
      </c>
      <c r="F345" s="938">
        <f>SUM(E345/D345)</f>
        <v>0.283</v>
      </c>
      <c r="G345" s="756"/>
    </row>
    <row r="346" spans="1:7" ht="12" customHeight="1">
      <c r="A346" s="84">
        <v>3306</v>
      </c>
      <c r="B346" s="720" t="s">
        <v>308</v>
      </c>
      <c r="C346" s="611"/>
      <c r="D346" s="611"/>
      <c r="E346" s="611"/>
      <c r="F346" s="675"/>
      <c r="G346" s="753"/>
    </row>
    <row r="347" spans="1:7" ht="12" customHeight="1">
      <c r="A347" s="614"/>
      <c r="B347" s="615" t="s">
        <v>178</v>
      </c>
      <c r="C347" s="520"/>
      <c r="D347" s="520"/>
      <c r="E347" s="520"/>
      <c r="F347" s="675"/>
      <c r="G347" s="754"/>
    </row>
    <row r="348" spans="1:7" ht="12" customHeight="1">
      <c r="A348" s="614"/>
      <c r="B348" s="209" t="s">
        <v>459</v>
      </c>
      <c r="C348" s="520"/>
      <c r="D348" s="520"/>
      <c r="E348" s="520"/>
      <c r="F348" s="675"/>
      <c r="G348" s="757"/>
    </row>
    <row r="349" spans="1:7" ht="12" customHeight="1">
      <c r="A349" s="614"/>
      <c r="B349" s="617" t="s">
        <v>441</v>
      </c>
      <c r="C349" s="520"/>
      <c r="D349" s="520">
        <v>244</v>
      </c>
      <c r="E349" s="520">
        <v>244</v>
      </c>
      <c r="F349" s="935">
        <f>SUM(E349/D349)</f>
        <v>1</v>
      </c>
      <c r="G349" s="755"/>
    </row>
    <row r="350" spans="1:7" ht="12" customHeight="1">
      <c r="A350" s="614"/>
      <c r="B350" s="521" t="s">
        <v>185</v>
      </c>
      <c r="C350" s="520"/>
      <c r="D350" s="520">
        <v>11779</v>
      </c>
      <c r="E350" s="520">
        <v>1089</v>
      </c>
      <c r="F350" s="935">
        <f>SUM(E350/D350)</f>
        <v>0.09245267000594277</v>
      </c>
      <c r="G350" s="755"/>
    </row>
    <row r="351" spans="1:7" ht="12" customHeight="1">
      <c r="A351" s="614"/>
      <c r="B351" s="521" t="s">
        <v>451</v>
      </c>
      <c r="C351" s="725"/>
      <c r="D351" s="725"/>
      <c r="E351" s="725"/>
      <c r="F351" s="675"/>
      <c r="G351" s="754"/>
    </row>
    <row r="352" spans="1:7" ht="12" customHeight="1">
      <c r="A352" s="614"/>
      <c r="B352" s="521" t="s">
        <v>185</v>
      </c>
      <c r="C352" s="520"/>
      <c r="D352" s="520"/>
      <c r="E352" s="520"/>
      <c r="F352" s="675"/>
      <c r="G352" s="758"/>
    </row>
    <row r="353" spans="1:7" ht="12" customHeight="1" thickBot="1">
      <c r="A353" s="614"/>
      <c r="B353" s="689" t="s">
        <v>131</v>
      </c>
      <c r="C353" s="620"/>
      <c r="D353" s="620"/>
      <c r="E353" s="620"/>
      <c r="F353" s="939"/>
      <c r="G353" s="730"/>
    </row>
    <row r="354" spans="1:7" ht="12" customHeight="1" thickBot="1">
      <c r="A354" s="627"/>
      <c r="B354" s="693" t="s">
        <v>219</v>
      </c>
      <c r="C354" s="622">
        <f>SUM(C347:C353)</f>
        <v>0</v>
      </c>
      <c r="D354" s="622">
        <f>SUM(D347:D353)</f>
        <v>12023</v>
      </c>
      <c r="E354" s="622">
        <f>SUM(E347:E353)</f>
        <v>1333</v>
      </c>
      <c r="F354" s="938">
        <f>SUM(E354/D354)</f>
        <v>0.11087083090742743</v>
      </c>
      <c r="G354" s="756"/>
    </row>
    <row r="355" spans="1:7" ht="12" customHeight="1">
      <c r="A355" s="84">
        <v>3307</v>
      </c>
      <c r="B355" s="720" t="s">
        <v>309</v>
      </c>
      <c r="C355" s="611"/>
      <c r="D355" s="611"/>
      <c r="E355" s="611"/>
      <c r="F355" s="675"/>
      <c r="G355" s="753"/>
    </row>
    <row r="356" spans="1:7" ht="12" customHeight="1">
      <c r="A356" s="614"/>
      <c r="B356" s="615" t="s">
        <v>178</v>
      </c>
      <c r="C356" s="520"/>
      <c r="D356" s="520"/>
      <c r="E356" s="520"/>
      <c r="F356" s="675"/>
      <c r="G356" s="754"/>
    </row>
    <row r="357" spans="1:7" ht="12" customHeight="1">
      <c r="A357" s="614"/>
      <c r="B357" s="209" t="s">
        <v>459</v>
      </c>
      <c r="C357" s="520"/>
      <c r="D357" s="520"/>
      <c r="E357" s="520"/>
      <c r="F357" s="675"/>
      <c r="G357" s="757"/>
    </row>
    <row r="358" spans="1:7" ht="12" customHeight="1">
      <c r="A358" s="614"/>
      <c r="B358" s="617" t="s">
        <v>441</v>
      </c>
      <c r="C358" s="520"/>
      <c r="D358" s="520"/>
      <c r="E358" s="520"/>
      <c r="F358" s="675"/>
      <c r="G358" s="755"/>
    </row>
    <row r="359" spans="1:7" ht="12" customHeight="1">
      <c r="A359" s="614"/>
      <c r="B359" s="521" t="s">
        <v>185</v>
      </c>
      <c r="C359" s="520"/>
      <c r="D359" s="520"/>
      <c r="E359" s="520"/>
      <c r="F359" s="675"/>
      <c r="G359" s="755"/>
    </row>
    <row r="360" spans="1:7" ht="12" customHeight="1">
      <c r="A360" s="614"/>
      <c r="B360" s="521" t="s">
        <v>451</v>
      </c>
      <c r="C360" s="725"/>
      <c r="D360" s="725">
        <v>20000</v>
      </c>
      <c r="E360" s="725">
        <v>20000</v>
      </c>
      <c r="F360" s="935">
        <f>SUM(E360/D360)</f>
        <v>1</v>
      </c>
      <c r="G360" s="754"/>
    </row>
    <row r="361" spans="1:7" ht="12" customHeight="1">
      <c r="A361" s="614"/>
      <c r="B361" s="521" t="s">
        <v>185</v>
      </c>
      <c r="C361" s="520"/>
      <c r="D361" s="520"/>
      <c r="E361" s="520"/>
      <c r="F361" s="675"/>
      <c r="G361" s="758"/>
    </row>
    <row r="362" spans="1:7" ht="12" customHeight="1" thickBot="1">
      <c r="A362" s="614"/>
      <c r="B362" s="689" t="s">
        <v>131</v>
      </c>
      <c r="C362" s="620"/>
      <c r="D362" s="620"/>
      <c r="E362" s="620"/>
      <c r="F362" s="939"/>
      <c r="G362" s="730"/>
    </row>
    <row r="363" spans="1:7" ht="12" customHeight="1" thickBot="1">
      <c r="A363" s="627"/>
      <c r="B363" s="693" t="s">
        <v>219</v>
      </c>
      <c r="C363" s="622">
        <f>SUM(C356:C362)</f>
        <v>0</v>
      </c>
      <c r="D363" s="622">
        <f>SUM(D356:D362)</f>
        <v>20000</v>
      </c>
      <c r="E363" s="622">
        <f>SUM(E356:E362)</f>
        <v>20000</v>
      </c>
      <c r="F363" s="938">
        <f>SUM(E363/D363)</f>
        <v>1</v>
      </c>
      <c r="G363" s="756"/>
    </row>
    <row r="364" spans="1:7" ht="12" customHeight="1">
      <c r="A364" s="84">
        <v>3308</v>
      </c>
      <c r="B364" s="262" t="s">
        <v>426</v>
      </c>
      <c r="C364" s="611"/>
      <c r="D364" s="611"/>
      <c r="E364" s="611"/>
      <c r="F364" s="675"/>
      <c r="G364" s="708"/>
    </row>
    <row r="365" spans="1:7" ht="12" customHeight="1">
      <c r="A365" s="84"/>
      <c r="B365" s="615" t="s">
        <v>178</v>
      </c>
      <c r="C365" s="611"/>
      <c r="D365" s="611"/>
      <c r="E365" s="611"/>
      <c r="F365" s="675"/>
      <c r="G365" s="676"/>
    </row>
    <row r="366" spans="1:7" ht="12" customHeight="1">
      <c r="A366" s="84"/>
      <c r="B366" s="209" t="s">
        <v>459</v>
      </c>
      <c r="C366" s="611"/>
      <c r="D366" s="611"/>
      <c r="E366" s="611"/>
      <c r="F366" s="675"/>
      <c r="G366" s="755"/>
    </row>
    <row r="367" spans="1:7" ht="12" customHeight="1">
      <c r="A367" s="84"/>
      <c r="B367" s="617" t="s">
        <v>441</v>
      </c>
      <c r="C367" s="725">
        <v>2000</v>
      </c>
      <c r="D367" s="725">
        <v>2000</v>
      </c>
      <c r="E367" s="725">
        <v>1023</v>
      </c>
      <c r="F367" s="935">
        <f>SUM(E367/D367)</f>
        <v>0.5115</v>
      </c>
      <c r="G367" s="757"/>
    </row>
    <row r="368" spans="1:7" ht="12" customHeight="1">
      <c r="A368" s="84"/>
      <c r="B368" s="521" t="s">
        <v>185</v>
      </c>
      <c r="C368" s="725">
        <v>30000</v>
      </c>
      <c r="D368" s="725">
        <v>92985</v>
      </c>
      <c r="E368" s="725">
        <v>80631</v>
      </c>
      <c r="F368" s="935">
        <f>SUM(E368/D368)</f>
        <v>0.8671398612679464</v>
      </c>
      <c r="G368" s="757"/>
    </row>
    <row r="369" spans="1:7" ht="12" customHeight="1">
      <c r="A369" s="84"/>
      <c r="B369" s="521" t="s">
        <v>451</v>
      </c>
      <c r="C369" s="725"/>
      <c r="D369" s="725"/>
      <c r="E369" s="725"/>
      <c r="F369" s="675"/>
      <c r="G369" s="755"/>
    </row>
    <row r="370" spans="1:7" ht="12" customHeight="1">
      <c r="A370" s="84"/>
      <c r="B370" s="521" t="s">
        <v>185</v>
      </c>
      <c r="C370" s="611"/>
      <c r="D370" s="611"/>
      <c r="E370" s="611"/>
      <c r="F370" s="675"/>
      <c r="G370" s="726"/>
    </row>
    <row r="371" spans="1:7" ht="12" customHeight="1" thickBot="1">
      <c r="A371" s="84"/>
      <c r="B371" s="689" t="s">
        <v>131</v>
      </c>
      <c r="C371" s="727"/>
      <c r="D371" s="727"/>
      <c r="E371" s="727"/>
      <c r="F371" s="939"/>
      <c r="G371" s="711"/>
    </row>
    <row r="372" spans="1:7" ht="12" customHeight="1" thickBot="1">
      <c r="A372" s="627"/>
      <c r="B372" s="693" t="s">
        <v>219</v>
      </c>
      <c r="C372" s="622">
        <f>SUM(C367:C371)</f>
        <v>32000</v>
      </c>
      <c r="D372" s="622">
        <f>SUM(D367:D371)</f>
        <v>94985</v>
      </c>
      <c r="E372" s="622">
        <f>SUM(E367:E371)</f>
        <v>81654</v>
      </c>
      <c r="F372" s="938">
        <f>SUM(E372/D372)</f>
        <v>0.8596515239248302</v>
      </c>
      <c r="G372" s="730"/>
    </row>
    <row r="373" spans="1:7" ht="12" customHeight="1">
      <c r="A373" s="84">
        <v>3309</v>
      </c>
      <c r="B373" s="262" t="s">
        <v>427</v>
      </c>
      <c r="C373" s="611"/>
      <c r="D373" s="611"/>
      <c r="E373" s="611"/>
      <c r="F373" s="675"/>
      <c r="G373" s="709"/>
    </row>
    <row r="374" spans="1:7" ht="12" customHeight="1">
      <c r="A374" s="614"/>
      <c r="B374" s="615" t="s">
        <v>178</v>
      </c>
      <c r="C374" s="520"/>
      <c r="D374" s="520"/>
      <c r="E374" s="520"/>
      <c r="F374" s="675"/>
      <c r="G374" s="709"/>
    </row>
    <row r="375" spans="1:7" ht="12" customHeight="1">
      <c r="A375" s="614"/>
      <c r="B375" s="209" t="s">
        <v>459</v>
      </c>
      <c r="C375" s="520"/>
      <c r="D375" s="520"/>
      <c r="E375" s="520"/>
      <c r="F375" s="675"/>
      <c r="G375" s="709"/>
    </row>
    <row r="376" spans="1:7" ht="12" customHeight="1">
      <c r="A376" s="614"/>
      <c r="B376" s="617" t="s">
        <v>441</v>
      </c>
      <c r="C376" s="520">
        <v>20</v>
      </c>
      <c r="D376" s="520">
        <v>20</v>
      </c>
      <c r="E376" s="520">
        <v>14</v>
      </c>
      <c r="F376" s="935">
        <f>SUM(E376/D376)</f>
        <v>0.7</v>
      </c>
      <c r="G376" s="755"/>
    </row>
    <row r="377" spans="1:7" ht="12" customHeight="1">
      <c r="A377" s="614"/>
      <c r="B377" s="521" t="s">
        <v>185</v>
      </c>
      <c r="C377" s="520">
        <v>4580</v>
      </c>
      <c r="D377" s="520">
        <v>37015</v>
      </c>
      <c r="E377" s="520">
        <v>35373</v>
      </c>
      <c r="F377" s="935">
        <f>SUM(E377/D377)</f>
        <v>0.9556396055653114</v>
      </c>
      <c r="G377" s="755"/>
    </row>
    <row r="378" spans="1:7" ht="12" customHeight="1">
      <c r="A378" s="614"/>
      <c r="B378" s="521" t="s">
        <v>451</v>
      </c>
      <c r="C378" s="725"/>
      <c r="D378" s="725"/>
      <c r="E378" s="725"/>
      <c r="F378" s="675"/>
      <c r="G378" s="755"/>
    </row>
    <row r="379" spans="1:7" ht="12" customHeight="1" thickBot="1">
      <c r="A379" s="614"/>
      <c r="B379" s="689" t="s">
        <v>131</v>
      </c>
      <c r="C379" s="620"/>
      <c r="D379" s="620"/>
      <c r="E379" s="620"/>
      <c r="F379" s="939"/>
      <c r="G379" s="730"/>
    </row>
    <row r="380" spans="1:7" ht="12.75" customHeight="1" thickBot="1">
      <c r="A380" s="627"/>
      <c r="B380" s="693" t="s">
        <v>219</v>
      </c>
      <c r="C380" s="622">
        <f>SUM(C374:C379)</f>
        <v>4600</v>
      </c>
      <c r="D380" s="622">
        <f>SUM(D374:D379)</f>
        <v>37035</v>
      </c>
      <c r="E380" s="622">
        <f>SUM(E374:E379)</f>
        <v>35387</v>
      </c>
      <c r="F380" s="938">
        <f>SUM(E380/D380)</f>
        <v>0.9555015525853922</v>
      </c>
      <c r="G380" s="713"/>
    </row>
    <row r="381" spans="1:7" ht="12.75" customHeight="1">
      <c r="A381" s="84">
        <v>3310</v>
      </c>
      <c r="B381" s="262" t="s">
        <v>496</v>
      </c>
      <c r="C381" s="611"/>
      <c r="D381" s="611"/>
      <c r="E381" s="611"/>
      <c r="F381" s="675"/>
      <c r="G381" s="709"/>
    </row>
    <row r="382" spans="1:7" ht="12.75" customHeight="1">
      <c r="A382" s="614"/>
      <c r="B382" s="615" t="s">
        <v>178</v>
      </c>
      <c r="C382" s="520"/>
      <c r="D382" s="520"/>
      <c r="E382" s="520"/>
      <c r="F382" s="675"/>
      <c r="G382" s="709"/>
    </row>
    <row r="383" spans="1:7" ht="12.75" customHeight="1">
      <c r="A383" s="614"/>
      <c r="B383" s="209" t="s">
        <v>459</v>
      </c>
      <c r="C383" s="520"/>
      <c r="D383" s="520"/>
      <c r="E383" s="520"/>
      <c r="F383" s="675"/>
      <c r="G383" s="709"/>
    </row>
    <row r="384" spans="1:7" ht="12.75" customHeight="1">
      <c r="A384" s="614"/>
      <c r="B384" s="617" t="s">
        <v>441</v>
      </c>
      <c r="C384" s="520"/>
      <c r="D384" s="520"/>
      <c r="E384" s="520"/>
      <c r="F384" s="675"/>
      <c r="G384" s="755"/>
    </row>
    <row r="385" spans="1:7" ht="12.75" customHeight="1">
      <c r="A385" s="614"/>
      <c r="B385" s="521" t="s">
        <v>185</v>
      </c>
      <c r="C385" s="520">
        <v>6000</v>
      </c>
      <c r="D385" s="520">
        <v>6000</v>
      </c>
      <c r="E385" s="520">
        <v>3398</v>
      </c>
      <c r="F385" s="935">
        <f>SUM(E385/D385)</f>
        <v>0.5663333333333334</v>
      </c>
      <c r="G385" s="755"/>
    </row>
    <row r="386" spans="1:7" ht="12.75" customHeight="1">
      <c r="A386" s="614"/>
      <c r="B386" s="521" t="s">
        <v>451</v>
      </c>
      <c r="C386" s="725"/>
      <c r="D386" s="725"/>
      <c r="E386" s="725"/>
      <c r="F386" s="675"/>
      <c r="G386" s="755"/>
    </row>
    <row r="387" spans="1:7" ht="12.75" customHeight="1" thickBot="1">
      <c r="A387" s="614"/>
      <c r="B387" s="689" t="s">
        <v>131</v>
      </c>
      <c r="C387" s="620"/>
      <c r="D387" s="620"/>
      <c r="E387" s="620"/>
      <c r="F387" s="939"/>
      <c r="G387" s="730"/>
    </row>
    <row r="388" spans="1:7" ht="12.75" customHeight="1" thickBot="1">
      <c r="A388" s="627"/>
      <c r="B388" s="693" t="s">
        <v>219</v>
      </c>
      <c r="C388" s="622">
        <f>SUM(C382:C387)</f>
        <v>6000</v>
      </c>
      <c r="D388" s="622">
        <f>SUM(D382:D387)</f>
        <v>6000</v>
      </c>
      <c r="E388" s="622">
        <f>SUM(E382:E387)</f>
        <v>3398</v>
      </c>
      <c r="F388" s="938">
        <f>SUM(E388/D388)</f>
        <v>0.5663333333333334</v>
      </c>
      <c r="G388" s="713"/>
    </row>
    <row r="389" spans="1:7" ht="12" customHeight="1">
      <c r="A389" s="84">
        <v>3311</v>
      </c>
      <c r="B389" s="262" t="s">
        <v>220</v>
      </c>
      <c r="C389" s="611"/>
      <c r="D389" s="611"/>
      <c r="E389" s="611"/>
      <c r="F389" s="675"/>
      <c r="G389" s="709"/>
    </row>
    <row r="390" spans="1:7" ht="12" customHeight="1">
      <c r="A390" s="614"/>
      <c r="B390" s="615" t="s">
        <v>178</v>
      </c>
      <c r="C390" s="520"/>
      <c r="D390" s="520"/>
      <c r="E390" s="520"/>
      <c r="F390" s="675"/>
      <c r="G390" s="709"/>
    </row>
    <row r="391" spans="1:7" ht="12" customHeight="1">
      <c r="A391" s="614"/>
      <c r="B391" s="209" t="s">
        <v>459</v>
      </c>
      <c r="C391" s="520"/>
      <c r="D391" s="520"/>
      <c r="E391" s="520"/>
      <c r="F391" s="675"/>
      <c r="G391" s="709"/>
    </row>
    <row r="392" spans="1:7" ht="12" customHeight="1">
      <c r="A392" s="614"/>
      <c r="B392" s="617" t="s">
        <v>441</v>
      </c>
      <c r="C392" s="520"/>
      <c r="D392" s="520"/>
      <c r="E392" s="520"/>
      <c r="F392" s="675"/>
      <c r="G392" s="755"/>
    </row>
    <row r="393" spans="1:7" ht="12" customHeight="1">
      <c r="A393" s="614"/>
      <c r="B393" s="521" t="s">
        <v>185</v>
      </c>
      <c r="C393" s="520">
        <v>15000</v>
      </c>
      <c r="D393" s="520">
        <v>15000</v>
      </c>
      <c r="E393" s="520">
        <v>8341</v>
      </c>
      <c r="F393" s="935">
        <f>SUM(E393/D393)</f>
        <v>0.5560666666666667</v>
      </c>
      <c r="G393" s="755"/>
    </row>
    <row r="394" spans="1:7" ht="12" customHeight="1">
      <c r="A394" s="614"/>
      <c r="B394" s="521" t="s">
        <v>451</v>
      </c>
      <c r="C394" s="725"/>
      <c r="D394" s="725"/>
      <c r="E394" s="725"/>
      <c r="F394" s="675"/>
      <c r="G394" s="755"/>
    </row>
    <row r="395" spans="1:7" ht="12" customHeight="1" thickBot="1">
      <c r="A395" s="614"/>
      <c r="B395" s="689" t="s">
        <v>131</v>
      </c>
      <c r="C395" s="620"/>
      <c r="D395" s="620"/>
      <c r="E395" s="620"/>
      <c r="F395" s="939"/>
      <c r="G395" s="730"/>
    </row>
    <row r="396" spans="1:7" ht="12" thickBot="1">
      <c r="A396" s="627"/>
      <c r="B396" s="693" t="s">
        <v>219</v>
      </c>
      <c r="C396" s="622">
        <f>SUM(C390:C395)</f>
        <v>15000</v>
      </c>
      <c r="D396" s="622">
        <f>SUM(D390:D395)</f>
        <v>15000</v>
      </c>
      <c r="E396" s="622">
        <f>SUM(E390:E395)</f>
        <v>8341</v>
      </c>
      <c r="F396" s="938">
        <f>SUM(E396/D396)</f>
        <v>0.5560666666666667</v>
      </c>
      <c r="G396" s="713"/>
    </row>
    <row r="397" spans="1:7" ht="11.25">
      <c r="A397" s="628">
        <v>3312</v>
      </c>
      <c r="B397" s="262" t="s">
        <v>136</v>
      </c>
      <c r="C397" s="611"/>
      <c r="D397" s="611"/>
      <c r="E397" s="611"/>
      <c r="F397" s="675"/>
      <c r="G397" s="709"/>
    </row>
    <row r="398" spans="1:7" ht="11.25">
      <c r="A398" s="614"/>
      <c r="B398" s="615" t="s">
        <v>178</v>
      </c>
      <c r="C398" s="520"/>
      <c r="D398" s="520"/>
      <c r="E398" s="520"/>
      <c r="F398" s="675"/>
      <c r="G398" s="709"/>
    </row>
    <row r="399" spans="1:7" ht="12">
      <c r="A399" s="614"/>
      <c r="B399" s="209" t="s">
        <v>459</v>
      </c>
      <c r="C399" s="520"/>
      <c r="D399" s="520"/>
      <c r="E399" s="520"/>
      <c r="F399" s="675"/>
      <c r="G399" s="755"/>
    </row>
    <row r="400" spans="1:7" ht="11.25">
      <c r="A400" s="614"/>
      <c r="B400" s="617" t="s">
        <v>441</v>
      </c>
      <c r="C400" s="520"/>
      <c r="D400" s="520">
        <v>1116</v>
      </c>
      <c r="E400" s="520">
        <v>1116</v>
      </c>
      <c r="F400" s="935">
        <f>SUM(E400/D400)</f>
        <v>1</v>
      </c>
      <c r="G400" s="709"/>
    </row>
    <row r="401" spans="1:7" ht="11.25">
      <c r="A401" s="614"/>
      <c r="B401" s="521" t="s">
        <v>185</v>
      </c>
      <c r="C401" s="520">
        <v>25000</v>
      </c>
      <c r="D401" s="520">
        <v>23884</v>
      </c>
      <c r="E401" s="520">
        <v>21368</v>
      </c>
      <c r="F401" s="935">
        <f>SUM(E401/D401)</f>
        <v>0.8946575113046391</v>
      </c>
      <c r="G401" s="709"/>
    </row>
    <row r="402" spans="1:7" ht="11.25">
      <c r="A402" s="614"/>
      <c r="B402" s="521" t="s">
        <v>451</v>
      </c>
      <c r="C402" s="725"/>
      <c r="D402" s="725"/>
      <c r="E402" s="725"/>
      <c r="F402" s="675"/>
      <c r="G402" s="709"/>
    </row>
    <row r="403" spans="1:7" ht="12" thickBot="1">
      <c r="A403" s="614"/>
      <c r="B403" s="689" t="s">
        <v>131</v>
      </c>
      <c r="C403" s="620"/>
      <c r="D403" s="620"/>
      <c r="E403" s="620"/>
      <c r="F403" s="939"/>
      <c r="G403" s="730"/>
    </row>
    <row r="404" spans="1:7" ht="12" thickBot="1">
      <c r="A404" s="627"/>
      <c r="B404" s="693" t="s">
        <v>219</v>
      </c>
      <c r="C404" s="622">
        <f>SUM(C398:C403)</f>
        <v>25000</v>
      </c>
      <c r="D404" s="622">
        <f>SUM(D398:D403)</f>
        <v>25000</v>
      </c>
      <c r="E404" s="622">
        <f>SUM(E398:E403)</f>
        <v>22484</v>
      </c>
      <c r="F404" s="938">
        <f>SUM(E404/D404)</f>
        <v>0.89936</v>
      </c>
      <c r="G404" s="713"/>
    </row>
    <row r="405" spans="1:7" ht="12" customHeight="1">
      <c r="A405" s="84">
        <v>3315</v>
      </c>
      <c r="B405" s="720" t="s">
        <v>221</v>
      </c>
      <c r="C405" s="611"/>
      <c r="D405" s="611"/>
      <c r="E405" s="611"/>
      <c r="F405" s="675"/>
      <c r="G405" s="709"/>
    </row>
    <row r="406" spans="1:7" ht="12" customHeight="1">
      <c r="A406" s="614"/>
      <c r="B406" s="615" t="s">
        <v>178</v>
      </c>
      <c r="C406" s="520"/>
      <c r="D406" s="520"/>
      <c r="E406" s="520"/>
      <c r="F406" s="675"/>
      <c r="G406" s="709"/>
    </row>
    <row r="407" spans="1:7" ht="12" customHeight="1">
      <c r="A407" s="614"/>
      <c r="B407" s="209" t="s">
        <v>459</v>
      </c>
      <c r="C407" s="520"/>
      <c r="D407" s="520"/>
      <c r="E407" s="520"/>
      <c r="F407" s="675"/>
      <c r="G407" s="755"/>
    </row>
    <row r="408" spans="1:7" ht="12" customHeight="1">
      <c r="A408" s="614"/>
      <c r="B408" s="617" t="s">
        <v>441</v>
      </c>
      <c r="C408" s="520"/>
      <c r="D408" s="520">
        <v>344</v>
      </c>
      <c r="E408" s="520">
        <v>344</v>
      </c>
      <c r="F408" s="935">
        <f>SUM(E408/D408)</f>
        <v>1</v>
      </c>
      <c r="G408" s="709"/>
    </row>
    <row r="409" spans="1:7" ht="12" customHeight="1">
      <c r="A409" s="614"/>
      <c r="B409" s="521" t="s">
        <v>185</v>
      </c>
      <c r="C409" s="520"/>
      <c r="D409" s="520">
        <v>10365</v>
      </c>
      <c r="E409" s="520">
        <v>10158</v>
      </c>
      <c r="F409" s="935">
        <f>SUM(E409/D409)</f>
        <v>0.9800289435600579</v>
      </c>
      <c r="G409" s="709"/>
    </row>
    <row r="410" spans="1:7" ht="12" customHeight="1">
      <c r="A410" s="614"/>
      <c r="B410" s="521" t="s">
        <v>451</v>
      </c>
      <c r="C410" s="725"/>
      <c r="D410" s="725"/>
      <c r="E410" s="725"/>
      <c r="F410" s="675"/>
      <c r="G410" s="709"/>
    </row>
    <row r="411" spans="1:7" ht="12" customHeight="1" thickBot="1">
      <c r="A411" s="614"/>
      <c r="B411" s="689" t="s">
        <v>131</v>
      </c>
      <c r="C411" s="620"/>
      <c r="D411" s="620"/>
      <c r="E411" s="620"/>
      <c r="F411" s="939"/>
      <c r="G411" s="711"/>
    </row>
    <row r="412" spans="1:7" ht="12" customHeight="1" thickBot="1">
      <c r="A412" s="627"/>
      <c r="B412" s="693" t="s">
        <v>219</v>
      </c>
      <c r="C412" s="622"/>
      <c r="D412" s="622">
        <f>SUM(D406:D411)</f>
        <v>10709</v>
      </c>
      <c r="E412" s="622">
        <f>SUM(E406:E411)</f>
        <v>10502</v>
      </c>
      <c r="F412" s="938">
        <f>SUM(E412/D412)</f>
        <v>0.9806704640956205</v>
      </c>
      <c r="G412" s="713"/>
    </row>
    <row r="413" spans="1:7" ht="12" customHeight="1">
      <c r="A413" s="84">
        <v>3316</v>
      </c>
      <c r="B413" s="720" t="s">
        <v>814</v>
      </c>
      <c r="C413" s="611"/>
      <c r="D413" s="611"/>
      <c r="E413" s="611"/>
      <c r="F413" s="675"/>
      <c r="G413" s="708"/>
    </row>
    <row r="414" spans="1:7" ht="12" customHeight="1">
      <c r="A414" s="614"/>
      <c r="B414" s="615" t="s">
        <v>178</v>
      </c>
      <c r="C414" s="630"/>
      <c r="D414" s="630"/>
      <c r="E414" s="611"/>
      <c r="F414" s="675"/>
      <c r="G414" s="676"/>
    </row>
    <row r="415" spans="1:7" ht="12" customHeight="1">
      <c r="A415" s="614"/>
      <c r="B415" s="209" t="s">
        <v>459</v>
      </c>
      <c r="C415" s="630"/>
      <c r="D415" s="630"/>
      <c r="E415" s="611"/>
      <c r="F415" s="675"/>
      <c r="G415" s="676"/>
    </row>
    <row r="416" spans="1:7" ht="12" customHeight="1">
      <c r="A416" s="614"/>
      <c r="B416" s="617" t="s">
        <v>441</v>
      </c>
      <c r="C416" s="630"/>
      <c r="D416" s="632">
        <v>15</v>
      </c>
      <c r="E416" s="725">
        <v>6</v>
      </c>
      <c r="F416" s="935">
        <f>SUM(E416/D416)</f>
        <v>0.4</v>
      </c>
      <c r="G416" s="676"/>
    </row>
    <row r="417" spans="1:7" ht="12" customHeight="1">
      <c r="A417" s="614"/>
      <c r="B417" s="521" t="s">
        <v>185</v>
      </c>
      <c r="C417" s="630"/>
      <c r="D417" s="632">
        <v>380</v>
      </c>
      <c r="E417" s="725">
        <v>370</v>
      </c>
      <c r="F417" s="935">
        <f>SUM(E417/D417)</f>
        <v>0.9736842105263158</v>
      </c>
      <c r="G417" s="676"/>
    </row>
    <row r="418" spans="1:7" ht="12" customHeight="1">
      <c r="A418" s="614"/>
      <c r="B418" s="521" t="s">
        <v>451</v>
      </c>
      <c r="C418" s="630"/>
      <c r="D418" s="630"/>
      <c r="E418" s="611"/>
      <c r="F418" s="675"/>
      <c r="G418" s="676"/>
    </row>
    <row r="419" spans="1:7" ht="12" customHeight="1" thickBot="1">
      <c r="A419" s="614"/>
      <c r="B419" s="689" t="s">
        <v>131</v>
      </c>
      <c r="C419" s="631"/>
      <c r="D419" s="631"/>
      <c r="E419" s="631"/>
      <c r="F419" s="939"/>
      <c r="G419" s="759"/>
    </row>
    <row r="420" spans="1:7" ht="12" customHeight="1" thickBot="1">
      <c r="A420" s="627"/>
      <c r="B420" s="693" t="s">
        <v>219</v>
      </c>
      <c r="C420" s="622"/>
      <c r="D420" s="622">
        <f>SUM(D413:D419)</f>
        <v>395</v>
      </c>
      <c r="E420" s="622">
        <f>SUM(E413:E419)</f>
        <v>376</v>
      </c>
      <c r="F420" s="938">
        <f>SUM(E420/D420)</f>
        <v>0.9518987341772152</v>
      </c>
      <c r="G420" s="713"/>
    </row>
    <row r="421" spans="1:7" ht="12" customHeight="1">
      <c r="A421" s="84">
        <v>3318</v>
      </c>
      <c r="B421" s="720" t="s">
        <v>222</v>
      </c>
      <c r="C421" s="611"/>
      <c r="D421" s="611"/>
      <c r="E421" s="611"/>
      <c r="F421" s="675"/>
      <c r="G421" s="709"/>
    </row>
    <row r="422" spans="1:7" ht="12" customHeight="1">
      <c r="A422" s="614"/>
      <c r="B422" s="615" t="s">
        <v>178</v>
      </c>
      <c r="C422" s="520"/>
      <c r="D422" s="520"/>
      <c r="E422" s="520"/>
      <c r="F422" s="675"/>
      <c r="G422" s="709"/>
    </row>
    <row r="423" spans="1:7" ht="12" customHeight="1">
      <c r="A423" s="614"/>
      <c r="B423" s="209" t="s">
        <v>459</v>
      </c>
      <c r="C423" s="520"/>
      <c r="D423" s="520"/>
      <c r="E423" s="520"/>
      <c r="F423" s="675"/>
      <c r="G423" s="709"/>
    </row>
    <row r="424" spans="1:7" ht="12" customHeight="1">
      <c r="A424" s="614"/>
      <c r="B424" s="617" t="s">
        <v>441</v>
      </c>
      <c r="C424" s="520"/>
      <c r="D424" s="520"/>
      <c r="E424" s="520"/>
      <c r="F424" s="675"/>
      <c r="G424" s="755"/>
    </row>
    <row r="425" spans="1:7" ht="12" customHeight="1">
      <c r="A425" s="614"/>
      <c r="B425" s="521" t="s">
        <v>185</v>
      </c>
      <c r="C425" s="520">
        <v>1800</v>
      </c>
      <c r="D425" s="520">
        <v>15584</v>
      </c>
      <c r="E425" s="520">
        <v>15340</v>
      </c>
      <c r="F425" s="935">
        <f>SUM(E425/D425)</f>
        <v>0.9843429158110883</v>
      </c>
      <c r="G425" s="760"/>
    </row>
    <row r="426" spans="1:7" ht="12" customHeight="1">
      <c r="A426" s="614"/>
      <c r="B426" s="521" t="s">
        <v>451</v>
      </c>
      <c r="C426" s="725"/>
      <c r="D426" s="725"/>
      <c r="E426" s="725"/>
      <c r="F426" s="675"/>
      <c r="G426" s="709"/>
    </row>
    <row r="427" spans="1:7" ht="12" customHeight="1">
      <c r="A427" s="614"/>
      <c r="B427" s="521" t="s">
        <v>185</v>
      </c>
      <c r="C427" s="520"/>
      <c r="D427" s="520"/>
      <c r="E427" s="520"/>
      <c r="F427" s="675"/>
      <c r="G427" s="710"/>
    </row>
    <row r="428" spans="1:7" ht="12" customHeight="1" thickBot="1">
      <c r="A428" s="614"/>
      <c r="B428" s="689" t="s">
        <v>131</v>
      </c>
      <c r="C428" s="620"/>
      <c r="D428" s="620"/>
      <c r="E428" s="620"/>
      <c r="F428" s="939"/>
      <c r="G428" s="730"/>
    </row>
    <row r="429" spans="1:7" ht="12" customHeight="1" thickBot="1">
      <c r="A429" s="627"/>
      <c r="B429" s="693" t="s">
        <v>219</v>
      </c>
      <c r="C429" s="622">
        <f>SUM(C422:C428)</f>
        <v>1800</v>
      </c>
      <c r="D429" s="622">
        <f>SUM(D422:D428)</f>
        <v>15584</v>
      </c>
      <c r="E429" s="622">
        <f>SUM(E422:E428)</f>
        <v>15340</v>
      </c>
      <c r="F429" s="938">
        <f>SUM(E429/D429)</f>
        <v>0.9843429158110883</v>
      </c>
      <c r="G429" s="713"/>
    </row>
    <row r="430" spans="1:7" ht="12" customHeight="1">
      <c r="A430" s="84">
        <v>3320</v>
      </c>
      <c r="B430" s="262" t="s">
        <v>260</v>
      </c>
      <c r="C430" s="611"/>
      <c r="D430" s="611"/>
      <c r="E430" s="611"/>
      <c r="F430" s="675"/>
      <c r="G430" s="709"/>
    </row>
    <row r="431" spans="1:7" ht="12" customHeight="1">
      <c r="A431" s="614"/>
      <c r="B431" s="615" t="s">
        <v>178</v>
      </c>
      <c r="C431" s="520"/>
      <c r="D431" s="520"/>
      <c r="E431" s="520"/>
      <c r="F431" s="675"/>
      <c r="G431" s="709"/>
    </row>
    <row r="432" spans="1:7" ht="12" customHeight="1">
      <c r="A432" s="614"/>
      <c r="B432" s="209" t="s">
        <v>459</v>
      </c>
      <c r="C432" s="520"/>
      <c r="D432" s="520"/>
      <c r="E432" s="520"/>
      <c r="F432" s="675"/>
      <c r="G432" s="709"/>
    </row>
    <row r="433" spans="1:7" ht="12" customHeight="1">
      <c r="A433" s="614"/>
      <c r="B433" s="617" t="s">
        <v>441</v>
      </c>
      <c r="C433" s="520"/>
      <c r="D433" s="520"/>
      <c r="E433" s="520"/>
      <c r="F433" s="675"/>
      <c r="G433" s="755"/>
    </row>
    <row r="434" spans="1:7" ht="12" customHeight="1">
      <c r="A434" s="614"/>
      <c r="B434" s="521" t="s">
        <v>185</v>
      </c>
      <c r="C434" s="520">
        <v>840</v>
      </c>
      <c r="D434" s="520">
        <v>2649</v>
      </c>
      <c r="E434" s="520">
        <v>2443</v>
      </c>
      <c r="F434" s="935">
        <f>SUM(E434/D434)</f>
        <v>0.922234805587014</v>
      </c>
      <c r="G434" s="760"/>
    </row>
    <row r="435" spans="1:7" ht="12" customHeight="1">
      <c r="A435" s="614"/>
      <c r="B435" s="521" t="s">
        <v>451</v>
      </c>
      <c r="C435" s="725"/>
      <c r="D435" s="725"/>
      <c r="E435" s="725"/>
      <c r="F435" s="675"/>
      <c r="G435" s="709"/>
    </row>
    <row r="436" spans="1:7" ht="12" customHeight="1">
      <c r="A436" s="614"/>
      <c r="B436" s="521" t="s">
        <v>185</v>
      </c>
      <c r="C436" s="520"/>
      <c r="D436" s="520"/>
      <c r="E436" s="520"/>
      <c r="F436" s="675"/>
      <c r="G436" s="755"/>
    </row>
    <row r="437" spans="1:7" ht="12" customHeight="1" thickBot="1">
      <c r="A437" s="614"/>
      <c r="B437" s="689" t="s">
        <v>131</v>
      </c>
      <c r="C437" s="620"/>
      <c r="D437" s="620"/>
      <c r="E437" s="620"/>
      <c r="F437" s="939"/>
      <c r="G437" s="730"/>
    </row>
    <row r="438" spans="1:7" ht="12" customHeight="1" thickBot="1">
      <c r="A438" s="627"/>
      <c r="B438" s="693" t="s">
        <v>219</v>
      </c>
      <c r="C438" s="622">
        <f>SUM(C431:C437)</f>
        <v>840</v>
      </c>
      <c r="D438" s="622">
        <f>SUM(D431:D437)</f>
        <v>2649</v>
      </c>
      <c r="E438" s="622">
        <f>SUM(E431:E437)</f>
        <v>2443</v>
      </c>
      <c r="F438" s="940">
        <f>SUM(E438/D438)</f>
        <v>0.922234805587014</v>
      </c>
      <c r="G438" s="713"/>
    </row>
    <row r="439" spans="1:7" ht="12" customHeight="1">
      <c r="A439" s="84">
        <v>3322</v>
      </c>
      <c r="B439" s="262" t="s">
        <v>223</v>
      </c>
      <c r="C439" s="611"/>
      <c r="D439" s="611"/>
      <c r="E439" s="611"/>
      <c r="F439" s="675"/>
      <c r="G439" s="709"/>
    </row>
    <row r="440" spans="1:7" ht="12" customHeight="1">
      <c r="A440" s="614"/>
      <c r="B440" s="615" t="s">
        <v>178</v>
      </c>
      <c r="C440" s="520"/>
      <c r="D440" s="520"/>
      <c r="E440" s="520"/>
      <c r="F440" s="675"/>
      <c r="G440" s="709"/>
    </row>
    <row r="441" spans="1:7" ht="12" customHeight="1">
      <c r="A441" s="614"/>
      <c r="B441" s="209" t="s">
        <v>459</v>
      </c>
      <c r="C441" s="520"/>
      <c r="D441" s="520"/>
      <c r="E441" s="520"/>
      <c r="F441" s="675"/>
      <c r="G441" s="755"/>
    </row>
    <row r="442" spans="1:7" ht="12" customHeight="1">
      <c r="A442" s="614"/>
      <c r="B442" s="617" t="s">
        <v>441</v>
      </c>
      <c r="C442" s="520">
        <v>100</v>
      </c>
      <c r="D442" s="520">
        <v>294</v>
      </c>
      <c r="E442" s="520">
        <v>294</v>
      </c>
      <c r="F442" s="935">
        <f>SUM(E442/D442)</f>
        <v>1</v>
      </c>
      <c r="G442" s="709"/>
    </row>
    <row r="443" spans="1:7" ht="12" customHeight="1">
      <c r="A443" s="614"/>
      <c r="B443" s="521" t="s">
        <v>185</v>
      </c>
      <c r="C443" s="520">
        <v>6400</v>
      </c>
      <c r="D443" s="520">
        <v>9206</v>
      </c>
      <c r="E443" s="520">
        <v>7805</v>
      </c>
      <c r="F443" s="935">
        <f>SUM(E443/D443)</f>
        <v>0.8478166413208776</v>
      </c>
      <c r="G443" s="761"/>
    </row>
    <row r="444" spans="1:7" ht="12" customHeight="1">
      <c r="A444" s="614"/>
      <c r="B444" s="521" t="s">
        <v>451</v>
      </c>
      <c r="C444" s="725"/>
      <c r="D444" s="725"/>
      <c r="E444" s="725"/>
      <c r="F444" s="675"/>
      <c r="G444" s="755"/>
    </row>
    <row r="445" spans="1:7" ht="12" customHeight="1" thickBot="1">
      <c r="A445" s="614"/>
      <c r="B445" s="689" t="s">
        <v>131</v>
      </c>
      <c r="C445" s="620"/>
      <c r="D445" s="620"/>
      <c r="E445" s="738"/>
      <c r="F445" s="939"/>
      <c r="G445" s="762"/>
    </row>
    <row r="446" spans="1:7" ht="12" customHeight="1" thickBot="1">
      <c r="A446" s="627"/>
      <c r="B446" s="693" t="s">
        <v>219</v>
      </c>
      <c r="C446" s="622">
        <f>SUM(C440:C445)</f>
        <v>6500</v>
      </c>
      <c r="D446" s="622">
        <f>SUM(D440:D445)</f>
        <v>9500</v>
      </c>
      <c r="E446" s="622">
        <f>SUM(E440:E445)</f>
        <v>8099</v>
      </c>
      <c r="F446" s="938">
        <f>SUM(E446/D446)</f>
        <v>0.8525263157894737</v>
      </c>
      <c r="G446" s="713"/>
    </row>
    <row r="447" spans="1:7" ht="12" customHeight="1">
      <c r="A447" s="84">
        <v>3323</v>
      </c>
      <c r="B447" s="262" t="s">
        <v>560</v>
      </c>
      <c r="C447" s="611"/>
      <c r="D447" s="611"/>
      <c r="E447" s="611"/>
      <c r="F447" s="675"/>
      <c r="G447" s="709"/>
    </row>
    <row r="448" spans="1:7" ht="12" customHeight="1">
      <c r="A448" s="614"/>
      <c r="B448" s="615" t="s">
        <v>178</v>
      </c>
      <c r="C448" s="520"/>
      <c r="D448" s="520"/>
      <c r="E448" s="520"/>
      <c r="F448" s="675"/>
      <c r="G448" s="709"/>
    </row>
    <row r="449" spans="1:7" ht="12" customHeight="1">
      <c r="A449" s="614"/>
      <c r="B449" s="209" t="s">
        <v>459</v>
      </c>
      <c r="C449" s="520"/>
      <c r="D449" s="520"/>
      <c r="E449" s="520"/>
      <c r="F449" s="675"/>
      <c r="G449" s="755"/>
    </row>
    <row r="450" spans="1:7" ht="12" customHeight="1">
      <c r="A450" s="614"/>
      <c r="B450" s="617" t="s">
        <v>441</v>
      </c>
      <c r="C450" s="520">
        <v>100</v>
      </c>
      <c r="D450" s="520">
        <v>50</v>
      </c>
      <c r="E450" s="520">
        <v>17</v>
      </c>
      <c r="F450" s="935">
        <f>SUM(E450/D450)</f>
        <v>0.34</v>
      </c>
      <c r="G450" s="709"/>
    </row>
    <row r="451" spans="1:7" ht="12" customHeight="1">
      <c r="A451" s="614"/>
      <c r="B451" s="521" t="s">
        <v>185</v>
      </c>
      <c r="C451" s="520">
        <v>5900</v>
      </c>
      <c r="D451" s="520">
        <v>7950</v>
      </c>
      <c r="E451" s="520">
        <v>7950</v>
      </c>
      <c r="F451" s="935">
        <f>SUM(E451/D451)</f>
        <v>1</v>
      </c>
      <c r="G451" s="761"/>
    </row>
    <row r="452" spans="1:7" ht="12" customHeight="1">
      <c r="A452" s="614"/>
      <c r="B452" s="521" t="s">
        <v>451</v>
      </c>
      <c r="C452" s="725"/>
      <c r="D452" s="725"/>
      <c r="E452" s="725"/>
      <c r="F452" s="675"/>
      <c r="G452" s="755"/>
    </row>
    <row r="453" spans="1:7" ht="12" customHeight="1" thickBot="1">
      <c r="A453" s="614"/>
      <c r="B453" s="689" t="s">
        <v>131</v>
      </c>
      <c r="C453" s="620"/>
      <c r="D453" s="620"/>
      <c r="E453" s="620"/>
      <c r="F453" s="939"/>
      <c r="G453" s="762"/>
    </row>
    <row r="454" spans="1:7" ht="12" customHeight="1" thickBot="1">
      <c r="A454" s="627"/>
      <c r="B454" s="693" t="s">
        <v>219</v>
      </c>
      <c r="C454" s="622">
        <f>SUM(C448:C453)</f>
        <v>6000</v>
      </c>
      <c r="D454" s="622">
        <f>SUM(D448:D453)</f>
        <v>8000</v>
      </c>
      <c r="E454" s="622">
        <f>SUM(E448:E453)</f>
        <v>7967</v>
      </c>
      <c r="F454" s="938">
        <f>SUM(E454/D454)</f>
        <v>0.995875</v>
      </c>
      <c r="G454" s="713"/>
    </row>
    <row r="455" spans="1:7" ht="12" customHeight="1">
      <c r="A455" s="763">
        <v>3340</v>
      </c>
      <c r="B455" s="721" t="s">
        <v>564</v>
      </c>
      <c r="C455" s="611"/>
      <c r="D455" s="611"/>
      <c r="E455" s="611"/>
      <c r="F455" s="675"/>
      <c r="G455" s="709"/>
    </row>
    <row r="456" spans="1:7" ht="12" customHeight="1">
      <c r="A456" s="84"/>
      <c r="B456" s="615" t="s">
        <v>178</v>
      </c>
      <c r="C456" s="611"/>
      <c r="D456" s="611"/>
      <c r="E456" s="611"/>
      <c r="F456" s="675"/>
      <c r="G456" s="709"/>
    </row>
    <row r="457" spans="1:7" ht="12" customHeight="1">
      <c r="A457" s="84"/>
      <c r="B457" s="209" t="s">
        <v>459</v>
      </c>
      <c r="C457" s="611"/>
      <c r="D457" s="611"/>
      <c r="E457" s="611"/>
      <c r="F457" s="675"/>
      <c r="G457" s="755"/>
    </row>
    <row r="458" spans="1:7" ht="12" customHeight="1">
      <c r="A458" s="603"/>
      <c r="B458" s="617" t="s">
        <v>441</v>
      </c>
      <c r="C458" s="725">
        <v>4000</v>
      </c>
      <c r="D458" s="725">
        <v>7000</v>
      </c>
      <c r="E458" s="725">
        <v>4552</v>
      </c>
      <c r="F458" s="935">
        <f>SUM(E458/D458)</f>
        <v>0.6502857142857142</v>
      </c>
      <c r="G458" s="755"/>
    </row>
    <row r="459" spans="1:7" ht="12" customHeight="1">
      <c r="A459" s="603"/>
      <c r="B459" s="521" t="s">
        <v>185</v>
      </c>
      <c r="C459" s="725"/>
      <c r="D459" s="725"/>
      <c r="E459" s="725"/>
      <c r="F459" s="675"/>
      <c r="G459" s="760"/>
    </row>
    <row r="460" spans="1:7" ht="12" customHeight="1">
      <c r="A460" s="84"/>
      <c r="B460" s="521" t="s">
        <v>451</v>
      </c>
      <c r="C460" s="611"/>
      <c r="D460" s="725"/>
      <c r="E460" s="725"/>
      <c r="F460" s="675"/>
      <c r="G460" s="709"/>
    </row>
    <row r="461" spans="1:7" ht="12" customHeight="1" thickBot="1">
      <c r="A461" s="84"/>
      <c r="B461" s="689" t="s">
        <v>131</v>
      </c>
      <c r="C461" s="631"/>
      <c r="D461" s="631"/>
      <c r="E461" s="631"/>
      <c r="F461" s="939"/>
      <c r="G461" s="730"/>
    </row>
    <row r="462" spans="1:7" ht="12" customHeight="1" thickBot="1">
      <c r="A462" s="605"/>
      <c r="B462" s="693" t="s">
        <v>219</v>
      </c>
      <c r="C462" s="622">
        <f>SUM(C456:C461)</f>
        <v>4000</v>
      </c>
      <c r="D462" s="622">
        <f>SUM(D456:D461)</f>
        <v>7000</v>
      </c>
      <c r="E462" s="622">
        <f>SUM(E456:E461)</f>
        <v>4552</v>
      </c>
      <c r="F462" s="938">
        <f>SUM(E462/D462)</f>
        <v>0.6502857142857142</v>
      </c>
      <c r="G462" s="713"/>
    </row>
    <row r="463" spans="1:7" ht="12" customHeight="1">
      <c r="A463" s="763">
        <v>3341</v>
      </c>
      <c r="B463" s="721" t="s">
        <v>453</v>
      </c>
      <c r="C463" s="611"/>
      <c r="D463" s="611"/>
      <c r="E463" s="611"/>
      <c r="F463" s="675"/>
      <c r="G463" s="709"/>
    </row>
    <row r="464" spans="1:7" ht="12" customHeight="1">
      <c r="A464" s="84"/>
      <c r="B464" s="615" t="s">
        <v>178</v>
      </c>
      <c r="C464" s="611"/>
      <c r="D464" s="611"/>
      <c r="E464" s="611"/>
      <c r="F464" s="675"/>
      <c r="G464" s="709"/>
    </row>
    <row r="465" spans="1:7" ht="12" customHeight="1">
      <c r="A465" s="84"/>
      <c r="B465" s="209" t="s">
        <v>459</v>
      </c>
      <c r="C465" s="611"/>
      <c r="D465" s="611"/>
      <c r="E465" s="611"/>
      <c r="F465" s="675"/>
      <c r="G465" s="755"/>
    </row>
    <row r="466" spans="1:7" ht="12" customHeight="1">
      <c r="A466" s="603"/>
      <c r="B466" s="617" t="s">
        <v>441</v>
      </c>
      <c r="C466" s="725">
        <v>1500</v>
      </c>
      <c r="D466" s="725">
        <v>2003</v>
      </c>
      <c r="E466" s="725">
        <v>1691</v>
      </c>
      <c r="F466" s="935">
        <f>SUM(E466/D466)</f>
        <v>0.8442336495257114</v>
      </c>
      <c r="G466" s="755"/>
    </row>
    <row r="467" spans="1:7" ht="12" customHeight="1">
      <c r="A467" s="603"/>
      <c r="B467" s="521" t="s">
        <v>185</v>
      </c>
      <c r="C467" s="725"/>
      <c r="D467" s="725"/>
      <c r="E467" s="725"/>
      <c r="F467" s="675"/>
      <c r="G467" s="760"/>
    </row>
    <row r="468" spans="1:7" ht="12" customHeight="1">
      <c r="A468" s="84"/>
      <c r="B468" s="521" t="s">
        <v>451</v>
      </c>
      <c r="C468" s="611"/>
      <c r="D468" s="611"/>
      <c r="E468" s="611"/>
      <c r="F468" s="675"/>
      <c r="G468" s="709"/>
    </row>
    <row r="469" spans="1:7" ht="12" customHeight="1" thickBot="1">
      <c r="A469" s="84"/>
      <c r="B469" s="689" t="s">
        <v>131</v>
      </c>
      <c r="C469" s="631"/>
      <c r="D469" s="631"/>
      <c r="E469" s="727"/>
      <c r="F469" s="939"/>
      <c r="G469" s="730"/>
    </row>
    <row r="470" spans="1:7" ht="12" customHeight="1" thickBot="1">
      <c r="A470" s="605"/>
      <c r="B470" s="693" t="s">
        <v>219</v>
      </c>
      <c r="C470" s="622">
        <f>SUM(C464:C469)</f>
        <v>1500</v>
      </c>
      <c r="D470" s="622">
        <f>SUM(D464:D469)</f>
        <v>2003</v>
      </c>
      <c r="E470" s="622">
        <f>SUM(E464:E469)</f>
        <v>1691</v>
      </c>
      <c r="F470" s="938">
        <f>SUM(E470/D470)</f>
        <v>0.8442336495257114</v>
      </c>
      <c r="G470" s="713"/>
    </row>
    <row r="471" spans="1:7" ht="12" customHeight="1">
      <c r="A471" s="763">
        <v>3342</v>
      </c>
      <c r="B471" s="721" t="s">
        <v>454</v>
      </c>
      <c r="C471" s="611"/>
      <c r="D471" s="611"/>
      <c r="E471" s="611"/>
      <c r="F471" s="675"/>
      <c r="G471" s="709"/>
    </row>
    <row r="472" spans="1:7" ht="12" customHeight="1">
      <c r="A472" s="84"/>
      <c r="B472" s="615" t="s">
        <v>178</v>
      </c>
      <c r="C472" s="611"/>
      <c r="D472" s="611"/>
      <c r="E472" s="611"/>
      <c r="F472" s="675"/>
      <c r="G472" s="709"/>
    </row>
    <row r="473" spans="1:7" ht="12" customHeight="1">
      <c r="A473" s="84"/>
      <c r="B473" s="209" t="s">
        <v>459</v>
      </c>
      <c r="C473" s="611"/>
      <c r="D473" s="611"/>
      <c r="E473" s="611"/>
      <c r="F473" s="675"/>
      <c r="G473" s="709"/>
    </row>
    <row r="474" spans="1:7" ht="12" customHeight="1">
      <c r="A474" s="603"/>
      <c r="B474" s="617" t="s">
        <v>441</v>
      </c>
      <c r="C474" s="725">
        <v>880</v>
      </c>
      <c r="D474" s="725">
        <v>880</v>
      </c>
      <c r="E474" s="725">
        <v>440</v>
      </c>
      <c r="F474" s="935">
        <f>SUM(E474/D474)</f>
        <v>0.5</v>
      </c>
      <c r="G474" s="755"/>
    </row>
    <row r="475" spans="1:7" ht="12" customHeight="1">
      <c r="A475" s="603"/>
      <c r="B475" s="521" t="s">
        <v>185</v>
      </c>
      <c r="C475" s="725"/>
      <c r="D475" s="725"/>
      <c r="E475" s="725"/>
      <c r="F475" s="675"/>
      <c r="G475" s="760"/>
    </row>
    <row r="476" spans="1:7" ht="12" customHeight="1">
      <c r="A476" s="84"/>
      <c r="B476" s="521" t="s">
        <v>451</v>
      </c>
      <c r="C476" s="611"/>
      <c r="D476" s="611"/>
      <c r="E476" s="611"/>
      <c r="F476" s="675"/>
      <c r="G476" s="709"/>
    </row>
    <row r="477" spans="1:7" ht="12" customHeight="1">
      <c r="A477" s="84"/>
      <c r="B477" s="521" t="s">
        <v>185</v>
      </c>
      <c r="C477" s="611"/>
      <c r="D477" s="611"/>
      <c r="E477" s="611"/>
      <c r="F477" s="675"/>
      <c r="G477" s="710"/>
    </row>
    <row r="478" spans="1:7" ht="12" customHeight="1" thickBot="1">
      <c r="A478" s="84"/>
      <c r="B478" s="689" t="s">
        <v>131</v>
      </c>
      <c r="C478" s="631"/>
      <c r="D478" s="631"/>
      <c r="E478" s="727"/>
      <c r="F478" s="939"/>
      <c r="G478" s="730"/>
    </row>
    <row r="479" spans="1:7" ht="12" customHeight="1" thickBot="1">
      <c r="A479" s="605"/>
      <c r="B479" s="693" t="s">
        <v>219</v>
      </c>
      <c r="C479" s="622">
        <f>SUM(C472:C478)</f>
        <v>880</v>
      </c>
      <c r="D479" s="622">
        <f>SUM(D472:D478)</f>
        <v>880</v>
      </c>
      <c r="E479" s="622">
        <f>SUM(E472:E478)</f>
        <v>440</v>
      </c>
      <c r="F479" s="938">
        <f>SUM(E479/D479)</f>
        <v>0.5</v>
      </c>
      <c r="G479" s="713"/>
    </row>
    <row r="480" spans="1:7" ht="12" customHeight="1">
      <c r="A480" s="763">
        <v>3343</v>
      </c>
      <c r="B480" s="721" t="s">
        <v>243</v>
      </c>
      <c r="C480" s="611"/>
      <c r="D480" s="611"/>
      <c r="E480" s="611"/>
      <c r="F480" s="675"/>
      <c r="G480" s="709"/>
    </row>
    <row r="481" spans="1:7" ht="12" customHeight="1">
      <c r="A481" s="84"/>
      <c r="B481" s="615" t="s">
        <v>178</v>
      </c>
      <c r="C481" s="611"/>
      <c r="D481" s="611"/>
      <c r="E481" s="611"/>
      <c r="F481" s="675"/>
      <c r="G481" s="709"/>
    </row>
    <row r="482" spans="1:7" ht="12" customHeight="1">
      <c r="A482" s="84"/>
      <c r="B482" s="209" t="s">
        <v>459</v>
      </c>
      <c r="C482" s="611"/>
      <c r="D482" s="611"/>
      <c r="E482" s="611"/>
      <c r="F482" s="675"/>
      <c r="G482" s="709"/>
    </row>
    <row r="483" spans="1:7" ht="12" customHeight="1">
      <c r="A483" s="603"/>
      <c r="B483" s="617" t="s">
        <v>441</v>
      </c>
      <c r="C483" s="725">
        <v>1000</v>
      </c>
      <c r="D483" s="725">
        <v>1000</v>
      </c>
      <c r="E483" s="725">
        <v>1000</v>
      </c>
      <c r="F483" s="935">
        <f>SUM(E483/D483)</f>
        <v>1</v>
      </c>
      <c r="G483" s="755"/>
    </row>
    <row r="484" spans="1:7" ht="12" customHeight="1">
      <c r="A484" s="603"/>
      <c r="B484" s="521" t="s">
        <v>185</v>
      </c>
      <c r="C484" s="725"/>
      <c r="D484" s="725"/>
      <c r="E484" s="725"/>
      <c r="F484" s="675"/>
      <c r="G484" s="760"/>
    </row>
    <row r="485" spans="1:7" ht="12.75" customHeight="1">
      <c r="A485" s="84"/>
      <c r="B485" s="521" t="s">
        <v>451</v>
      </c>
      <c r="C485" s="611"/>
      <c r="D485" s="611"/>
      <c r="E485" s="611"/>
      <c r="F485" s="675"/>
      <c r="G485" s="709"/>
    </row>
    <row r="486" spans="1:7" ht="12" customHeight="1" thickBot="1">
      <c r="A486" s="84"/>
      <c r="B486" s="689" t="s">
        <v>131</v>
      </c>
      <c r="C486" s="631"/>
      <c r="D486" s="631"/>
      <c r="E486" s="727"/>
      <c r="F486" s="939"/>
      <c r="G486" s="730"/>
    </row>
    <row r="487" spans="1:7" ht="12" customHeight="1" thickBot="1">
      <c r="A487" s="605"/>
      <c r="B487" s="693" t="s">
        <v>219</v>
      </c>
      <c r="C487" s="622">
        <f>SUM(C481:C486)</f>
        <v>1000</v>
      </c>
      <c r="D487" s="622">
        <f>SUM(D481:D486)</f>
        <v>1000</v>
      </c>
      <c r="E487" s="622">
        <f>SUM(E481:E486)</f>
        <v>1000</v>
      </c>
      <c r="F487" s="938">
        <f>SUM(E487/D487)</f>
        <v>1</v>
      </c>
      <c r="G487" s="713"/>
    </row>
    <row r="488" spans="1:7" ht="12" customHeight="1">
      <c r="A488" s="84">
        <v>3344</v>
      </c>
      <c r="B488" s="613" t="s">
        <v>429</v>
      </c>
      <c r="C488" s="624"/>
      <c r="D488" s="624"/>
      <c r="E488" s="611"/>
      <c r="F488" s="675"/>
      <c r="G488" s="709"/>
    </row>
    <row r="489" spans="1:7" ht="12" customHeight="1">
      <c r="A489" s="84"/>
      <c r="B489" s="83" t="s">
        <v>178</v>
      </c>
      <c r="C489" s="611"/>
      <c r="D489" s="611"/>
      <c r="E489" s="611"/>
      <c r="F489" s="675"/>
      <c r="G489" s="709"/>
    </row>
    <row r="490" spans="1:7" ht="12" customHeight="1">
      <c r="A490" s="84"/>
      <c r="B490" s="209" t="s">
        <v>459</v>
      </c>
      <c r="C490" s="611"/>
      <c r="D490" s="611"/>
      <c r="E490" s="611"/>
      <c r="F490" s="675"/>
      <c r="G490" s="709"/>
    </row>
    <row r="491" spans="1:7" ht="12" customHeight="1">
      <c r="A491" s="84"/>
      <c r="B491" s="83" t="s">
        <v>441</v>
      </c>
      <c r="C491" s="725">
        <v>1027</v>
      </c>
      <c r="D491" s="725">
        <v>1027</v>
      </c>
      <c r="E491" s="725">
        <v>1027</v>
      </c>
      <c r="F491" s="935">
        <f>SUM(E491/D491)</f>
        <v>1</v>
      </c>
      <c r="G491" s="755"/>
    </row>
    <row r="492" spans="1:7" ht="12" customHeight="1">
      <c r="A492" s="84"/>
      <c r="B492" s="209" t="s">
        <v>185</v>
      </c>
      <c r="C492" s="725"/>
      <c r="D492" s="725"/>
      <c r="E492" s="725"/>
      <c r="F492" s="675"/>
      <c r="G492" s="760"/>
    </row>
    <row r="493" spans="1:7" ht="12" customHeight="1">
      <c r="A493" s="84"/>
      <c r="B493" s="521" t="s">
        <v>451</v>
      </c>
      <c r="C493" s="611"/>
      <c r="D493" s="611"/>
      <c r="E493" s="611"/>
      <c r="F493" s="675"/>
      <c r="G493" s="709"/>
    </row>
    <row r="494" spans="1:7" ht="12" customHeight="1" thickBot="1">
      <c r="A494" s="84"/>
      <c r="B494" s="689" t="s">
        <v>131</v>
      </c>
      <c r="C494" s="727"/>
      <c r="D494" s="727"/>
      <c r="E494" s="727"/>
      <c r="F494" s="939"/>
      <c r="G494" s="711"/>
    </row>
    <row r="495" spans="1:7" ht="12" customHeight="1" thickBot="1">
      <c r="A495" s="627"/>
      <c r="B495" s="693" t="s">
        <v>219</v>
      </c>
      <c r="C495" s="764">
        <f>SUM(C489:C494)</f>
        <v>1027</v>
      </c>
      <c r="D495" s="764">
        <f>SUM(D489:D494)</f>
        <v>1027</v>
      </c>
      <c r="E495" s="764">
        <f>SUM(E489:E494)</f>
        <v>1027</v>
      </c>
      <c r="F495" s="938">
        <f>SUM(E495/D495)</f>
        <v>1</v>
      </c>
      <c r="G495" s="730"/>
    </row>
    <row r="496" spans="1:7" ht="12" customHeight="1">
      <c r="A496" s="84">
        <v>3345</v>
      </c>
      <c r="B496" s="626" t="s">
        <v>244</v>
      </c>
      <c r="C496" s="611"/>
      <c r="D496" s="611"/>
      <c r="E496" s="611"/>
      <c r="F496" s="675"/>
      <c r="G496" s="708"/>
    </row>
    <row r="497" spans="1:7" ht="12" customHeight="1">
      <c r="A497" s="84"/>
      <c r="B497" s="615" t="s">
        <v>178</v>
      </c>
      <c r="C497" s="611"/>
      <c r="D497" s="611"/>
      <c r="E497" s="611"/>
      <c r="F497" s="675"/>
      <c r="G497" s="676"/>
    </row>
    <row r="498" spans="1:7" ht="12" customHeight="1">
      <c r="A498" s="84"/>
      <c r="B498" s="209" t="s">
        <v>459</v>
      </c>
      <c r="C498" s="611"/>
      <c r="D498" s="611"/>
      <c r="E498" s="611"/>
      <c r="F498" s="675"/>
      <c r="G498" s="676"/>
    </row>
    <row r="499" spans="1:7" ht="12" customHeight="1">
      <c r="A499" s="84"/>
      <c r="B499" s="617" t="s">
        <v>441</v>
      </c>
      <c r="C499" s="725">
        <v>300</v>
      </c>
      <c r="D499" s="725">
        <v>600</v>
      </c>
      <c r="E499" s="725">
        <v>600</v>
      </c>
      <c r="F499" s="935">
        <f>SUM(E499/D499)</f>
        <v>1</v>
      </c>
      <c r="G499" s="755"/>
    </row>
    <row r="500" spans="1:7" ht="12" customHeight="1">
      <c r="A500" s="84"/>
      <c r="B500" s="521" t="s">
        <v>185</v>
      </c>
      <c r="C500" s="725"/>
      <c r="D500" s="725"/>
      <c r="E500" s="725"/>
      <c r="F500" s="675"/>
      <c r="G500" s="755"/>
    </row>
    <row r="501" spans="1:7" ht="12" customHeight="1">
      <c r="A501" s="84"/>
      <c r="B501" s="521" t="s">
        <v>451</v>
      </c>
      <c r="C501" s="611"/>
      <c r="D501" s="611"/>
      <c r="E501" s="611"/>
      <c r="F501" s="675"/>
      <c r="G501" s="676"/>
    </row>
    <row r="502" spans="1:7" ht="12" customHeight="1" thickBot="1">
      <c r="A502" s="84"/>
      <c r="B502" s="689" t="s">
        <v>131</v>
      </c>
      <c r="C502" s="727"/>
      <c r="D502" s="727"/>
      <c r="E502" s="727"/>
      <c r="F502" s="939"/>
      <c r="G502" s="730"/>
    </row>
    <row r="503" spans="1:7" ht="13.5" customHeight="1" thickBot="1">
      <c r="A503" s="627"/>
      <c r="B503" s="693" t="s">
        <v>219</v>
      </c>
      <c r="C503" s="764">
        <f>SUM(C499:C502)</f>
        <v>300</v>
      </c>
      <c r="D503" s="764">
        <f>SUM(D499:D502)</f>
        <v>600</v>
      </c>
      <c r="E503" s="764">
        <f>SUM(E499:E502)</f>
        <v>600</v>
      </c>
      <c r="F503" s="938">
        <f>SUM(E503/D503)</f>
        <v>1</v>
      </c>
      <c r="G503" s="713"/>
    </row>
    <row r="504" spans="1:7" ht="12" customHeight="1">
      <c r="A504" s="84">
        <v>3346</v>
      </c>
      <c r="B504" s="720" t="s">
        <v>182</v>
      </c>
      <c r="C504" s="611"/>
      <c r="D504" s="611"/>
      <c r="E504" s="611"/>
      <c r="F504" s="675"/>
      <c r="G504" s="709"/>
    </row>
    <row r="505" spans="1:7" ht="12" customHeight="1">
      <c r="A505" s="614"/>
      <c r="B505" s="615" t="s">
        <v>178</v>
      </c>
      <c r="C505" s="611"/>
      <c r="D505" s="611"/>
      <c r="E505" s="611"/>
      <c r="F505" s="675"/>
      <c r="G505" s="709"/>
    </row>
    <row r="506" spans="1:7" ht="12" customHeight="1">
      <c r="A506" s="614"/>
      <c r="B506" s="209" t="s">
        <v>459</v>
      </c>
      <c r="C506" s="611"/>
      <c r="D506" s="611"/>
      <c r="E506" s="611"/>
      <c r="F506" s="675"/>
      <c r="G506" s="709"/>
    </row>
    <row r="507" spans="1:7" ht="12" customHeight="1">
      <c r="A507" s="614"/>
      <c r="B507" s="617" t="s">
        <v>441</v>
      </c>
      <c r="C507" s="725">
        <v>3733</v>
      </c>
      <c r="D507" s="725">
        <v>3733</v>
      </c>
      <c r="E507" s="725">
        <v>3093</v>
      </c>
      <c r="F507" s="935">
        <f>SUM(E507/D507)</f>
        <v>0.8285561210822395</v>
      </c>
      <c r="G507" s="755"/>
    </row>
    <row r="508" spans="1:7" ht="12" customHeight="1">
      <c r="A508" s="614"/>
      <c r="B508" s="521" t="s">
        <v>185</v>
      </c>
      <c r="C508" s="725"/>
      <c r="D508" s="725"/>
      <c r="E508" s="725"/>
      <c r="F508" s="675"/>
      <c r="G508" s="760"/>
    </row>
    <row r="509" spans="1:7" ht="12" customHeight="1">
      <c r="A509" s="614"/>
      <c r="B509" s="521" t="s">
        <v>451</v>
      </c>
      <c r="C509" s="611"/>
      <c r="D509" s="611"/>
      <c r="E509" s="611"/>
      <c r="F509" s="675"/>
      <c r="G509" s="709"/>
    </row>
    <row r="510" spans="1:7" ht="12" customHeight="1" thickBot="1">
      <c r="A510" s="614"/>
      <c r="B510" s="689" t="s">
        <v>131</v>
      </c>
      <c r="C510" s="631"/>
      <c r="D510" s="631"/>
      <c r="E510" s="727"/>
      <c r="F510" s="939"/>
      <c r="G510" s="730"/>
    </row>
    <row r="511" spans="1:7" ht="12" customHeight="1" thickBot="1">
      <c r="A511" s="627"/>
      <c r="B511" s="693" t="s">
        <v>219</v>
      </c>
      <c r="C511" s="622">
        <f>SUM(C507:C510)</f>
        <v>3733</v>
      </c>
      <c r="D511" s="622">
        <f>SUM(D507:D510)</f>
        <v>3733</v>
      </c>
      <c r="E511" s="622">
        <f>SUM(E507:E510)</f>
        <v>3093</v>
      </c>
      <c r="F511" s="938">
        <f>SUM(E511/D511)</f>
        <v>0.8285561210822395</v>
      </c>
      <c r="G511" s="713"/>
    </row>
    <row r="512" spans="1:7" ht="12" customHeight="1">
      <c r="A512" s="84">
        <v>3347</v>
      </c>
      <c r="B512" s="720" t="s">
        <v>183</v>
      </c>
      <c r="C512" s="611"/>
      <c r="D512" s="611"/>
      <c r="E512" s="611"/>
      <c r="F512" s="675"/>
      <c r="G512" s="709"/>
    </row>
    <row r="513" spans="1:7" ht="12" customHeight="1">
      <c r="A513" s="614"/>
      <c r="B513" s="615" t="s">
        <v>178</v>
      </c>
      <c r="C513" s="611"/>
      <c r="D513" s="611"/>
      <c r="E513" s="611"/>
      <c r="F513" s="675"/>
      <c r="G513" s="709"/>
    </row>
    <row r="514" spans="1:7" ht="12" customHeight="1">
      <c r="A514" s="614"/>
      <c r="B514" s="209" t="s">
        <v>459</v>
      </c>
      <c r="C514" s="611"/>
      <c r="D514" s="611"/>
      <c r="E514" s="611"/>
      <c r="F514" s="675"/>
      <c r="G514" s="709"/>
    </row>
    <row r="515" spans="1:7" ht="12" customHeight="1">
      <c r="A515" s="614"/>
      <c r="B515" s="617" t="s">
        <v>441</v>
      </c>
      <c r="C515" s="725">
        <v>2000</v>
      </c>
      <c r="D515" s="725">
        <v>2000</v>
      </c>
      <c r="E515" s="725">
        <v>2000</v>
      </c>
      <c r="F515" s="935">
        <f>SUM(E515/D515)</f>
        <v>1</v>
      </c>
      <c r="G515" s="755"/>
    </row>
    <row r="516" spans="1:7" ht="12" customHeight="1">
      <c r="A516" s="614"/>
      <c r="B516" s="521" t="s">
        <v>185</v>
      </c>
      <c r="C516" s="725"/>
      <c r="D516" s="725"/>
      <c r="E516" s="725"/>
      <c r="F516" s="675"/>
      <c r="G516" s="760"/>
    </row>
    <row r="517" spans="1:7" ht="12" customHeight="1">
      <c r="A517" s="614"/>
      <c r="B517" s="521" t="s">
        <v>451</v>
      </c>
      <c r="C517" s="611"/>
      <c r="D517" s="611"/>
      <c r="E517" s="611"/>
      <c r="F517" s="675"/>
      <c r="G517" s="709"/>
    </row>
    <row r="518" spans="1:7" ht="12" customHeight="1" thickBot="1">
      <c r="A518" s="614"/>
      <c r="B518" s="689" t="s">
        <v>131</v>
      </c>
      <c r="C518" s="631"/>
      <c r="D518" s="631"/>
      <c r="E518" s="727"/>
      <c r="F518" s="939"/>
      <c r="G518" s="730"/>
    </row>
    <row r="519" spans="1:7" ht="12" customHeight="1" thickBot="1">
      <c r="A519" s="627"/>
      <c r="B519" s="693" t="s">
        <v>219</v>
      </c>
      <c r="C519" s="622">
        <f>SUM(C515:C518)</f>
        <v>2000</v>
      </c>
      <c r="D519" s="622">
        <f>SUM(D515:D518)</f>
        <v>2000</v>
      </c>
      <c r="E519" s="622">
        <f>SUM(E515:E518)</f>
        <v>2000</v>
      </c>
      <c r="F519" s="938">
        <f>SUM(E519/D519)</f>
        <v>1</v>
      </c>
      <c r="G519" s="713"/>
    </row>
    <row r="520" spans="1:7" ht="12" customHeight="1">
      <c r="A520" s="84">
        <v>3348</v>
      </c>
      <c r="B520" s="720" t="s">
        <v>271</v>
      </c>
      <c r="C520" s="611"/>
      <c r="D520" s="611"/>
      <c r="E520" s="611"/>
      <c r="F520" s="675"/>
      <c r="G520" s="709"/>
    </row>
    <row r="521" spans="1:7" ht="12" customHeight="1">
      <c r="A521" s="614"/>
      <c r="B521" s="615" t="s">
        <v>178</v>
      </c>
      <c r="C521" s="611"/>
      <c r="D521" s="611"/>
      <c r="E521" s="611"/>
      <c r="F521" s="675"/>
      <c r="G521" s="709"/>
    </row>
    <row r="522" spans="1:7" ht="12" customHeight="1">
      <c r="A522" s="614"/>
      <c r="B522" s="209" t="s">
        <v>459</v>
      </c>
      <c r="C522" s="611"/>
      <c r="D522" s="611"/>
      <c r="E522" s="611"/>
      <c r="F522" s="675"/>
      <c r="G522" s="709"/>
    </row>
    <row r="523" spans="1:7" ht="12" customHeight="1">
      <c r="A523" s="614"/>
      <c r="B523" s="617" t="s">
        <v>441</v>
      </c>
      <c r="C523" s="725">
        <v>400</v>
      </c>
      <c r="D523" s="725">
        <v>800</v>
      </c>
      <c r="E523" s="725">
        <v>800</v>
      </c>
      <c r="F523" s="935">
        <f>SUM(E523/D523)</f>
        <v>1</v>
      </c>
      <c r="G523" s="755"/>
    </row>
    <row r="524" spans="1:7" ht="12" customHeight="1">
      <c r="A524" s="614"/>
      <c r="B524" s="521" t="s">
        <v>185</v>
      </c>
      <c r="C524" s="725"/>
      <c r="D524" s="725"/>
      <c r="E524" s="725"/>
      <c r="F524" s="675"/>
      <c r="G524" s="760"/>
    </row>
    <row r="525" spans="1:7" ht="12" customHeight="1">
      <c r="A525" s="614"/>
      <c r="B525" s="521" t="s">
        <v>451</v>
      </c>
      <c r="C525" s="611"/>
      <c r="D525" s="611"/>
      <c r="E525" s="611"/>
      <c r="F525" s="675"/>
      <c r="G525" s="709"/>
    </row>
    <row r="526" spans="1:7" ht="12" customHeight="1" thickBot="1">
      <c r="A526" s="614"/>
      <c r="B526" s="689" t="s">
        <v>131</v>
      </c>
      <c r="C526" s="631"/>
      <c r="D526" s="631"/>
      <c r="E526" s="631"/>
      <c r="F526" s="939"/>
      <c r="G526" s="730"/>
    </row>
    <row r="527" spans="1:7" ht="12" customHeight="1" thickBot="1">
      <c r="A527" s="627"/>
      <c r="B527" s="693" t="s">
        <v>219</v>
      </c>
      <c r="C527" s="622">
        <f>SUM(C523:C526)</f>
        <v>400</v>
      </c>
      <c r="D527" s="622">
        <f>SUM(D523:D526)</f>
        <v>800</v>
      </c>
      <c r="E527" s="622">
        <f>SUM(E523:E526)</f>
        <v>800</v>
      </c>
      <c r="F527" s="938">
        <f>SUM(E527/D527)</f>
        <v>1</v>
      </c>
      <c r="G527" s="713"/>
    </row>
    <row r="528" spans="1:7" ht="12" customHeight="1">
      <c r="A528" s="628">
        <v>3350</v>
      </c>
      <c r="B528" s="262" t="s">
        <v>452</v>
      </c>
      <c r="C528" s="611"/>
      <c r="D528" s="611"/>
      <c r="E528" s="611"/>
      <c r="F528" s="675"/>
      <c r="G528" s="709"/>
    </row>
    <row r="529" spans="1:7" ht="12" customHeight="1">
      <c r="A529" s="614"/>
      <c r="B529" s="615" t="s">
        <v>178</v>
      </c>
      <c r="C529" s="520"/>
      <c r="D529" s="520"/>
      <c r="E529" s="520"/>
      <c r="F529" s="675"/>
      <c r="G529" s="709"/>
    </row>
    <row r="530" spans="1:7" ht="12" customHeight="1">
      <c r="A530" s="614"/>
      <c r="B530" s="209" t="s">
        <v>459</v>
      </c>
      <c r="C530" s="520"/>
      <c r="D530" s="520"/>
      <c r="E530" s="520"/>
      <c r="F530" s="675"/>
      <c r="G530" s="709"/>
    </row>
    <row r="531" spans="1:7" ht="12" customHeight="1">
      <c r="A531" s="614"/>
      <c r="B531" s="617" t="s">
        <v>441</v>
      </c>
      <c r="C531" s="725">
        <v>1000</v>
      </c>
      <c r="D531" s="725">
        <v>1000</v>
      </c>
      <c r="E531" s="725"/>
      <c r="F531" s="675">
        <f>SUM(E531/D531)</f>
        <v>0</v>
      </c>
      <c r="G531" s="709"/>
    </row>
    <row r="532" spans="1:7" ht="12" customHeight="1">
      <c r="A532" s="614"/>
      <c r="B532" s="521" t="s">
        <v>185</v>
      </c>
      <c r="C532" s="725"/>
      <c r="D532" s="725"/>
      <c r="E532" s="725"/>
      <c r="F532" s="675"/>
      <c r="G532" s="709"/>
    </row>
    <row r="533" spans="1:7" ht="12" customHeight="1">
      <c r="A533" s="614"/>
      <c r="B533" s="521" t="s">
        <v>451</v>
      </c>
      <c r="C533" s="520"/>
      <c r="D533" s="520"/>
      <c r="E533" s="520"/>
      <c r="F533" s="675"/>
      <c r="G533" s="709"/>
    </row>
    <row r="534" spans="1:7" ht="12" customHeight="1" thickBot="1">
      <c r="A534" s="614"/>
      <c r="B534" s="689" t="s">
        <v>131</v>
      </c>
      <c r="C534" s="620"/>
      <c r="D534" s="620"/>
      <c r="E534" s="620"/>
      <c r="F534" s="939"/>
      <c r="G534" s="730"/>
    </row>
    <row r="535" spans="1:7" ht="12" thickBot="1">
      <c r="A535" s="627"/>
      <c r="B535" s="693" t="s">
        <v>219</v>
      </c>
      <c r="C535" s="622">
        <f>SUM(C529:C534)</f>
        <v>1000</v>
      </c>
      <c r="D535" s="622">
        <f>SUM(D529:D534)</f>
        <v>1000</v>
      </c>
      <c r="E535" s="622">
        <f>SUM(E529:E534)</f>
        <v>0</v>
      </c>
      <c r="F535" s="938">
        <f>SUM(E535/D535)</f>
        <v>0</v>
      </c>
      <c r="G535" s="713"/>
    </row>
    <row r="536" spans="1:7" ht="11.25">
      <c r="A536" s="628">
        <v>3351</v>
      </c>
      <c r="B536" s="262" t="s">
        <v>18</v>
      </c>
      <c r="C536" s="611"/>
      <c r="D536" s="611"/>
      <c r="E536" s="611"/>
      <c r="F536" s="675"/>
      <c r="G536" s="672"/>
    </row>
    <row r="537" spans="1:7" ht="11.25">
      <c r="A537" s="614"/>
      <c r="B537" s="615" t="s">
        <v>178</v>
      </c>
      <c r="C537" s="520"/>
      <c r="D537" s="520"/>
      <c r="E537" s="520"/>
      <c r="F537" s="675"/>
      <c r="G537" s="676"/>
    </row>
    <row r="538" spans="1:7" ht="11.25">
      <c r="A538" s="614"/>
      <c r="B538" s="209" t="s">
        <v>459</v>
      </c>
      <c r="C538" s="520"/>
      <c r="D538" s="520"/>
      <c r="E538" s="520"/>
      <c r="F538" s="675"/>
      <c r="G538" s="676"/>
    </row>
    <row r="539" spans="1:7" ht="11.25">
      <c r="A539" s="614"/>
      <c r="B539" s="617" t="s">
        <v>441</v>
      </c>
      <c r="C539" s="725"/>
      <c r="D539" s="725">
        <v>3</v>
      </c>
      <c r="E539" s="725">
        <v>3</v>
      </c>
      <c r="F539" s="935">
        <f>SUM(E539/D539)</f>
        <v>1</v>
      </c>
      <c r="G539" s="676"/>
    </row>
    <row r="540" spans="1:7" ht="11.25">
      <c r="A540" s="614"/>
      <c r="B540" s="521" t="s">
        <v>185</v>
      </c>
      <c r="C540" s="725">
        <v>20000</v>
      </c>
      <c r="D540" s="725">
        <v>7977</v>
      </c>
      <c r="E540" s="725">
        <v>7977</v>
      </c>
      <c r="F540" s="935">
        <f>SUM(E540/D540)</f>
        <v>1</v>
      </c>
      <c r="G540" s="676"/>
    </row>
    <row r="541" spans="1:7" ht="11.25">
      <c r="A541" s="614"/>
      <c r="B541" s="521" t="s">
        <v>451</v>
      </c>
      <c r="C541" s="520"/>
      <c r="D541" s="520"/>
      <c r="E541" s="520"/>
      <c r="F541" s="675"/>
      <c r="G541" s="676"/>
    </row>
    <row r="542" spans="1:7" ht="12" thickBot="1">
      <c r="A542" s="614"/>
      <c r="B542" s="689" t="s">
        <v>131</v>
      </c>
      <c r="C542" s="620"/>
      <c r="D542" s="620"/>
      <c r="E542" s="620"/>
      <c r="F542" s="939"/>
      <c r="G542" s="711"/>
    </row>
    <row r="543" spans="1:7" ht="12" thickBot="1">
      <c r="A543" s="627"/>
      <c r="B543" s="693" t="s">
        <v>219</v>
      </c>
      <c r="C543" s="622">
        <f>SUM(C537:C542)</f>
        <v>20000</v>
      </c>
      <c r="D543" s="622">
        <f>SUM(D537:D542)</f>
        <v>7980</v>
      </c>
      <c r="E543" s="622">
        <f>SUM(E537:E542)</f>
        <v>7980</v>
      </c>
      <c r="F543" s="940">
        <f>SUM(E543/D543)</f>
        <v>1</v>
      </c>
      <c r="G543" s="730"/>
    </row>
    <row r="544" spans="1:7" ht="11.25">
      <c r="A544" s="84">
        <v>3352</v>
      </c>
      <c r="B544" s="720" t="s">
        <v>137</v>
      </c>
      <c r="C544" s="611"/>
      <c r="D544" s="611"/>
      <c r="E544" s="611"/>
      <c r="F544" s="675"/>
      <c r="G544" s="709"/>
    </row>
    <row r="545" spans="1:7" ht="11.25">
      <c r="A545" s="614"/>
      <c r="B545" s="615" t="s">
        <v>178</v>
      </c>
      <c r="C545" s="520"/>
      <c r="D545" s="520"/>
      <c r="E545" s="520"/>
      <c r="F545" s="675"/>
      <c r="G545" s="709"/>
    </row>
    <row r="546" spans="1:7" ht="11.25">
      <c r="A546" s="614"/>
      <c r="B546" s="209" t="s">
        <v>459</v>
      </c>
      <c r="C546" s="520"/>
      <c r="D546" s="520"/>
      <c r="E546" s="520"/>
      <c r="F546" s="675"/>
      <c r="G546" s="709"/>
    </row>
    <row r="547" spans="1:7" ht="11.25">
      <c r="A547" s="614"/>
      <c r="B547" s="617" t="s">
        <v>441</v>
      </c>
      <c r="C547" s="520"/>
      <c r="D547" s="520"/>
      <c r="E547" s="520"/>
      <c r="F547" s="675"/>
      <c r="G547" s="709"/>
    </row>
    <row r="548" spans="1:7" ht="11.25">
      <c r="A548" s="614"/>
      <c r="B548" s="521" t="s">
        <v>185</v>
      </c>
      <c r="C548" s="520">
        <v>5000</v>
      </c>
      <c r="D548" s="520">
        <v>7376</v>
      </c>
      <c r="E548" s="520">
        <v>2872</v>
      </c>
      <c r="F548" s="935">
        <f>SUM(E548/D548)</f>
        <v>0.3893709327548807</v>
      </c>
      <c r="G548" s="709"/>
    </row>
    <row r="549" spans="1:7" ht="11.25">
      <c r="A549" s="614"/>
      <c r="B549" s="521" t="s">
        <v>451</v>
      </c>
      <c r="C549" s="725"/>
      <c r="D549" s="725"/>
      <c r="E549" s="725"/>
      <c r="F549" s="675"/>
      <c r="G549" s="709"/>
    </row>
    <row r="550" spans="1:7" ht="11.25">
      <c r="A550" s="614"/>
      <c r="B550" s="521" t="s">
        <v>185</v>
      </c>
      <c r="C550" s="520"/>
      <c r="D550" s="520"/>
      <c r="E550" s="520"/>
      <c r="F550" s="675"/>
      <c r="G550" s="710"/>
    </row>
    <row r="551" spans="1:7" ht="12" thickBot="1">
      <c r="A551" s="614"/>
      <c r="B551" s="689" t="s">
        <v>131</v>
      </c>
      <c r="C551" s="620"/>
      <c r="D551" s="620"/>
      <c r="E551" s="620"/>
      <c r="F551" s="939"/>
      <c r="G551" s="730"/>
    </row>
    <row r="552" spans="1:7" ht="12" thickBot="1">
      <c r="A552" s="627"/>
      <c r="B552" s="693" t="s">
        <v>219</v>
      </c>
      <c r="C552" s="622">
        <f>SUM(C545:C551)</f>
        <v>5000</v>
      </c>
      <c r="D552" s="622">
        <f>SUM(D545:D551)</f>
        <v>7376</v>
      </c>
      <c r="E552" s="622">
        <f>SUM(E545:E551)</f>
        <v>2872</v>
      </c>
      <c r="F552" s="938">
        <f>SUM(E552/D552)</f>
        <v>0.3893709327548807</v>
      </c>
      <c r="G552" s="713"/>
    </row>
    <row r="553" spans="1:7" ht="11.25">
      <c r="A553" s="84">
        <v>3354</v>
      </c>
      <c r="B553" s="720" t="s">
        <v>44</v>
      </c>
      <c r="C553" s="611"/>
      <c r="D553" s="611"/>
      <c r="E553" s="611"/>
      <c r="F553" s="675"/>
      <c r="G553" s="709"/>
    </row>
    <row r="554" spans="1:7" ht="11.25">
      <c r="A554" s="614"/>
      <c r="B554" s="615" t="s">
        <v>178</v>
      </c>
      <c r="C554" s="520"/>
      <c r="D554" s="520"/>
      <c r="E554" s="520"/>
      <c r="F554" s="675"/>
      <c r="G554" s="709"/>
    </row>
    <row r="555" spans="1:7" ht="11.25">
      <c r="A555" s="614"/>
      <c r="B555" s="209" t="s">
        <v>459</v>
      </c>
      <c r="C555" s="520"/>
      <c r="D555" s="520"/>
      <c r="E555" s="520"/>
      <c r="F555" s="675"/>
      <c r="G555" s="709"/>
    </row>
    <row r="556" spans="1:7" ht="11.25">
      <c r="A556" s="614"/>
      <c r="B556" s="617" t="s">
        <v>441</v>
      </c>
      <c r="C556" s="520"/>
      <c r="D556" s="520">
        <v>165</v>
      </c>
      <c r="E556" s="520">
        <v>122</v>
      </c>
      <c r="F556" s="935">
        <f>SUM(E556/D556)</f>
        <v>0.7393939393939394</v>
      </c>
      <c r="G556" s="709"/>
    </row>
    <row r="557" spans="1:7" ht="11.25">
      <c r="A557" s="614"/>
      <c r="B557" s="521" t="s">
        <v>185</v>
      </c>
      <c r="C557" s="520">
        <v>45000</v>
      </c>
      <c r="D557" s="520">
        <v>38635</v>
      </c>
      <c r="E557" s="520">
        <v>35367</v>
      </c>
      <c r="F557" s="935">
        <f>SUM(E557/D557)</f>
        <v>0.91541348518183</v>
      </c>
      <c r="G557" s="709"/>
    </row>
    <row r="558" spans="1:7" ht="11.25">
      <c r="A558" s="614"/>
      <c r="B558" s="521" t="s">
        <v>451</v>
      </c>
      <c r="C558" s="725"/>
      <c r="D558" s="725"/>
      <c r="E558" s="725"/>
      <c r="F558" s="675"/>
      <c r="G558" s="709"/>
    </row>
    <row r="559" spans="1:7" ht="12" thickBot="1">
      <c r="A559" s="614"/>
      <c r="B559" s="689" t="s">
        <v>131</v>
      </c>
      <c r="C559" s="620"/>
      <c r="D559" s="620"/>
      <c r="E559" s="620"/>
      <c r="F559" s="939"/>
      <c r="G559" s="730"/>
    </row>
    <row r="560" spans="1:7" ht="12" thickBot="1">
      <c r="A560" s="627"/>
      <c r="B560" s="693" t="s">
        <v>219</v>
      </c>
      <c r="C560" s="622">
        <f>SUM(C554:C559)</f>
        <v>45000</v>
      </c>
      <c r="D560" s="622">
        <f>SUM(D554:D559)</f>
        <v>38800</v>
      </c>
      <c r="E560" s="622">
        <f>SUM(E554:E559)</f>
        <v>35489</v>
      </c>
      <c r="F560" s="938">
        <f>SUM(E560/D560)</f>
        <v>0.9146649484536082</v>
      </c>
      <c r="G560" s="713"/>
    </row>
    <row r="561" spans="1:7" ht="12" customHeight="1">
      <c r="A561" s="84">
        <v>3355</v>
      </c>
      <c r="B561" s="262" t="s">
        <v>45</v>
      </c>
      <c r="C561" s="611"/>
      <c r="D561" s="611"/>
      <c r="E561" s="611"/>
      <c r="F561" s="675"/>
      <c r="G561" s="709"/>
    </row>
    <row r="562" spans="1:7" ht="12" customHeight="1">
      <c r="A562" s="614"/>
      <c r="B562" s="615" t="s">
        <v>178</v>
      </c>
      <c r="C562" s="725">
        <v>100</v>
      </c>
      <c r="D562" s="725">
        <v>250</v>
      </c>
      <c r="E562" s="725">
        <v>221</v>
      </c>
      <c r="F562" s="935">
        <f>SUM(E562/D562)</f>
        <v>0.884</v>
      </c>
      <c r="G562" s="709"/>
    </row>
    <row r="563" spans="1:7" ht="12" customHeight="1">
      <c r="A563" s="614"/>
      <c r="B563" s="209" t="s">
        <v>459</v>
      </c>
      <c r="C563" s="725">
        <v>270</v>
      </c>
      <c r="D563" s="725">
        <v>132</v>
      </c>
      <c r="E563" s="725">
        <v>115</v>
      </c>
      <c r="F563" s="935">
        <f>SUM(E563/D563)</f>
        <v>0.8712121212121212</v>
      </c>
      <c r="G563" s="709"/>
    </row>
    <row r="564" spans="1:7" ht="12" customHeight="1">
      <c r="A564" s="614"/>
      <c r="B564" s="617" t="s">
        <v>441</v>
      </c>
      <c r="C564" s="725">
        <v>7630</v>
      </c>
      <c r="D564" s="725">
        <v>9780</v>
      </c>
      <c r="E564" s="725">
        <v>5392</v>
      </c>
      <c r="F564" s="935">
        <f>SUM(E564/D564)</f>
        <v>0.5513292433537832</v>
      </c>
      <c r="G564" s="709"/>
    </row>
    <row r="565" spans="1:7" ht="12" customHeight="1">
      <c r="A565" s="614"/>
      <c r="B565" s="521" t="s">
        <v>185</v>
      </c>
      <c r="C565" s="725"/>
      <c r="D565" s="725"/>
      <c r="E565" s="725"/>
      <c r="F565" s="675"/>
      <c r="G565" s="709"/>
    </row>
    <row r="566" spans="1:7" ht="12" customHeight="1">
      <c r="A566" s="614"/>
      <c r="B566" s="521" t="s">
        <v>451</v>
      </c>
      <c r="C566" s="611"/>
      <c r="D566" s="611"/>
      <c r="E566" s="611"/>
      <c r="F566" s="675"/>
      <c r="G566" s="709"/>
    </row>
    <row r="567" spans="1:7" ht="12" customHeight="1" thickBot="1">
      <c r="A567" s="614"/>
      <c r="B567" s="689" t="s">
        <v>131</v>
      </c>
      <c r="C567" s="727"/>
      <c r="D567" s="727"/>
      <c r="E567" s="727"/>
      <c r="F567" s="939"/>
      <c r="G567" s="730"/>
    </row>
    <row r="568" spans="1:7" ht="12" customHeight="1" thickBot="1">
      <c r="A568" s="627"/>
      <c r="B568" s="693" t="s">
        <v>219</v>
      </c>
      <c r="C568" s="622">
        <f>SUM(C562:C567)</f>
        <v>8000</v>
      </c>
      <c r="D568" s="622">
        <f>SUM(D562:D567)</f>
        <v>10162</v>
      </c>
      <c r="E568" s="622">
        <f>SUM(E562:E567)</f>
        <v>5728</v>
      </c>
      <c r="F568" s="938">
        <f>SUM(E568/D568)</f>
        <v>0.5636685691792954</v>
      </c>
      <c r="G568" s="713"/>
    </row>
    <row r="569" spans="1:7" ht="12" customHeight="1">
      <c r="A569" s="84">
        <v>3356</v>
      </c>
      <c r="B569" s="262" t="s">
        <v>13</v>
      </c>
      <c r="C569" s="611"/>
      <c r="D569" s="611"/>
      <c r="E569" s="611"/>
      <c r="F569" s="675"/>
      <c r="G569" s="709"/>
    </row>
    <row r="570" spans="1:7" ht="12" customHeight="1">
      <c r="A570" s="614"/>
      <c r="B570" s="615" t="s">
        <v>178</v>
      </c>
      <c r="C570" s="725"/>
      <c r="D570" s="725"/>
      <c r="E570" s="725"/>
      <c r="F570" s="675"/>
      <c r="G570" s="709"/>
    </row>
    <row r="571" spans="1:7" ht="12" customHeight="1">
      <c r="A571" s="614"/>
      <c r="B571" s="209" t="s">
        <v>459</v>
      </c>
      <c r="C571" s="725"/>
      <c r="D571" s="725"/>
      <c r="E571" s="725"/>
      <c r="F571" s="675"/>
      <c r="G571" s="709"/>
    </row>
    <row r="572" spans="1:7" ht="12" customHeight="1">
      <c r="A572" s="614"/>
      <c r="B572" s="617" t="s">
        <v>441</v>
      </c>
      <c r="C572" s="725"/>
      <c r="D572" s="725"/>
      <c r="E572" s="725"/>
      <c r="F572" s="675"/>
      <c r="G572" s="709"/>
    </row>
    <row r="573" spans="1:7" ht="12" customHeight="1">
      <c r="A573" s="614"/>
      <c r="B573" s="521" t="s">
        <v>185</v>
      </c>
      <c r="C573" s="725"/>
      <c r="D573" s="725"/>
      <c r="E573" s="725"/>
      <c r="F573" s="675"/>
      <c r="G573" s="709"/>
    </row>
    <row r="574" spans="1:7" ht="12" customHeight="1">
      <c r="A574" s="614"/>
      <c r="B574" s="521" t="s">
        <v>451</v>
      </c>
      <c r="C574" s="725">
        <v>20000</v>
      </c>
      <c r="D574" s="725">
        <v>21004</v>
      </c>
      <c r="E574" s="725">
        <v>766</v>
      </c>
      <c r="F574" s="935">
        <f>SUM(E574/D574)</f>
        <v>0.03646924395353266</v>
      </c>
      <c r="G574" s="709"/>
    </row>
    <row r="575" spans="1:7" ht="12" customHeight="1" thickBot="1">
      <c r="A575" s="614"/>
      <c r="B575" s="689" t="s">
        <v>131</v>
      </c>
      <c r="C575" s="727"/>
      <c r="D575" s="727"/>
      <c r="E575" s="727"/>
      <c r="F575" s="939"/>
      <c r="G575" s="730"/>
    </row>
    <row r="576" spans="1:7" ht="12" customHeight="1" thickBot="1">
      <c r="A576" s="627"/>
      <c r="B576" s="693" t="s">
        <v>219</v>
      </c>
      <c r="C576" s="622">
        <f>SUM(C570:C575)</f>
        <v>20000</v>
      </c>
      <c r="D576" s="622">
        <f>SUM(D570:D575)</f>
        <v>21004</v>
      </c>
      <c r="E576" s="622">
        <f>SUM(E570:E575)</f>
        <v>766</v>
      </c>
      <c r="F576" s="938">
        <f>SUM(E576/D576)</f>
        <v>0.03646924395353266</v>
      </c>
      <c r="G576" s="713"/>
    </row>
    <row r="577" spans="1:7" ht="12" customHeight="1">
      <c r="A577" s="84">
        <v>3357</v>
      </c>
      <c r="B577" s="262" t="s">
        <v>46</v>
      </c>
      <c r="C577" s="611"/>
      <c r="D577" s="611"/>
      <c r="E577" s="611"/>
      <c r="F577" s="675"/>
      <c r="G577" s="709"/>
    </row>
    <row r="578" spans="1:7" ht="12" customHeight="1">
      <c r="A578" s="614"/>
      <c r="B578" s="615" t="s">
        <v>178</v>
      </c>
      <c r="C578" s="725">
        <v>360</v>
      </c>
      <c r="D578" s="725">
        <v>900</v>
      </c>
      <c r="E578" s="725">
        <v>727</v>
      </c>
      <c r="F578" s="935">
        <f>SUM(E578/D578)</f>
        <v>0.8077777777777778</v>
      </c>
      <c r="G578" s="709"/>
    </row>
    <row r="579" spans="1:7" ht="12" customHeight="1">
      <c r="A579" s="614"/>
      <c r="B579" s="209" t="s">
        <v>459</v>
      </c>
      <c r="C579" s="725">
        <v>20</v>
      </c>
      <c r="D579" s="725">
        <v>372</v>
      </c>
      <c r="E579" s="725">
        <v>352</v>
      </c>
      <c r="F579" s="935">
        <f>SUM(E579/D579)</f>
        <v>0.946236559139785</v>
      </c>
      <c r="G579" s="709"/>
    </row>
    <row r="580" spans="1:7" ht="12" customHeight="1">
      <c r="A580" s="614"/>
      <c r="B580" s="617" t="s">
        <v>441</v>
      </c>
      <c r="C580" s="725">
        <v>5620</v>
      </c>
      <c r="D580" s="725">
        <v>7787</v>
      </c>
      <c r="E580" s="725">
        <v>5071</v>
      </c>
      <c r="F580" s="935">
        <f>SUM(E580/D580)</f>
        <v>0.6512135610633106</v>
      </c>
      <c r="G580" s="709"/>
    </row>
    <row r="581" spans="1:7" ht="12" customHeight="1">
      <c r="A581" s="614"/>
      <c r="B581" s="521" t="s">
        <v>185</v>
      </c>
      <c r="C581" s="725"/>
      <c r="D581" s="725"/>
      <c r="E581" s="725"/>
      <c r="F581" s="675"/>
      <c r="G581" s="709"/>
    </row>
    <row r="582" spans="1:7" ht="12" customHeight="1">
      <c r="A582" s="614"/>
      <c r="B582" s="521" t="s">
        <v>451</v>
      </c>
      <c r="C582" s="611"/>
      <c r="D582" s="611"/>
      <c r="E582" s="611"/>
      <c r="F582" s="675"/>
      <c r="G582" s="709"/>
    </row>
    <row r="583" spans="1:7" ht="12" customHeight="1" thickBot="1">
      <c r="A583" s="614"/>
      <c r="B583" s="689" t="s">
        <v>131</v>
      </c>
      <c r="C583" s="727"/>
      <c r="D583" s="727"/>
      <c r="E583" s="727"/>
      <c r="F583" s="939"/>
      <c r="G583" s="730"/>
    </row>
    <row r="584" spans="1:7" ht="12" customHeight="1" thickBot="1">
      <c r="A584" s="627"/>
      <c r="B584" s="693" t="s">
        <v>219</v>
      </c>
      <c r="C584" s="622">
        <f>SUM(C578:C583)</f>
        <v>6000</v>
      </c>
      <c r="D584" s="622">
        <f>SUM(D578:D583)</f>
        <v>9059</v>
      </c>
      <c r="E584" s="622">
        <f>SUM(E578:E583)</f>
        <v>6150</v>
      </c>
      <c r="F584" s="938">
        <f>SUM(E584/D584)</f>
        <v>0.6788828789049564</v>
      </c>
      <c r="G584" s="713"/>
    </row>
    <row r="585" spans="1:7" ht="12" customHeight="1">
      <c r="A585" s="84">
        <v>3358</v>
      </c>
      <c r="B585" s="262" t="s">
        <v>545</v>
      </c>
      <c r="C585" s="611"/>
      <c r="D585" s="611"/>
      <c r="E585" s="611"/>
      <c r="F585" s="675"/>
      <c r="G585" s="709"/>
    </row>
    <row r="586" spans="1:7" ht="12" customHeight="1">
      <c r="A586" s="614"/>
      <c r="B586" s="615" t="s">
        <v>178</v>
      </c>
      <c r="C586" s="725"/>
      <c r="D586" s="725"/>
      <c r="E586" s="725"/>
      <c r="F586" s="675"/>
      <c r="G586" s="709"/>
    </row>
    <row r="587" spans="1:7" ht="12" customHeight="1">
      <c r="A587" s="614"/>
      <c r="B587" s="209" t="s">
        <v>459</v>
      </c>
      <c r="C587" s="725"/>
      <c r="D587" s="725"/>
      <c r="E587" s="725"/>
      <c r="F587" s="675"/>
      <c r="G587" s="709"/>
    </row>
    <row r="588" spans="1:7" ht="12" customHeight="1">
      <c r="A588" s="614"/>
      <c r="B588" s="617" t="s">
        <v>441</v>
      </c>
      <c r="C588" s="725">
        <v>6000</v>
      </c>
      <c r="D588" s="725">
        <v>6000</v>
      </c>
      <c r="E588" s="725">
        <v>5198</v>
      </c>
      <c r="F588" s="935">
        <f>SUM(E588/D588)</f>
        <v>0.8663333333333333</v>
      </c>
      <c r="G588" s="709"/>
    </row>
    <row r="589" spans="1:7" ht="12" customHeight="1">
      <c r="A589" s="614"/>
      <c r="B589" s="521" t="s">
        <v>185</v>
      </c>
      <c r="C589" s="725"/>
      <c r="D589" s="725"/>
      <c r="E589" s="725"/>
      <c r="F589" s="675"/>
      <c r="G589" s="709"/>
    </row>
    <row r="590" spans="1:7" ht="12" customHeight="1">
      <c r="A590" s="614"/>
      <c r="B590" s="521" t="s">
        <v>451</v>
      </c>
      <c r="C590" s="611"/>
      <c r="D590" s="611"/>
      <c r="E590" s="611"/>
      <c r="F590" s="675"/>
      <c r="G590" s="709"/>
    </row>
    <row r="591" spans="1:7" ht="12" customHeight="1" thickBot="1">
      <c r="A591" s="614"/>
      <c r="B591" s="689" t="s">
        <v>131</v>
      </c>
      <c r="C591" s="727"/>
      <c r="D591" s="727"/>
      <c r="E591" s="727"/>
      <c r="F591" s="939"/>
      <c r="G591" s="730"/>
    </row>
    <row r="592" spans="1:7" ht="12" customHeight="1" thickBot="1">
      <c r="A592" s="627"/>
      <c r="B592" s="693" t="s">
        <v>219</v>
      </c>
      <c r="C592" s="622">
        <f>SUM(C586:C591)</f>
        <v>6000</v>
      </c>
      <c r="D592" s="622">
        <f>SUM(D586:D591)</f>
        <v>6000</v>
      </c>
      <c r="E592" s="622">
        <f>SUM(E586:E591)</f>
        <v>5198</v>
      </c>
      <c r="F592" s="938">
        <f>SUM(E592/D592)</f>
        <v>0.8663333333333333</v>
      </c>
      <c r="G592" s="713"/>
    </row>
    <row r="593" spans="1:7" ht="12" customHeight="1">
      <c r="A593" s="84">
        <v>3359</v>
      </c>
      <c r="B593" s="262" t="s">
        <v>672</v>
      </c>
      <c r="C593" s="611"/>
      <c r="D593" s="611"/>
      <c r="E593" s="611"/>
      <c r="F593" s="675"/>
      <c r="G593" s="709"/>
    </row>
    <row r="594" spans="1:7" ht="12" customHeight="1">
      <c r="A594" s="614"/>
      <c r="B594" s="615" t="s">
        <v>178</v>
      </c>
      <c r="C594" s="725"/>
      <c r="D594" s="725">
        <v>95</v>
      </c>
      <c r="E594" s="725">
        <v>95</v>
      </c>
      <c r="F594" s="935">
        <f>SUM(E594/D594)</f>
        <v>1</v>
      </c>
      <c r="G594" s="709"/>
    </row>
    <row r="595" spans="1:7" ht="12" customHeight="1">
      <c r="A595" s="614"/>
      <c r="B595" s="209" t="s">
        <v>459</v>
      </c>
      <c r="C595" s="725"/>
      <c r="D595" s="725">
        <v>78</v>
      </c>
      <c r="E595" s="725">
        <v>78</v>
      </c>
      <c r="F595" s="935">
        <f>SUM(E595/D595)</f>
        <v>1</v>
      </c>
      <c r="G595" s="709"/>
    </row>
    <row r="596" spans="1:7" ht="12" customHeight="1">
      <c r="A596" s="614"/>
      <c r="B596" s="617" t="s">
        <v>441</v>
      </c>
      <c r="C596" s="725"/>
      <c r="D596" s="725"/>
      <c r="E596" s="725"/>
      <c r="F596" s="675"/>
      <c r="G596" s="709"/>
    </row>
    <row r="597" spans="1:7" ht="12" customHeight="1">
      <c r="A597" s="614"/>
      <c r="B597" s="521" t="s">
        <v>185</v>
      </c>
      <c r="C597" s="725"/>
      <c r="D597" s="725"/>
      <c r="E597" s="725"/>
      <c r="F597" s="675"/>
      <c r="G597" s="709"/>
    </row>
    <row r="598" spans="1:7" ht="12" customHeight="1">
      <c r="A598" s="614"/>
      <c r="B598" s="521" t="s">
        <v>451</v>
      </c>
      <c r="C598" s="611"/>
      <c r="D598" s="611"/>
      <c r="E598" s="611"/>
      <c r="F598" s="675"/>
      <c r="G598" s="709"/>
    </row>
    <row r="599" spans="1:7" ht="12" customHeight="1" thickBot="1">
      <c r="A599" s="614"/>
      <c r="B599" s="689" t="s">
        <v>131</v>
      </c>
      <c r="C599" s="727"/>
      <c r="D599" s="727"/>
      <c r="E599" s="727"/>
      <c r="F599" s="939"/>
      <c r="G599" s="730"/>
    </row>
    <row r="600" spans="1:7" ht="12" customHeight="1" thickBot="1">
      <c r="A600" s="627"/>
      <c r="B600" s="693" t="s">
        <v>219</v>
      </c>
      <c r="C600" s="622">
        <f>SUM(C594:C599)</f>
        <v>0</v>
      </c>
      <c r="D600" s="622">
        <f>SUM(D594:D599)</f>
        <v>173</v>
      </c>
      <c r="E600" s="622">
        <f>SUM(E594:E599)</f>
        <v>173</v>
      </c>
      <c r="F600" s="938">
        <f>SUM(E600/D600)</f>
        <v>1</v>
      </c>
      <c r="G600" s="713"/>
    </row>
    <row r="601" spans="1:7" ht="12" customHeight="1" thickBot="1">
      <c r="A601" s="723">
        <v>3400</v>
      </c>
      <c r="B601" s="736" t="s">
        <v>138</v>
      </c>
      <c r="C601" s="622">
        <f>SUM(C602+C651)</f>
        <v>187008</v>
      </c>
      <c r="D601" s="622">
        <f>SUM(D602+D651)</f>
        <v>231491</v>
      </c>
      <c r="E601" s="622">
        <f>SUM(E602+E651)</f>
        <v>156350</v>
      </c>
      <c r="F601" s="938">
        <f>SUM(E601/D601)</f>
        <v>0.6754042273781702</v>
      </c>
      <c r="G601" s="713"/>
    </row>
    <row r="602" spans="1:7" ht="12" customHeight="1">
      <c r="A602" s="84">
        <v>3410</v>
      </c>
      <c r="B602" s="634" t="s">
        <v>139</v>
      </c>
      <c r="C602" s="611">
        <f>SUM(C610+C618+C626+C634+C642+C650)</f>
        <v>47000</v>
      </c>
      <c r="D602" s="611">
        <f>SUM(D610+D618+D626+D634+D642+D650)</f>
        <v>54140</v>
      </c>
      <c r="E602" s="611">
        <f>SUM(E610+E618+E626+E634+E642+E650)</f>
        <v>44283</v>
      </c>
      <c r="F602" s="675">
        <f>SUM(E602/D602)</f>
        <v>0.8179349833764314</v>
      </c>
      <c r="G602" s="708"/>
    </row>
    <row r="603" spans="1:7" ht="12" customHeight="1">
      <c r="A603" s="84">
        <v>3411</v>
      </c>
      <c r="B603" s="634" t="s">
        <v>216</v>
      </c>
      <c r="C603" s="611"/>
      <c r="D603" s="611"/>
      <c r="E603" s="611"/>
      <c r="F603" s="675"/>
      <c r="G603" s="709"/>
    </row>
    <row r="604" spans="1:7" ht="12" customHeight="1">
      <c r="A604" s="614"/>
      <c r="B604" s="615" t="s">
        <v>178</v>
      </c>
      <c r="C604" s="520"/>
      <c r="D604" s="520"/>
      <c r="E604" s="520"/>
      <c r="F604" s="675"/>
      <c r="G604" s="709"/>
    </row>
    <row r="605" spans="1:7" ht="12" customHeight="1">
      <c r="A605" s="614"/>
      <c r="B605" s="209" t="s">
        <v>459</v>
      </c>
      <c r="C605" s="520"/>
      <c r="D605" s="520"/>
      <c r="E605" s="520"/>
      <c r="F605" s="675"/>
      <c r="G605" s="709"/>
    </row>
    <row r="606" spans="1:7" ht="12" customHeight="1">
      <c r="A606" s="614"/>
      <c r="B606" s="617" t="s">
        <v>441</v>
      </c>
      <c r="C606" s="520"/>
      <c r="D606" s="520"/>
      <c r="E606" s="520"/>
      <c r="F606" s="675"/>
      <c r="G606" s="709"/>
    </row>
    <row r="607" spans="1:7" ht="12" customHeight="1">
      <c r="A607" s="614"/>
      <c r="B607" s="521" t="s">
        <v>185</v>
      </c>
      <c r="C607" s="520"/>
      <c r="D607" s="520">
        <v>3454</v>
      </c>
      <c r="E607" s="520">
        <v>3454</v>
      </c>
      <c r="F607" s="935">
        <f>SUM(E607/D607)</f>
        <v>1</v>
      </c>
      <c r="G607" s="709"/>
    </row>
    <row r="608" spans="1:7" ht="12" customHeight="1">
      <c r="A608" s="614"/>
      <c r="B608" s="521" t="s">
        <v>451</v>
      </c>
      <c r="C608" s="725">
        <v>5000</v>
      </c>
      <c r="D608" s="725">
        <v>1546</v>
      </c>
      <c r="E608" s="725"/>
      <c r="F608" s="935">
        <f>SUM(E608/D608)</f>
        <v>0</v>
      </c>
      <c r="G608" s="709"/>
    </row>
    <row r="609" spans="1:7" ht="12" customHeight="1" thickBot="1">
      <c r="A609" s="614"/>
      <c r="B609" s="689" t="s">
        <v>131</v>
      </c>
      <c r="C609" s="620"/>
      <c r="D609" s="620"/>
      <c r="E609" s="620"/>
      <c r="F609" s="939"/>
      <c r="G609" s="765"/>
    </row>
    <row r="610" spans="1:7" ht="12" customHeight="1" thickBot="1">
      <c r="A610" s="627"/>
      <c r="B610" s="693" t="s">
        <v>219</v>
      </c>
      <c r="C610" s="622">
        <f>SUM(C604:C609)</f>
        <v>5000</v>
      </c>
      <c r="D610" s="622">
        <f>SUM(D604:D609)</f>
        <v>5000</v>
      </c>
      <c r="E610" s="622">
        <f>SUM(E604:E609)</f>
        <v>3454</v>
      </c>
      <c r="F610" s="938">
        <f>SUM(E610/D610)</f>
        <v>0.6908</v>
      </c>
      <c r="G610" s="766"/>
    </row>
    <row r="611" spans="1:7" s="670" customFormat="1" ht="12" customHeight="1">
      <c r="A611" s="84">
        <v>3412</v>
      </c>
      <c r="B611" s="262" t="s">
        <v>225</v>
      </c>
      <c r="C611" s="611"/>
      <c r="D611" s="611"/>
      <c r="E611" s="611"/>
      <c r="F611" s="675"/>
      <c r="G611" s="672"/>
    </row>
    <row r="612" spans="1:7" ht="12" customHeight="1">
      <c r="A612" s="614"/>
      <c r="B612" s="615" t="s">
        <v>178</v>
      </c>
      <c r="C612" s="520">
        <v>400</v>
      </c>
      <c r="D612" s="520">
        <v>2200</v>
      </c>
      <c r="E612" s="520">
        <v>2010</v>
      </c>
      <c r="F612" s="935">
        <f>SUM(E612/D612)</f>
        <v>0.9136363636363637</v>
      </c>
      <c r="G612" s="709"/>
    </row>
    <row r="613" spans="1:7" ht="12" customHeight="1">
      <c r="A613" s="614"/>
      <c r="B613" s="209" t="s">
        <v>459</v>
      </c>
      <c r="C613" s="520">
        <v>170</v>
      </c>
      <c r="D613" s="520">
        <v>488</v>
      </c>
      <c r="E613" s="520">
        <v>488</v>
      </c>
      <c r="F613" s="935">
        <f>SUM(E613/D613)</f>
        <v>1</v>
      </c>
      <c r="G613" s="709"/>
    </row>
    <row r="614" spans="1:7" ht="12" customHeight="1">
      <c r="A614" s="614"/>
      <c r="B614" s="617" t="s">
        <v>441</v>
      </c>
      <c r="C614" s="725">
        <v>2930</v>
      </c>
      <c r="D614" s="725">
        <v>2235</v>
      </c>
      <c r="E614" s="725">
        <v>1094</v>
      </c>
      <c r="F614" s="935">
        <f>SUM(E614/D614)</f>
        <v>0.4894854586129754</v>
      </c>
      <c r="G614" s="709"/>
    </row>
    <row r="615" spans="1:7" ht="12" customHeight="1">
      <c r="A615" s="614"/>
      <c r="B615" s="521" t="s">
        <v>185</v>
      </c>
      <c r="C615" s="725"/>
      <c r="D615" s="725"/>
      <c r="E615" s="725"/>
      <c r="F615" s="675"/>
      <c r="G615" s="709"/>
    </row>
    <row r="616" spans="1:7" ht="11.25">
      <c r="A616" s="614"/>
      <c r="B616" s="521" t="s">
        <v>451</v>
      </c>
      <c r="C616" s="520"/>
      <c r="D616" s="520"/>
      <c r="E616" s="520"/>
      <c r="F616" s="675"/>
      <c r="G616" s="710"/>
    </row>
    <row r="617" spans="1:7" ht="12" thickBot="1">
      <c r="A617" s="614"/>
      <c r="B617" s="740" t="s">
        <v>381</v>
      </c>
      <c r="C617" s="620"/>
      <c r="D617" s="620">
        <v>508</v>
      </c>
      <c r="E617" s="620">
        <v>508</v>
      </c>
      <c r="F617" s="939">
        <f>SUM(E617/D617)</f>
        <v>1</v>
      </c>
      <c r="G617" s="711"/>
    </row>
    <row r="618" spans="1:7" ht="12" customHeight="1" thickBot="1">
      <c r="A618" s="627"/>
      <c r="B618" s="693" t="s">
        <v>219</v>
      </c>
      <c r="C618" s="622">
        <f>SUM(C612:C617)</f>
        <v>3500</v>
      </c>
      <c r="D618" s="622">
        <f>SUM(D612:D617)</f>
        <v>5431</v>
      </c>
      <c r="E618" s="622">
        <f>SUM(E612:E617)</f>
        <v>4100</v>
      </c>
      <c r="F618" s="938">
        <f>SUM(E618/D618)</f>
        <v>0.7549254280979562</v>
      </c>
      <c r="G618" s="756"/>
    </row>
    <row r="619" spans="1:7" ht="12" customHeight="1">
      <c r="A619" s="84">
        <v>3413</v>
      </c>
      <c r="B619" s="720" t="s">
        <v>226</v>
      </c>
      <c r="C619" s="611"/>
      <c r="D619" s="611"/>
      <c r="E619" s="611"/>
      <c r="F619" s="675"/>
      <c r="G619" s="672"/>
    </row>
    <row r="620" spans="1:7" ht="12" customHeight="1">
      <c r="A620" s="614"/>
      <c r="B620" s="615" t="s">
        <v>178</v>
      </c>
      <c r="C620" s="520">
        <v>950</v>
      </c>
      <c r="D620" s="520">
        <v>661</v>
      </c>
      <c r="E620" s="520">
        <v>290</v>
      </c>
      <c r="F620" s="675">
        <f>SUM(E620/D620)</f>
        <v>0.43872919818456885</v>
      </c>
      <c r="G620" s="709"/>
    </row>
    <row r="621" spans="1:7" ht="12" customHeight="1">
      <c r="A621" s="614"/>
      <c r="B621" s="209" t="s">
        <v>459</v>
      </c>
      <c r="C621" s="520">
        <v>250</v>
      </c>
      <c r="D621" s="520">
        <v>168</v>
      </c>
      <c r="E621" s="520">
        <v>76</v>
      </c>
      <c r="F621" s="675">
        <f>SUM(E621/D621)</f>
        <v>0.4523809523809524</v>
      </c>
      <c r="G621" s="709"/>
    </row>
    <row r="622" spans="1:7" ht="12" customHeight="1">
      <c r="A622" s="614"/>
      <c r="B622" s="617" t="s">
        <v>441</v>
      </c>
      <c r="C622" s="725">
        <v>6800</v>
      </c>
      <c r="D622" s="725">
        <v>4680</v>
      </c>
      <c r="E622" s="725">
        <v>3403</v>
      </c>
      <c r="F622" s="675">
        <f>SUM(E622/D622)</f>
        <v>0.7271367521367521</v>
      </c>
      <c r="G622" s="709"/>
    </row>
    <row r="623" spans="1:7" ht="12" customHeight="1">
      <c r="A623" s="614"/>
      <c r="B623" s="521" t="s">
        <v>185</v>
      </c>
      <c r="C623" s="725"/>
      <c r="D623" s="725"/>
      <c r="E623" s="725"/>
      <c r="F623" s="675"/>
      <c r="G623" s="709"/>
    </row>
    <row r="624" spans="1:7" ht="12" customHeight="1">
      <c r="A624" s="614"/>
      <c r="B624" s="521" t="s">
        <v>451</v>
      </c>
      <c r="C624" s="520">
        <v>4500</v>
      </c>
      <c r="D624" s="520">
        <v>7200</v>
      </c>
      <c r="E624" s="520">
        <v>7200</v>
      </c>
      <c r="F624" s="675">
        <f>SUM(E624/D624)</f>
        <v>1</v>
      </c>
      <c r="G624" s="709"/>
    </row>
    <row r="625" spans="1:7" ht="12" customHeight="1" thickBot="1">
      <c r="A625" s="614"/>
      <c r="B625" s="689" t="s">
        <v>131</v>
      </c>
      <c r="C625" s="620"/>
      <c r="D625" s="620"/>
      <c r="E625" s="618"/>
      <c r="F625" s="939"/>
      <c r="G625" s="730"/>
    </row>
    <row r="626" spans="1:7" ht="12" customHeight="1" thickBot="1">
      <c r="A626" s="627"/>
      <c r="B626" s="693" t="s">
        <v>219</v>
      </c>
      <c r="C626" s="622">
        <f>SUM(C620:C625)</f>
        <v>12500</v>
      </c>
      <c r="D626" s="622">
        <f>SUM(D620:D625)</f>
        <v>12709</v>
      </c>
      <c r="E626" s="622">
        <f>SUM(E620:E625)</f>
        <v>10969</v>
      </c>
      <c r="F626" s="938">
        <f>SUM(E626/D626)</f>
        <v>0.8630891494216697</v>
      </c>
      <c r="G626" s="756"/>
    </row>
    <row r="627" spans="1:7" ht="12" customHeight="1">
      <c r="A627" s="84">
        <v>3414</v>
      </c>
      <c r="B627" s="720" t="s">
        <v>122</v>
      </c>
      <c r="C627" s="611"/>
      <c r="D627" s="611"/>
      <c r="E627" s="611"/>
      <c r="F627" s="675"/>
      <c r="G627" s="672"/>
    </row>
    <row r="628" spans="1:7" ht="12" customHeight="1">
      <c r="A628" s="614"/>
      <c r="B628" s="615" t="s">
        <v>178</v>
      </c>
      <c r="C628" s="520"/>
      <c r="D628" s="520"/>
      <c r="E628" s="520"/>
      <c r="F628" s="675"/>
      <c r="G628" s="709"/>
    </row>
    <row r="629" spans="1:7" ht="12" customHeight="1">
      <c r="A629" s="614"/>
      <c r="B629" s="209" t="s">
        <v>459</v>
      </c>
      <c r="C629" s="520"/>
      <c r="D629" s="520"/>
      <c r="E629" s="520"/>
      <c r="F629" s="675"/>
      <c r="G629" s="709"/>
    </row>
    <row r="630" spans="1:7" ht="12" customHeight="1">
      <c r="A630" s="614"/>
      <c r="B630" s="617" t="s">
        <v>441</v>
      </c>
      <c r="C630" s="725"/>
      <c r="D630" s="725"/>
      <c r="E630" s="725"/>
      <c r="F630" s="675"/>
      <c r="G630" s="709"/>
    </row>
    <row r="631" spans="1:7" ht="12" customHeight="1">
      <c r="A631" s="614"/>
      <c r="B631" s="521" t="s">
        <v>185</v>
      </c>
      <c r="C631" s="725"/>
      <c r="D631" s="725"/>
      <c r="E631" s="725"/>
      <c r="F631" s="675"/>
      <c r="G631" s="709"/>
    </row>
    <row r="632" spans="1:7" ht="12" customHeight="1">
      <c r="A632" s="614"/>
      <c r="B632" s="521" t="s">
        <v>451</v>
      </c>
      <c r="C632" s="520">
        <v>3000</v>
      </c>
      <c r="D632" s="520">
        <v>3000</v>
      </c>
      <c r="E632" s="520">
        <v>2760</v>
      </c>
      <c r="F632" s="935">
        <f>SUM(E632/D632)</f>
        <v>0.92</v>
      </c>
      <c r="G632" s="709"/>
    </row>
    <row r="633" spans="1:7" ht="12" customHeight="1" thickBot="1">
      <c r="A633" s="614"/>
      <c r="B633" s="689" t="s">
        <v>131</v>
      </c>
      <c r="C633" s="620"/>
      <c r="D633" s="620"/>
      <c r="E633" s="620"/>
      <c r="F633" s="939"/>
      <c r="G633" s="730"/>
    </row>
    <row r="634" spans="1:7" ht="12" customHeight="1" thickBot="1">
      <c r="A634" s="627"/>
      <c r="B634" s="693" t="s">
        <v>219</v>
      </c>
      <c r="C634" s="622">
        <f>SUM(C628:C633)</f>
        <v>3000</v>
      </c>
      <c r="D634" s="622">
        <f>SUM(D628:D633)</f>
        <v>3000</v>
      </c>
      <c r="E634" s="622">
        <f>SUM(E628:E633)</f>
        <v>2760</v>
      </c>
      <c r="F634" s="938">
        <f>SUM(E634/D634)</f>
        <v>0.92</v>
      </c>
      <c r="G634" s="756"/>
    </row>
    <row r="635" spans="1:7" ht="12" customHeight="1">
      <c r="A635" s="84">
        <v>3415</v>
      </c>
      <c r="B635" s="720" t="s">
        <v>79</v>
      </c>
      <c r="C635" s="611"/>
      <c r="D635" s="611"/>
      <c r="E635" s="611"/>
      <c r="F635" s="675"/>
      <c r="G635" s="672" t="s">
        <v>19</v>
      </c>
    </row>
    <row r="636" spans="1:7" ht="12" customHeight="1">
      <c r="A636" s="614"/>
      <c r="B636" s="615" t="s">
        <v>178</v>
      </c>
      <c r="C636" s="520"/>
      <c r="D636" s="520"/>
      <c r="E636" s="520"/>
      <c r="F636" s="675"/>
      <c r="G636" s="709"/>
    </row>
    <row r="637" spans="1:7" ht="12" customHeight="1">
      <c r="A637" s="614"/>
      <c r="B637" s="209" t="s">
        <v>459</v>
      </c>
      <c r="C637" s="520"/>
      <c r="D637" s="520"/>
      <c r="E637" s="520"/>
      <c r="F637" s="675"/>
      <c r="G637" s="709"/>
    </row>
    <row r="638" spans="1:7" ht="12" customHeight="1">
      <c r="A638" s="614"/>
      <c r="B638" s="617" t="s">
        <v>441</v>
      </c>
      <c r="C638" s="520"/>
      <c r="D638" s="520"/>
      <c r="E638" s="520"/>
      <c r="F638" s="675"/>
      <c r="G638" s="709"/>
    </row>
    <row r="639" spans="1:7" ht="12" customHeight="1">
      <c r="A639" s="614"/>
      <c r="B639" s="521" t="s">
        <v>185</v>
      </c>
      <c r="C639" s="520"/>
      <c r="D639" s="520"/>
      <c r="E639" s="520"/>
      <c r="F639" s="675"/>
      <c r="G639" s="709"/>
    </row>
    <row r="640" spans="1:7" ht="12" customHeight="1">
      <c r="A640" s="614"/>
      <c r="B640" s="521" t="s">
        <v>451</v>
      </c>
      <c r="C640" s="520">
        <v>3000</v>
      </c>
      <c r="D640" s="520">
        <v>3000</v>
      </c>
      <c r="E640" s="520">
        <v>3000</v>
      </c>
      <c r="F640" s="935">
        <f>SUM(E640/D640)</f>
        <v>1</v>
      </c>
      <c r="G640" s="709"/>
    </row>
    <row r="641" spans="1:7" ht="12" customHeight="1" thickBot="1">
      <c r="A641" s="614"/>
      <c r="B641" s="689" t="s">
        <v>131</v>
      </c>
      <c r="C641" s="620"/>
      <c r="D641" s="620"/>
      <c r="E641" s="620"/>
      <c r="F641" s="939"/>
      <c r="G641" s="730"/>
    </row>
    <row r="642" spans="1:7" ht="12" customHeight="1" thickBot="1">
      <c r="A642" s="627"/>
      <c r="B642" s="693" t="s">
        <v>219</v>
      </c>
      <c r="C642" s="622">
        <f>SUM(C636:C641)</f>
        <v>3000</v>
      </c>
      <c r="D642" s="622">
        <f>SUM(D636:D641)</f>
        <v>3000</v>
      </c>
      <c r="E642" s="622">
        <f>SUM(E636:E641)</f>
        <v>3000</v>
      </c>
      <c r="F642" s="938">
        <f>SUM(E642/D642)</f>
        <v>1</v>
      </c>
      <c r="G642" s="756"/>
    </row>
    <row r="643" spans="1:7" ht="12" customHeight="1">
      <c r="A643" s="84">
        <v>3416</v>
      </c>
      <c r="B643" s="720" t="s">
        <v>270</v>
      </c>
      <c r="C643" s="611"/>
      <c r="D643" s="611"/>
      <c r="E643" s="611"/>
      <c r="F643" s="675"/>
      <c r="G643" s="672" t="s">
        <v>19</v>
      </c>
    </row>
    <row r="644" spans="1:7" ht="12" customHeight="1">
      <c r="A644" s="614"/>
      <c r="B644" s="615" t="s">
        <v>178</v>
      </c>
      <c r="C644" s="520"/>
      <c r="D644" s="520"/>
      <c r="E644" s="520"/>
      <c r="F644" s="675"/>
      <c r="G644" s="709"/>
    </row>
    <row r="645" spans="1:7" ht="12" customHeight="1">
      <c r="A645" s="614"/>
      <c r="B645" s="209" t="s">
        <v>459</v>
      </c>
      <c r="C645" s="520"/>
      <c r="D645" s="520"/>
      <c r="E645" s="520"/>
      <c r="F645" s="675"/>
      <c r="G645" s="709"/>
    </row>
    <row r="646" spans="1:7" ht="12" customHeight="1">
      <c r="A646" s="614"/>
      <c r="B646" s="617" t="s">
        <v>441</v>
      </c>
      <c r="C646" s="520"/>
      <c r="D646" s="520"/>
      <c r="E646" s="520"/>
      <c r="F646" s="675"/>
      <c r="G646" s="709"/>
    </row>
    <row r="647" spans="1:7" ht="12" customHeight="1">
      <c r="A647" s="614"/>
      <c r="B647" s="521" t="s">
        <v>185</v>
      </c>
      <c r="C647" s="520"/>
      <c r="D647" s="520"/>
      <c r="E647" s="520"/>
      <c r="F647" s="675"/>
      <c r="G647" s="709"/>
    </row>
    <row r="648" spans="1:7" ht="12" customHeight="1">
      <c r="A648" s="614"/>
      <c r="B648" s="521" t="s">
        <v>451</v>
      </c>
      <c r="C648" s="520">
        <v>20000</v>
      </c>
      <c r="D648" s="520">
        <v>25000</v>
      </c>
      <c r="E648" s="520">
        <v>20000</v>
      </c>
      <c r="F648" s="935">
        <f>SUM(E648/D648)</f>
        <v>0.8</v>
      </c>
      <c r="G648" s="709"/>
    </row>
    <row r="649" spans="1:7" ht="12" customHeight="1" thickBot="1">
      <c r="A649" s="614"/>
      <c r="B649" s="689" t="s">
        <v>131</v>
      </c>
      <c r="C649" s="620"/>
      <c r="D649" s="620"/>
      <c r="E649" s="620"/>
      <c r="F649" s="939"/>
      <c r="G649" s="730"/>
    </row>
    <row r="650" spans="1:7" ht="12" customHeight="1" thickBot="1">
      <c r="A650" s="627"/>
      <c r="B650" s="693" t="s">
        <v>219</v>
      </c>
      <c r="C650" s="622">
        <f>SUM(C644:C649)</f>
        <v>20000</v>
      </c>
      <c r="D650" s="622">
        <f>SUM(D644:D649)</f>
        <v>25000</v>
      </c>
      <c r="E650" s="622">
        <f>SUM(E644:E649)</f>
        <v>20000</v>
      </c>
      <c r="F650" s="938">
        <f>SUM(E650/D650)</f>
        <v>0.8</v>
      </c>
      <c r="G650" s="756"/>
    </row>
    <row r="651" spans="1:7" ht="12" customHeight="1">
      <c r="A651" s="84">
        <v>3420</v>
      </c>
      <c r="B651" s="634" t="s">
        <v>241</v>
      </c>
      <c r="C651" s="611">
        <f>SUM(C659+C667+C675+C707+C683+C691+C699+C715+C723+C731+C739+C748+C756+C764)</f>
        <v>140008</v>
      </c>
      <c r="D651" s="611">
        <f>SUM(D659+D667+D675+D707+D683+D691+D699+D715+D723+D731+D739+D748+D756+D764)</f>
        <v>177351</v>
      </c>
      <c r="E651" s="611">
        <f>SUM(E659+E667+E675+E707+E683+E691+E699+E715+E723+E731+E739+E748+E756+E764)</f>
        <v>112067</v>
      </c>
      <c r="F651" s="675">
        <f>SUM(E651/D651)</f>
        <v>0.6318938150898501</v>
      </c>
      <c r="G651" s="672"/>
    </row>
    <row r="652" spans="1:7" ht="12" customHeight="1">
      <c r="A652" s="84">
        <v>3422</v>
      </c>
      <c r="B652" s="720" t="s">
        <v>228</v>
      </c>
      <c r="C652" s="611"/>
      <c r="D652" s="611"/>
      <c r="E652" s="611"/>
      <c r="F652" s="675"/>
      <c r="G652" s="708"/>
    </row>
    <row r="653" spans="1:7" ht="12" customHeight="1">
      <c r="A653" s="614"/>
      <c r="B653" s="615" t="s">
        <v>178</v>
      </c>
      <c r="C653" s="520">
        <v>10800</v>
      </c>
      <c r="D653" s="520">
        <v>10800</v>
      </c>
      <c r="E653" s="520">
        <v>7831</v>
      </c>
      <c r="F653" s="935">
        <f>SUM(E653/D653)</f>
        <v>0.7250925925925926</v>
      </c>
      <c r="G653" s="726"/>
    </row>
    <row r="654" spans="1:7" ht="12" customHeight="1">
      <c r="A654" s="614"/>
      <c r="B654" s="209" t="s">
        <v>459</v>
      </c>
      <c r="C654" s="520">
        <v>2800</v>
      </c>
      <c r="D654" s="520">
        <v>2843</v>
      </c>
      <c r="E654" s="520">
        <v>2352</v>
      </c>
      <c r="F654" s="935">
        <f>SUM(E654/D654)</f>
        <v>0.8272951107984523</v>
      </c>
      <c r="G654" s="676"/>
    </row>
    <row r="655" spans="1:7" ht="12" customHeight="1">
      <c r="A655" s="614"/>
      <c r="B655" s="617" t="s">
        <v>441</v>
      </c>
      <c r="C655" s="520">
        <v>11400</v>
      </c>
      <c r="D655" s="520">
        <v>20373</v>
      </c>
      <c r="E655" s="520">
        <v>10372</v>
      </c>
      <c r="F655" s="935">
        <f>SUM(E655/D655)</f>
        <v>0.5091051882393364</v>
      </c>
      <c r="G655" s="726"/>
    </row>
    <row r="656" spans="1:7" ht="12" customHeight="1">
      <c r="A656" s="614"/>
      <c r="B656" s="521" t="s">
        <v>185</v>
      </c>
      <c r="C656" s="520"/>
      <c r="D656" s="520"/>
      <c r="E656" s="520"/>
      <c r="F656" s="935"/>
      <c r="G656" s="715"/>
    </row>
    <row r="657" spans="1:7" ht="12" customHeight="1">
      <c r="A657" s="614"/>
      <c r="B657" s="521" t="s">
        <v>451</v>
      </c>
      <c r="C657" s="520"/>
      <c r="D657" s="520"/>
      <c r="E657" s="520"/>
      <c r="F657" s="935"/>
      <c r="G657" s="676"/>
    </row>
    <row r="658" spans="1:7" ht="12" customHeight="1" thickBot="1">
      <c r="A658" s="614"/>
      <c r="B658" s="689" t="s">
        <v>876</v>
      </c>
      <c r="C658" s="620"/>
      <c r="D658" s="620">
        <v>104</v>
      </c>
      <c r="E658" s="620">
        <v>103</v>
      </c>
      <c r="F658" s="941">
        <f>SUM(E658/D658)</f>
        <v>0.9903846153846154</v>
      </c>
      <c r="G658" s="730"/>
    </row>
    <row r="659" spans="1:7" ht="12" customHeight="1" thickBot="1">
      <c r="A659" s="627"/>
      <c r="B659" s="693" t="s">
        <v>219</v>
      </c>
      <c r="C659" s="622">
        <f>SUM(C653:C658)</f>
        <v>25000</v>
      </c>
      <c r="D659" s="622">
        <f>SUM(D653:D658)</f>
        <v>34120</v>
      </c>
      <c r="E659" s="622">
        <f>SUM(E653:E658)</f>
        <v>20658</v>
      </c>
      <c r="F659" s="940">
        <f>SUM(E659/D659)</f>
        <v>0.6054513481828839</v>
      </c>
      <c r="G659" s="713"/>
    </row>
    <row r="660" spans="1:7" ht="12" customHeight="1">
      <c r="A660" s="84">
        <v>3423</v>
      </c>
      <c r="B660" s="720" t="s">
        <v>227</v>
      </c>
      <c r="C660" s="611"/>
      <c r="D660" s="611"/>
      <c r="E660" s="611"/>
      <c r="F660" s="675"/>
      <c r="G660" s="709"/>
    </row>
    <row r="661" spans="1:7" ht="12" customHeight="1">
      <c r="A661" s="614"/>
      <c r="B661" s="615" t="s">
        <v>178</v>
      </c>
      <c r="C661" s="520">
        <v>2850</v>
      </c>
      <c r="D661" s="520">
        <v>1850</v>
      </c>
      <c r="E661" s="520">
        <v>1231</v>
      </c>
      <c r="F661" s="935">
        <f>SUM(E661/D661)</f>
        <v>0.6654054054054054</v>
      </c>
      <c r="G661" s="709"/>
    </row>
    <row r="662" spans="1:7" ht="12" customHeight="1">
      <c r="A662" s="614"/>
      <c r="B662" s="209" t="s">
        <v>459</v>
      </c>
      <c r="C662" s="520">
        <v>1300</v>
      </c>
      <c r="D662" s="520">
        <v>762</v>
      </c>
      <c r="E662" s="520">
        <v>679</v>
      </c>
      <c r="F662" s="935">
        <f>SUM(E662/D662)</f>
        <v>0.8910761154855643</v>
      </c>
      <c r="G662" s="709"/>
    </row>
    <row r="663" spans="1:7" ht="12" customHeight="1">
      <c r="A663" s="614"/>
      <c r="B663" s="617" t="s">
        <v>441</v>
      </c>
      <c r="C663" s="520">
        <v>3850</v>
      </c>
      <c r="D663" s="520">
        <v>5048</v>
      </c>
      <c r="E663" s="520">
        <v>1881</v>
      </c>
      <c r="F663" s="935">
        <f>SUM(E663/D663)</f>
        <v>0.3726228209191759</v>
      </c>
      <c r="G663" s="709"/>
    </row>
    <row r="664" spans="1:7" ht="12" customHeight="1">
      <c r="A664" s="614"/>
      <c r="B664" s="521" t="s">
        <v>185</v>
      </c>
      <c r="C664" s="520"/>
      <c r="D664" s="520"/>
      <c r="E664" s="520"/>
      <c r="F664" s="935"/>
      <c r="G664" s="709"/>
    </row>
    <row r="665" spans="1:7" ht="12" customHeight="1">
      <c r="A665" s="614"/>
      <c r="B665" s="521" t="s">
        <v>451</v>
      </c>
      <c r="C665" s="520">
        <v>2000</v>
      </c>
      <c r="D665" s="520">
        <v>2500</v>
      </c>
      <c r="E665" s="520">
        <v>700</v>
      </c>
      <c r="F665" s="935">
        <f>SUM(E665/D665)</f>
        <v>0.28</v>
      </c>
      <c r="G665" s="709"/>
    </row>
    <row r="666" spans="1:7" ht="12" customHeight="1" thickBot="1">
      <c r="A666" s="614"/>
      <c r="B666" s="689" t="s">
        <v>131</v>
      </c>
      <c r="C666" s="620"/>
      <c r="D666" s="620"/>
      <c r="E666" s="620"/>
      <c r="F666" s="939"/>
      <c r="G666" s="730"/>
    </row>
    <row r="667" spans="1:7" ht="12.75" customHeight="1" thickBot="1">
      <c r="A667" s="627"/>
      <c r="B667" s="693" t="s">
        <v>219</v>
      </c>
      <c r="C667" s="622">
        <f>SUM(C661:C666)</f>
        <v>10000</v>
      </c>
      <c r="D667" s="622">
        <f>SUM(D661:D666)</f>
        <v>10160</v>
      </c>
      <c r="E667" s="622">
        <f>SUM(E661:E666)</f>
        <v>4491</v>
      </c>
      <c r="F667" s="938">
        <f>SUM(E667/D667)</f>
        <v>0.4420275590551181</v>
      </c>
      <c r="G667" s="713"/>
    </row>
    <row r="668" spans="1:7" ht="12.75" customHeight="1">
      <c r="A668" s="84">
        <v>3424</v>
      </c>
      <c r="B668" s="720" t="s">
        <v>457</v>
      </c>
      <c r="C668" s="611"/>
      <c r="D668" s="611"/>
      <c r="E668" s="611"/>
      <c r="F668" s="675"/>
      <c r="G668" s="709"/>
    </row>
    <row r="669" spans="1:7" ht="12.75" customHeight="1">
      <c r="A669" s="614"/>
      <c r="B669" s="615" t="s">
        <v>178</v>
      </c>
      <c r="C669" s="520">
        <v>900</v>
      </c>
      <c r="D669" s="520">
        <v>100</v>
      </c>
      <c r="E669" s="520">
        <v>60</v>
      </c>
      <c r="F669" s="935">
        <f>SUM(E669/D669)</f>
        <v>0.6</v>
      </c>
      <c r="G669" s="709"/>
    </row>
    <row r="670" spans="1:7" ht="12.75" customHeight="1">
      <c r="A670" s="614"/>
      <c r="B670" s="209" t="s">
        <v>459</v>
      </c>
      <c r="C670" s="520">
        <v>150</v>
      </c>
      <c r="D670" s="520">
        <v>25</v>
      </c>
      <c r="E670" s="520">
        <v>15</v>
      </c>
      <c r="F670" s="935">
        <f>SUM(E670/D670)</f>
        <v>0.6</v>
      </c>
      <c r="G670" s="709"/>
    </row>
    <row r="671" spans="1:7" ht="12.75" customHeight="1">
      <c r="A671" s="614"/>
      <c r="B671" s="617" t="s">
        <v>441</v>
      </c>
      <c r="C671" s="520">
        <v>4720</v>
      </c>
      <c r="D671" s="520">
        <v>9189</v>
      </c>
      <c r="E671" s="520">
        <v>5750</v>
      </c>
      <c r="F671" s="935">
        <f>SUM(E671/D671)</f>
        <v>0.6257481771683535</v>
      </c>
      <c r="G671" s="709"/>
    </row>
    <row r="672" spans="1:7" ht="12.75" customHeight="1">
      <c r="A672" s="614"/>
      <c r="B672" s="521" t="s">
        <v>185</v>
      </c>
      <c r="C672" s="520"/>
      <c r="D672" s="520"/>
      <c r="E672" s="520"/>
      <c r="F672" s="935"/>
      <c r="G672" s="709"/>
    </row>
    <row r="673" spans="1:7" ht="12.75" customHeight="1">
      <c r="A673" s="614"/>
      <c r="B673" s="521" t="s">
        <v>451</v>
      </c>
      <c r="C673" s="520"/>
      <c r="D673" s="520"/>
      <c r="E673" s="520"/>
      <c r="F673" s="935"/>
      <c r="G673" s="709"/>
    </row>
    <row r="674" spans="1:7" ht="12.75" customHeight="1" thickBot="1">
      <c r="A674" s="614"/>
      <c r="B674" s="689" t="s">
        <v>876</v>
      </c>
      <c r="C674" s="620"/>
      <c r="D674" s="620">
        <v>70</v>
      </c>
      <c r="E674" s="620">
        <v>70</v>
      </c>
      <c r="F674" s="941">
        <f>SUM(E674/D674)</f>
        <v>1</v>
      </c>
      <c r="G674" s="730"/>
    </row>
    <row r="675" spans="1:7" ht="12.75" customHeight="1" thickBot="1">
      <c r="A675" s="627"/>
      <c r="B675" s="693" t="s">
        <v>219</v>
      </c>
      <c r="C675" s="622">
        <f>SUM(C669:C674)</f>
        <v>5770</v>
      </c>
      <c r="D675" s="622">
        <f>SUM(D669:D674)</f>
        <v>9384</v>
      </c>
      <c r="E675" s="622">
        <f>SUM(E669:E674)</f>
        <v>5895</v>
      </c>
      <c r="F675" s="940">
        <f>SUM(E675/D675)</f>
        <v>0.6281969309462916</v>
      </c>
      <c r="G675" s="713"/>
    </row>
    <row r="676" spans="1:7" ht="12.75" customHeight="1">
      <c r="A676" s="707">
        <v>3425</v>
      </c>
      <c r="B676" s="678" t="s">
        <v>48</v>
      </c>
      <c r="C676" s="679"/>
      <c r="D676" s="679"/>
      <c r="E676" s="679"/>
      <c r="F676" s="675"/>
      <c r="G676" s="733"/>
    </row>
    <row r="677" spans="1:7" ht="12.75" customHeight="1">
      <c r="A677" s="701"/>
      <c r="B677" s="682" t="s">
        <v>178</v>
      </c>
      <c r="C677" s="700"/>
      <c r="D677" s="700"/>
      <c r="E677" s="700"/>
      <c r="F677" s="675"/>
      <c r="G677" s="733"/>
    </row>
    <row r="678" spans="1:7" ht="12.75" customHeight="1">
      <c r="A678" s="701"/>
      <c r="B678" s="685" t="s">
        <v>459</v>
      </c>
      <c r="C678" s="700"/>
      <c r="D678" s="700"/>
      <c r="E678" s="700"/>
      <c r="F678" s="675"/>
      <c r="G678" s="733"/>
    </row>
    <row r="679" spans="1:7" ht="12.75" customHeight="1">
      <c r="A679" s="701"/>
      <c r="B679" s="686" t="s">
        <v>441</v>
      </c>
      <c r="C679" s="700">
        <v>4200</v>
      </c>
      <c r="D679" s="700">
        <v>8642</v>
      </c>
      <c r="E679" s="700">
        <v>4142</v>
      </c>
      <c r="F679" s="935">
        <f>SUM(E679/D679)</f>
        <v>0.4792872020365656</v>
      </c>
      <c r="G679" s="709"/>
    </row>
    <row r="680" spans="1:7" ht="12.75" customHeight="1">
      <c r="A680" s="701"/>
      <c r="B680" s="688" t="s">
        <v>185</v>
      </c>
      <c r="C680" s="700"/>
      <c r="D680" s="700"/>
      <c r="E680" s="700"/>
      <c r="F680" s="675"/>
      <c r="G680" s="709"/>
    </row>
    <row r="681" spans="1:7" ht="12.75" customHeight="1">
      <c r="A681" s="701"/>
      <c r="B681" s="688" t="s">
        <v>451</v>
      </c>
      <c r="C681" s="700"/>
      <c r="D681" s="700"/>
      <c r="E681" s="700"/>
      <c r="F681" s="675"/>
      <c r="G681" s="733"/>
    </row>
    <row r="682" spans="1:7" ht="12.75" customHeight="1" thickBot="1">
      <c r="A682" s="701"/>
      <c r="B682" s="689" t="s">
        <v>131</v>
      </c>
      <c r="C682" s="702"/>
      <c r="D682" s="702"/>
      <c r="E682" s="702"/>
      <c r="F682" s="939"/>
      <c r="G682" s="767"/>
    </row>
    <row r="683" spans="1:7" ht="12.75" customHeight="1" thickBot="1">
      <c r="A683" s="704"/>
      <c r="B683" s="693" t="s">
        <v>219</v>
      </c>
      <c r="C683" s="705">
        <f>SUM(C677:C682)</f>
        <v>4200</v>
      </c>
      <c r="D683" s="705">
        <f>SUM(D677:D682)</f>
        <v>8642</v>
      </c>
      <c r="E683" s="705">
        <f>SUM(E677:E682)</f>
        <v>4142</v>
      </c>
      <c r="F683" s="938">
        <f>SUM(E683/D683)</f>
        <v>0.4792872020365656</v>
      </c>
      <c r="G683" s="768"/>
    </row>
    <row r="684" spans="1:7" ht="12.75" customHeight="1">
      <c r="A684" s="707">
        <v>3426</v>
      </c>
      <c r="B684" s="678" t="s">
        <v>562</v>
      </c>
      <c r="C684" s="679"/>
      <c r="D684" s="679"/>
      <c r="E684" s="679"/>
      <c r="F684" s="675"/>
      <c r="G684" s="733"/>
    </row>
    <row r="685" spans="1:7" ht="12.75" customHeight="1">
      <c r="A685" s="701"/>
      <c r="B685" s="682" t="s">
        <v>178</v>
      </c>
      <c r="C685" s="700">
        <v>1500</v>
      </c>
      <c r="D685" s="700">
        <v>4600</v>
      </c>
      <c r="E685" s="700">
        <v>4561</v>
      </c>
      <c r="F685" s="935">
        <f>SUM(E685/D685)</f>
        <v>0.9915217391304347</v>
      </c>
      <c r="G685" s="733"/>
    </row>
    <row r="686" spans="1:7" ht="12.75" customHeight="1">
      <c r="A686" s="701"/>
      <c r="B686" s="685" t="s">
        <v>459</v>
      </c>
      <c r="C686" s="700">
        <v>400</v>
      </c>
      <c r="D686" s="700">
        <v>1108</v>
      </c>
      <c r="E686" s="700">
        <v>1108</v>
      </c>
      <c r="F686" s="935">
        <f>SUM(E686/D686)</f>
        <v>1</v>
      </c>
      <c r="G686" s="733"/>
    </row>
    <row r="687" spans="1:7" ht="12.75" customHeight="1">
      <c r="A687" s="701"/>
      <c r="B687" s="686" t="s">
        <v>441</v>
      </c>
      <c r="C687" s="700">
        <v>56100</v>
      </c>
      <c r="D687" s="700">
        <v>65718</v>
      </c>
      <c r="E687" s="700">
        <v>40344</v>
      </c>
      <c r="F687" s="935">
        <f>SUM(E687/D687)</f>
        <v>0.6138957363279467</v>
      </c>
      <c r="G687" s="709"/>
    </row>
    <row r="688" spans="1:7" ht="12.75" customHeight="1">
      <c r="A688" s="701"/>
      <c r="B688" s="688" t="s">
        <v>185</v>
      </c>
      <c r="C688" s="700"/>
      <c r="D688" s="700"/>
      <c r="E688" s="700"/>
      <c r="F688" s="675"/>
      <c r="G688" s="709"/>
    </row>
    <row r="689" spans="1:7" ht="12.75" customHeight="1">
      <c r="A689" s="701"/>
      <c r="B689" s="688" t="s">
        <v>451</v>
      </c>
      <c r="C689" s="700"/>
      <c r="D689" s="700"/>
      <c r="E689" s="700"/>
      <c r="F689" s="675"/>
      <c r="G689" s="733"/>
    </row>
    <row r="690" spans="1:7" ht="12.75" customHeight="1" thickBot="1">
      <c r="A690" s="701"/>
      <c r="B690" s="689" t="s">
        <v>131</v>
      </c>
      <c r="C690" s="702"/>
      <c r="D690" s="702"/>
      <c r="E690" s="702"/>
      <c r="F690" s="939"/>
      <c r="G690" s="769"/>
    </row>
    <row r="691" spans="1:7" ht="12.75" customHeight="1" thickBot="1">
      <c r="A691" s="704"/>
      <c r="B691" s="693" t="s">
        <v>219</v>
      </c>
      <c r="C691" s="705">
        <f>SUM(C685:C690)</f>
        <v>58000</v>
      </c>
      <c r="D691" s="705">
        <f>SUM(D685:D690)</f>
        <v>71426</v>
      </c>
      <c r="E691" s="705">
        <f>SUM(E685:E690)</f>
        <v>46013</v>
      </c>
      <c r="F691" s="938">
        <f>SUM(E691/D691)</f>
        <v>0.6442051913868899</v>
      </c>
      <c r="G691" s="768"/>
    </row>
    <row r="692" spans="1:7" ht="12.75" customHeight="1">
      <c r="A692" s="707">
        <v>3427</v>
      </c>
      <c r="B692" s="678" t="s">
        <v>49</v>
      </c>
      <c r="C692" s="679"/>
      <c r="D692" s="679"/>
      <c r="E692" s="679"/>
      <c r="F692" s="675"/>
      <c r="G692" s="733"/>
    </row>
    <row r="693" spans="1:7" ht="12.75" customHeight="1">
      <c r="A693" s="701"/>
      <c r="B693" s="682" t="s">
        <v>178</v>
      </c>
      <c r="C693" s="700">
        <v>2900</v>
      </c>
      <c r="D693" s="700"/>
      <c r="E693" s="700"/>
      <c r="F693" s="675"/>
      <c r="G693" s="733"/>
    </row>
    <row r="694" spans="1:7" ht="12.75" customHeight="1">
      <c r="A694" s="701"/>
      <c r="B694" s="685" t="s">
        <v>459</v>
      </c>
      <c r="C694" s="700">
        <v>780</v>
      </c>
      <c r="D694" s="700"/>
      <c r="E694" s="700"/>
      <c r="F694" s="675"/>
      <c r="G694" s="733"/>
    </row>
    <row r="695" spans="1:7" ht="12.75" customHeight="1">
      <c r="A695" s="701"/>
      <c r="B695" s="686" t="s">
        <v>441</v>
      </c>
      <c r="C695" s="700">
        <v>10320</v>
      </c>
      <c r="D695" s="700">
        <v>15581</v>
      </c>
      <c r="E695" s="700">
        <v>7830</v>
      </c>
      <c r="F695" s="935">
        <f>SUM(E695/D695)</f>
        <v>0.5025351389512869</v>
      </c>
      <c r="G695" s="709"/>
    </row>
    <row r="696" spans="1:7" ht="12.75" customHeight="1">
      <c r="A696" s="701"/>
      <c r="B696" s="688" t="s">
        <v>185</v>
      </c>
      <c r="C696" s="700"/>
      <c r="D696" s="700"/>
      <c r="E696" s="700"/>
      <c r="F696" s="675"/>
      <c r="G696" s="709"/>
    </row>
    <row r="697" spans="1:7" ht="12.75" customHeight="1">
      <c r="A697" s="701"/>
      <c r="B697" s="688" t="s">
        <v>451</v>
      </c>
      <c r="C697" s="700"/>
      <c r="D697" s="700"/>
      <c r="E697" s="700"/>
      <c r="F697" s="675"/>
      <c r="G697" s="733"/>
    </row>
    <row r="698" spans="1:7" ht="12.75" customHeight="1" thickBot="1">
      <c r="A698" s="701"/>
      <c r="B698" s="689" t="s">
        <v>131</v>
      </c>
      <c r="C698" s="702"/>
      <c r="D698" s="702"/>
      <c r="E698" s="878"/>
      <c r="F698" s="939"/>
      <c r="G698" s="767"/>
    </row>
    <row r="699" spans="1:7" ht="12.75" customHeight="1" thickBot="1">
      <c r="A699" s="704"/>
      <c r="B699" s="693" t="s">
        <v>219</v>
      </c>
      <c r="C699" s="705">
        <f>SUM(C693:C698)</f>
        <v>14000</v>
      </c>
      <c r="D699" s="705">
        <f>SUM(D693:D698)</f>
        <v>15581</v>
      </c>
      <c r="E699" s="705">
        <f>SUM(E693:E698)</f>
        <v>7830</v>
      </c>
      <c r="F699" s="940">
        <f>SUM(E699/D699)</f>
        <v>0.5025351389512869</v>
      </c>
      <c r="G699" s="768"/>
    </row>
    <row r="700" spans="1:7" ht="12.75" customHeight="1">
      <c r="A700" s="84">
        <v>3428</v>
      </c>
      <c r="B700" s="720" t="s">
        <v>550</v>
      </c>
      <c r="C700" s="611"/>
      <c r="D700" s="611"/>
      <c r="E700" s="611"/>
      <c r="F700" s="675"/>
      <c r="G700" s="709"/>
    </row>
    <row r="701" spans="1:7" ht="12.75" customHeight="1">
      <c r="A701" s="614"/>
      <c r="B701" s="615" t="s">
        <v>178</v>
      </c>
      <c r="C701" s="520"/>
      <c r="D701" s="520"/>
      <c r="E701" s="520"/>
      <c r="F701" s="675"/>
      <c r="G701" s="709"/>
    </row>
    <row r="702" spans="1:7" ht="12.75" customHeight="1">
      <c r="A702" s="614"/>
      <c r="B702" s="209" t="s">
        <v>459</v>
      </c>
      <c r="C702" s="520"/>
      <c r="D702" s="520"/>
      <c r="E702" s="520"/>
      <c r="F702" s="675"/>
      <c r="G702" s="709"/>
    </row>
    <row r="703" spans="1:7" ht="12.75" customHeight="1">
      <c r="A703" s="614"/>
      <c r="B703" s="617" t="s">
        <v>441</v>
      </c>
      <c r="C703" s="520">
        <v>2538</v>
      </c>
      <c r="D703" s="520">
        <v>2538</v>
      </c>
      <c r="E703" s="520">
        <v>2538</v>
      </c>
      <c r="F703" s="935">
        <f>SUM(E703/D703)</f>
        <v>1</v>
      </c>
      <c r="G703" s="709"/>
    </row>
    <row r="704" spans="1:7" ht="12.75" customHeight="1">
      <c r="A704" s="614"/>
      <c r="B704" s="521" t="s">
        <v>185</v>
      </c>
      <c r="C704" s="520"/>
      <c r="D704" s="520"/>
      <c r="E704" s="520"/>
      <c r="F704" s="675"/>
      <c r="G704" s="709"/>
    </row>
    <row r="705" spans="1:7" ht="12.75" customHeight="1">
      <c r="A705" s="614"/>
      <c r="B705" s="521" t="s">
        <v>451</v>
      </c>
      <c r="C705" s="520"/>
      <c r="D705" s="520"/>
      <c r="E705" s="520"/>
      <c r="F705" s="675"/>
      <c r="G705" s="709"/>
    </row>
    <row r="706" spans="1:7" ht="12.75" customHeight="1" thickBot="1">
      <c r="A706" s="614"/>
      <c r="B706" s="689" t="s">
        <v>131</v>
      </c>
      <c r="C706" s="620"/>
      <c r="D706" s="620"/>
      <c r="E706" s="738"/>
      <c r="F706" s="939"/>
      <c r="G706" s="730"/>
    </row>
    <row r="707" spans="1:7" ht="12.75" customHeight="1" thickBot="1">
      <c r="A707" s="627"/>
      <c r="B707" s="693" t="s">
        <v>219</v>
      </c>
      <c r="C707" s="622">
        <f>SUM(C701:C706)</f>
        <v>2538</v>
      </c>
      <c r="D707" s="622">
        <f>SUM(D701:D706)</f>
        <v>2538</v>
      </c>
      <c r="E707" s="622">
        <f>SUM(E701:E706)</f>
        <v>2538</v>
      </c>
      <c r="F707" s="938">
        <f>SUM(E707/D707)</f>
        <v>1</v>
      </c>
      <c r="G707" s="713"/>
    </row>
    <row r="708" spans="1:7" ht="12.75" customHeight="1">
      <c r="A708" s="707">
        <v>3429</v>
      </c>
      <c r="B708" s="678" t="s">
        <v>26</v>
      </c>
      <c r="C708" s="679"/>
      <c r="D708" s="679"/>
      <c r="E708" s="679"/>
      <c r="F708" s="675"/>
      <c r="G708" s="733"/>
    </row>
    <row r="709" spans="1:7" ht="12.75" customHeight="1">
      <c r="A709" s="701"/>
      <c r="B709" s="682" t="s">
        <v>178</v>
      </c>
      <c r="C709" s="700"/>
      <c r="D709" s="700"/>
      <c r="E709" s="700"/>
      <c r="F709" s="675"/>
      <c r="G709" s="733"/>
    </row>
    <row r="710" spans="1:7" ht="12.75" customHeight="1">
      <c r="A710" s="701"/>
      <c r="B710" s="685" t="s">
        <v>459</v>
      </c>
      <c r="C710" s="700"/>
      <c r="D710" s="700"/>
      <c r="E710" s="700"/>
      <c r="F710" s="675"/>
      <c r="G710" s="733"/>
    </row>
    <row r="711" spans="1:7" ht="12.75" customHeight="1">
      <c r="A711" s="701"/>
      <c r="B711" s="686" t="s">
        <v>441</v>
      </c>
      <c r="C711" s="700">
        <v>2500</v>
      </c>
      <c r="D711" s="700">
        <v>2500</v>
      </c>
      <c r="E711" s="700">
        <v>2500</v>
      </c>
      <c r="F711" s="935">
        <f>SUM(E711/D711)</f>
        <v>1</v>
      </c>
      <c r="G711" s="709"/>
    </row>
    <row r="712" spans="1:7" ht="12.75" customHeight="1">
      <c r="A712" s="701"/>
      <c r="B712" s="688" t="s">
        <v>185</v>
      </c>
      <c r="C712" s="700"/>
      <c r="D712" s="700"/>
      <c r="E712" s="700"/>
      <c r="F712" s="675"/>
      <c r="G712" s="709"/>
    </row>
    <row r="713" spans="1:7" ht="12.75" customHeight="1">
      <c r="A713" s="701"/>
      <c r="B713" s="688" t="s">
        <v>451</v>
      </c>
      <c r="C713" s="700"/>
      <c r="D713" s="700"/>
      <c r="E713" s="700"/>
      <c r="F713" s="675"/>
      <c r="G713" s="733"/>
    </row>
    <row r="714" spans="1:7" ht="12.75" customHeight="1" thickBot="1">
      <c r="A714" s="701"/>
      <c r="B714" s="689" t="s">
        <v>131</v>
      </c>
      <c r="C714" s="702"/>
      <c r="D714" s="702"/>
      <c r="E714" s="702"/>
      <c r="F714" s="939"/>
      <c r="G714" s="767"/>
    </row>
    <row r="715" spans="1:7" ht="12.75" customHeight="1" thickBot="1">
      <c r="A715" s="704"/>
      <c r="B715" s="693" t="s">
        <v>219</v>
      </c>
      <c r="C715" s="705">
        <f>SUM(C709:C714)</f>
        <v>2500</v>
      </c>
      <c r="D715" s="705">
        <f>SUM(D709:D714)</f>
        <v>2500</v>
      </c>
      <c r="E715" s="705">
        <f>SUM(E709:E714)</f>
        <v>2500</v>
      </c>
      <c r="F715" s="940">
        <f>SUM(E715/D715)</f>
        <v>1</v>
      </c>
      <c r="G715" s="768"/>
    </row>
    <row r="716" spans="1:7" ht="12.75" customHeight="1">
      <c r="A716" s="707">
        <v>3430</v>
      </c>
      <c r="B716" s="678" t="s">
        <v>36</v>
      </c>
      <c r="C716" s="679"/>
      <c r="D716" s="679"/>
      <c r="E716" s="679"/>
      <c r="F716" s="675"/>
      <c r="G716" s="733"/>
    </row>
    <row r="717" spans="1:7" ht="12.75" customHeight="1">
      <c r="A717" s="701"/>
      <c r="B717" s="682" t="s">
        <v>178</v>
      </c>
      <c r="C717" s="700"/>
      <c r="D717" s="700"/>
      <c r="E717" s="700"/>
      <c r="F717" s="675"/>
      <c r="G717" s="733"/>
    </row>
    <row r="718" spans="1:7" ht="12.75" customHeight="1">
      <c r="A718" s="701"/>
      <c r="B718" s="685" t="s">
        <v>459</v>
      </c>
      <c r="C718" s="700"/>
      <c r="D718" s="700"/>
      <c r="E718" s="700"/>
      <c r="F718" s="675"/>
      <c r="G718" s="733"/>
    </row>
    <row r="719" spans="1:7" ht="12.75" customHeight="1">
      <c r="A719" s="701"/>
      <c r="B719" s="686" t="s">
        <v>441</v>
      </c>
      <c r="C719" s="700">
        <v>500</v>
      </c>
      <c r="D719" s="700">
        <v>500</v>
      </c>
      <c r="E719" s="700">
        <v>500</v>
      </c>
      <c r="F719" s="935">
        <f>SUM(E719/D719)</f>
        <v>1</v>
      </c>
      <c r="G719" s="709"/>
    </row>
    <row r="720" spans="1:7" ht="12.75" customHeight="1">
      <c r="A720" s="701"/>
      <c r="B720" s="688" t="s">
        <v>185</v>
      </c>
      <c r="C720" s="700"/>
      <c r="D720" s="700"/>
      <c r="E720" s="700"/>
      <c r="F720" s="675"/>
      <c r="G720" s="709"/>
    </row>
    <row r="721" spans="1:7" ht="12.75" customHeight="1">
      <c r="A721" s="701"/>
      <c r="B721" s="688" t="s">
        <v>451</v>
      </c>
      <c r="C721" s="700"/>
      <c r="D721" s="700"/>
      <c r="E721" s="700"/>
      <c r="F721" s="675"/>
      <c r="G721" s="733"/>
    </row>
    <row r="722" spans="1:7" ht="12.75" customHeight="1" thickBot="1">
      <c r="A722" s="701"/>
      <c r="B722" s="689" t="s">
        <v>131</v>
      </c>
      <c r="C722" s="702"/>
      <c r="D722" s="702"/>
      <c r="E722" s="878"/>
      <c r="F722" s="939"/>
      <c r="G722" s="767"/>
    </row>
    <row r="723" spans="1:7" ht="12.75" customHeight="1" thickBot="1">
      <c r="A723" s="704"/>
      <c r="B723" s="693" t="s">
        <v>219</v>
      </c>
      <c r="C723" s="705">
        <f>SUM(C717:C722)</f>
        <v>500</v>
      </c>
      <c r="D723" s="705">
        <f>SUM(D717:D722)</f>
        <v>500</v>
      </c>
      <c r="E723" s="705">
        <f>SUM(E717:E722)</f>
        <v>500</v>
      </c>
      <c r="F723" s="938">
        <f>SUM(E723/D723)</f>
        <v>1</v>
      </c>
      <c r="G723" s="768"/>
    </row>
    <row r="724" spans="1:7" ht="12.75" customHeight="1">
      <c r="A724" s="707">
        <v>3431</v>
      </c>
      <c r="B724" s="678" t="s">
        <v>268</v>
      </c>
      <c r="C724" s="679"/>
      <c r="D724" s="679"/>
      <c r="E724" s="679"/>
      <c r="F724" s="675"/>
      <c r="G724" s="733"/>
    </row>
    <row r="725" spans="1:7" ht="12.75" customHeight="1">
      <c r="A725" s="701"/>
      <c r="B725" s="682" t="s">
        <v>178</v>
      </c>
      <c r="C725" s="700"/>
      <c r="D725" s="700"/>
      <c r="E725" s="700"/>
      <c r="F725" s="675"/>
      <c r="G725" s="733"/>
    </row>
    <row r="726" spans="1:7" ht="12.75" customHeight="1">
      <c r="A726" s="701"/>
      <c r="B726" s="685" t="s">
        <v>459</v>
      </c>
      <c r="C726" s="700"/>
      <c r="D726" s="700"/>
      <c r="E726" s="700"/>
      <c r="F726" s="675"/>
      <c r="G726" s="733"/>
    </row>
    <row r="727" spans="1:7" ht="12.75" customHeight="1">
      <c r="A727" s="701"/>
      <c r="B727" s="686" t="s">
        <v>441</v>
      </c>
      <c r="C727" s="700">
        <v>5000</v>
      </c>
      <c r="D727" s="700">
        <v>10000</v>
      </c>
      <c r="E727" s="700">
        <v>5000</v>
      </c>
      <c r="F727" s="935">
        <f>SUM(E727/D727)</f>
        <v>0.5</v>
      </c>
      <c r="G727" s="733"/>
    </row>
    <row r="728" spans="1:7" ht="12.75" customHeight="1">
      <c r="A728" s="701"/>
      <c r="B728" s="688" t="s">
        <v>185</v>
      </c>
      <c r="C728" s="700"/>
      <c r="D728" s="700"/>
      <c r="E728" s="700"/>
      <c r="F728" s="675"/>
      <c r="G728" s="733"/>
    </row>
    <row r="729" spans="1:7" ht="12.75" customHeight="1">
      <c r="A729" s="701"/>
      <c r="B729" s="688" t="s">
        <v>451</v>
      </c>
      <c r="C729" s="700"/>
      <c r="D729" s="700"/>
      <c r="E729" s="700"/>
      <c r="F729" s="675"/>
      <c r="G729" s="733"/>
    </row>
    <row r="730" spans="1:7" ht="12.75" customHeight="1" thickBot="1">
      <c r="A730" s="701"/>
      <c r="B730" s="689" t="s">
        <v>131</v>
      </c>
      <c r="C730" s="702"/>
      <c r="D730" s="702"/>
      <c r="E730" s="702"/>
      <c r="F730" s="939"/>
      <c r="G730" s="767"/>
    </row>
    <row r="731" spans="1:7" ht="12.75" customHeight="1" thickBot="1">
      <c r="A731" s="704"/>
      <c r="B731" s="693" t="s">
        <v>219</v>
      </c>
      <c r="C731" s="705">
        <f>SUM(C725:C730)</f>
        <v>5000</v>
      </c>
      <c r="D731" s="705">
        <f>SUM(D725:D730)</f>
        <v>10000</v>
      </c>
      <c r="E731" s="705">
        <f>SUM(E725:E730)</f>
        <v>5000</v>
      </c>
      <c r="F731" s="938">
        <f>SUM(E731/D731)</f>
        <v>0.5</v>
      </c>
      <c r="G731" s="768"/>
    </row>
    <row r="732" spans="1:7" ht="12.75" customHeight="1">
      <c r="A732" s="707">
        <v>3432</v>
      </c>
      <c r="B732" s="678" t="s">
        <v>38</v>
      </c>
      <c r="C732" s="679"/>
      <c r="D732" s="679"/>
      <c r="E732" s="679"/>
      <c r="F732" s="675"/>
      <c r="G732" s="733"/>
    </row>
    <row r="733" spans="1:7" ht="12.75" customHeight="1">
      <c r="A733" s="701"/>
      <c r="B733" s="682" t="s">
        <v>178</v>
      </c>
      <c r="C733" s="700"/>
      <c r="D733" s="700"/>
      <c r="E733" s="700"/>
      <c r="F733" s="675"/>
      <c r="G733" s="733"/>
    </row>
    <row r="734" spans="1:7" ht="12.75" customHeight="1">
      <c r="A734" s="701"/>
      <c r="B734" s="685" t="s">
        <v>459</v>
      </c>
      <c r="C734" s="700"/>
      <c r="D734" s="700"/>
      <c r="E734" s="700"/>
      <c r="F734" s="675"/>
      <c r="G734" s="733"/>
    </row>
    <row r="735" spans="1:7" ht="12.75" customHeight="1">
      <c r="A735" s="701"/>
      <c r="B735" s="686" t="s">
        <v>441</v>
      </c>
      <c r="C735" s="700">
        <v>5000</v>
      </c>
      <c r="D735" s="700">
        <v>5000</v>
      </c>
      <c r="E735" s="700">
        <v>5000</v>
      </c>
      <c r="F735" s="935">
        <f>SUM(E735/D735)</f>
        <v>1</v>
      </c>
      <c r="G735" s="709"/>
    </row>
    <row r="736" spans="1:7" ht="12.75" customHeight="1">
      <c r="A736" s="701"/>
      <c r="B736" s="688" t="s">
        <v>185</v>
      </c>
      <c r="C736" s="700"/>
      <c r="D736" s="700"/>
      <c r="E736" s="700"/>
      <c r="F736" s="675"/>
      <c r="G736" s="709"/>
    </row>
    <row r="737" spans="1:7" ht="12.75" customHeight="1">
      <c r="A737" s="701"/>
      <c r="B737" s="688" t="s">
        <v>451</v>
      </c>
      <c r="C737" s="700"/>
      <c r="D737" s="700"/>
      <c r="E737" s="700"/>
      <c r="F737" s="675"/>
      <c r="G737" s="733"/>
    </row>
    <row r="738" spans="1:7" ht="12.75" customHeight="1" thickBot="1">
      <c r="A738" s="701"/>
      <c r="B738" s="689" t="s">
        <v>131</v>
      </c>
      <c r="C738" s="702"/>
      <c r="D738" s="702"/>
      <c r="E738" s="702"/>
      <c r="F738" s="939"/>
      <c r="G738" s="767"/>
    </row>
    <row r="739" spans="1:7" ht="12.75" customHeight="1" thickBot="1">
      <c r="A739" s="704"/>
      <c r="B739" s="693" t="s">
        <v>219</v>
      </c>
      <c r="C739" s="705">
        <f>SUM(C733:C738)</f>
        <v>5000</v>
      </c>
      <c r="D739" s="705">
        <f>SUM(D733:D738)</f>
        <v>5000</v>
      </c>
      <c r="E739" s="705">
        <f>SUM(E733:E738)</f>
        <v>5000</v>
      </c>
      <c r="F739" s="938">
        <f>SUM(E739/D739)</f>
        <v>1</v>
      </c>
      <c r="G739" s="768"/>
    </row>
    <row r="740" spans="1:7" ht="12.75" customHeight="1">
      <c r="A740" s="707">
        <v>3433</v>
      </c>
      <c r="B740" s="678" t="s">
        <v>39</v>
      </c>
      <c r="C740" s="679"/>
      <c r="D740" s="679"/>
      <c r="E740" s="679"/>
      <c r="F740" s="675"/>
      <c r="G740" s="733"/>
    </row>
    <row r="741" spans="1:7" ht="12.75" customHeight="1">
      <c r="A741" s="701"/>
      <c r="B741" s="682" t="s">
        <v>178</v>
      </c>
      <c r="C741" s="700"/>
      <c r="D741" s="700"/>
      <c r="E741" s="700"/>
      <c r="F741" s="675"/>
      <c r="G741" s="733"/>
    </row>
    <row r="742" spans="1:7" ht="12.75" customHeight="1">
      <c r="A742" s="701"/>
      <c r="B742" s="685" t="s">
        <v>459</v>
      </c>
      <c r="C742" s="700"/>
      <c r="D742" s="700"/>
      <c r="E742" s="700"/>
      <c r="F742" s="675"/>
      <c r="G742" s="733"/>
    </row>
    <row r="743" spans="1:7" ht="12.75" customHeight="1">
      <c r="A743" s="701"/>
      <c r="B743" s="686" t="s">
        <v>441</v>
      </c>
      <c r="C743" s="700">
        <v>3000</v>
      </c>
      <c r="D743" s="700">
        <v>3000</v>
      </c>
      <c r="E743" s="700">
        <v>3000</v>
      </c>
      <c r="F743" s="935">
        <f>SUM(E743/D743)</f>
        <v>1</v>
      </c>
      <c r="G743" s="709"/>
    </row>
    <row r="744" spans="1:7" ht="12.75" customHeight="1">
      <c r="A744" s="701"/>
      <c r="B744" s="688" t="s">
        <v>185</v>
      </c>
      <c r="C744" s="700"/>
      <c r="D744" s="700"/>
      <c r="E744" s="700"/>
      <c r="F744" s="675"/>
      <c r="G744" s="709"/>
    </row>
    <row r="745" spans="1:7" ht="12.75" customHeight="1">
      <c r="A745" s="701"/>
      <c r="B745" s="688" t="s">
        <v>451</v>
      </c>
      <c r="C745" s="700"/>
      <c r="D745" s="700"/>
      <c r="E745" s="700"/>
      <c r="F745" s="675"/>
      <c r="G745" s="733"/>
    </row>
    <row r="746" spans="1:7" ht="12.75" customHeight="1">
      <c r="A746" s="701"/>
      <c r="B746" s="688" t="s">
        <v>185</v>
      </c>
      <c r="C746" s="700"/>
      <c r="D746" s="700"/>
      <c r="E746" s="700"/>
      <c r="F746" s="675"/>
      <c r="G746" s="747"/>
    </row>
    <row r="747" spans="1:7" ht="12.75" customHeight="1" thickBot="1">
      <c r="A747" s="701"/>
      <c r="B747" s="689" t="s">
        <v>131</v>
      </c>
      <c r="C747" s="702"/>
      <c r="D747" s="702"/>
      <c r="E747" s="702"/>
      <c r="F747" s="939"/>
      <c r="G747" s="767"/>
    </row>
    <row r="748" spans="1:7" ht="12.75" customHeight="1" thickBot="1">
      <c r="A748" s="704"/>
      <c r="B748" s="693" t="s">
        <v>219</v>
      </c>
      <c r="C748" s="705">
        <f>SUM(C741:C747)</f>
        <v>3000</v>
      </c>
      <c r="D748" s="705">
        <f>SUM(D741:D747)</f>
        <v>3000</v>
      </c>
      <c r="E748" s="705">
        <f>SUM(E741:E747)</f>
        <v>3000</v>
      </c>
      <c r="F748" s="938">
        <f>SUM(E748/D748)</f>
        <v>1</v>
      </c>
      <c r="G748" s="768"/>
    </row>
    <row r="749" spans="1:7" ht="12.75" customHeight="1">
      <c r="A749" s="707">
        <v>3434</v>
      </c>
      <c r="B749" s="678" t="s">
        <v>40</v>
      </c>
      <c r="C749" s="679"/>
      <c r="D749" s="679"/>
      <c r="E749" s="679"/>
      <c r="F749" s="675"/>
      <c r="G749" s="733"/>
    </row>
    <row r="750" spans="1:7" ht="12.75" customHeight="1">
      <c r="A750" s="701"/>
      <c r="B750" s="682" t="s">
        <v>178</v>
      </c>
      <c r="C750" s="700"/>
      <c r="D750" s="700"/>
      <c r="E750" s="700"/>
      <c r="F750" s="675"/>
      <c r="G750" s="733"/>
    </row>
    <row r="751" spans="1:7" ht="12.75" customHeight="1">
      <c r="A751" s="701"/>
      <c r="B751" s="685" t="s">
        <v>459</v>
      </c>
      <c r="C751" s="700"/>
      <c r="D751" s="700"/>
      <c r="E751" s="700"/>
      <c r="F751" s="675"/>
      <c r="G751" s="733"/>
    </row>
    <row r="752" spans="1:7" ht="12.75" customHeight="1">
      <c r="A752" s="701"/>
      <c r="B752" s="686" t="s">
        <v>441</v>
      </c>
      <c r="C752" s="700">
        <v>3000</v>
      </c>
      <c r="D752" s="700">
        <v>3000</v>
      </c>
      <c r="E752" s="700">
        <v>3000</v>
      </c>
      <c r="F752" s="935">
        <f>SUM(E752/D752)</f>
        <v>1</v>
      </c>
      <c r="G752" s="709"/>
    </row>
    <row r="753" spans="1:7" ht="12.75" customHeight="1">
      <c r="A753" s="701"/>
      <c r="B753" s="688" t="s">
        <v>185</v>
      </c>
      <c r="C753" s="700"/>
      <c r="D753" s="700"/>
      <c r="E753" s="700"/>
      <c r="F753" s="675"/>
      <c r="G753" s="709"/>
    </row>
    <row r="754" spans="1:7" ht="12.75" customHeight="1">
      <c r="A754" s="701"/>
      <c r="B754" s="688" t="s">
        <v>451</v>
      </c>
      <c r="C754" s="700"/>
      <c r="D754" s="700"/>
      <c r="E754" s="700"/>
      <c r="F754" s="675"/>
      <c r="G754" s="733"/>
    </row>
    <row r="755" spans="1:7" ht="12.75" customHeight="1" thickBot="1">
      <c r="A755" s="701"/>
      <c r="B755" s="689" t="s">
        <v>131</v>
      </c>
      <c r="C755" s="702"/>
      <c r="D755" s="702"/>
      <c r="E755" s="702"/>
      <c r="F755" s="939"/>
      <c r="G755" s="767"/>
    </row>
    <row r="756" spans="1:7" ht="12.75" customHeight="1" thickBot="1">
      <c r="A756" s="704"/>
      <c r="B756" s="693" t="s">
        <v>219</v>
      </c>
      <c r="C756" s="705">
        <f>SUM(C750:C755)</f>
        <v>3000</v>
      </c>
      <c r="D756" s="705">
        <f>SUM(D750:D755)</f>
        <v>3000</v>
      </c>
      <c r="E756" s="705">
        <f>SUM(E750:E755)</f>
        <v>3000</v>
      </c>
      <c r="F756" s="938">
        <f>SUM(E756/D756)</f>
        <v>1</v>
      </c>
      <c r="G756" s="768"/>
    </row>
    <row r="757" spans="1:7" ht="12" customHeight="1">
      <c r="A757" s="707">
        <v>3435</v>
      </c>
      <c r="B757" s="717" t="s">
        <v>425</v>
      </c>
      <c r="C757" s="697"/>
      <c r="D757" s="697"/>
      <c r="E757" s="679"/>
      <c r="F757" s="675"/>
      <c r="G757" s="770"/>
    </row>
    <row r="758" spans="1:7" ht="12.75" customHeight="1">
      <c r="A758" s="707"/>
      <c r="B758" s="682" t="s">
        <v>178</v>
      </c>
      <c r="C758" s="683"/>
      <c r="D758" s="683"/>
      <c r="E758" s="679"/>
      <c r="F758" s="675"/>
      <c r="G758" s="771"/>
    </row>
    <row r="759" spans="1:7" ht="12.75" customHeight="1">
      <c r="A759" s="707"/>
      <c r="B759" s="685" t="s">
        <v>459</v>
      </c>
      <c r="C759" s="683"/>
      <c r="D759" s="683"/>
      <c r="E759" s="679"/>
      <c r="F759" s="675"/>
      <c r="G759" s="771"/>
    </row>
    <row r="760" spans="1:7" ht="12.75" customHeight="1">
      <c r="A760" s="707"/>
      <c r="B760" s="686" t="s">
        <v>441</v>
      </c>
      <c r="C760" s="687">
        <v>1500</v>
      </c>
      <c r="D760" s="687">
        <v>1500</v>
      </c>
      <c r="E760" s="700">
        <v>1500</v>
      </c>
      <c r="F760" s="935">
        <f>SUM(E760/D760)</f>
        <v>1</v>
      </c>
      <c r="G760" s="771"/>
    </row>
    <row r="761" spans="1:7" ht="12.75" customHeight="1">
      <c r="A761" s="707"/>
      <c r="B761" s="688" t="s">
        <v>185</v>
      </c>
      <c r="C761" s="687"/>
      <c r="D761" s="687"/>
      <c r="E761" s="700"/>
      <c r="F761" s="675"/>
      <c r="G761" s="771"/>
    </row>
    <row r="762" spans="1:7" ht="12.75" customHeight="1">
      <c r="A762" s="707"/>
      <c r="B762" s="688" t="s">
        <v>451</v>
      </c>
      <c r="C762" s="683"/>
      <c r="D762" s="683"/>
      <c r="E762" s="679"/>
      <c r="F762" s="675"/>
      <c r="G762" s="771"/>
    </row>
    <row r="763" spans="1:7" ht="14.25" customHeight="1" thickBot="1">
      <c r="A763" s="707"/>
      <c r="B763" s="689" t="s">
        <v>131</v>
      </c>
      <c r="C763" s="683"/>
      <c r="D763" s="683"/>
      <c r="E763" s="690"/>
      <c r="F763" s="939"/>
      <c r="G763" s="771"/>
    </row>
    <row r="764" spans="1:7" ht="14.25" customHeight="1" thickBot="1">
      <c r="A764" s="704"/>
      <c r="B764" s="693" t="s">
        <v>219</v>
      </c>
      <c r="C764" s="705">
        <f>SUM(C758:C763)</f>
        <v>1500</v>
      </c>
      <c r="D764" s="705">
        <f>SUM(D758:D763)</f>
        <v>1500</v>
      </c>
      <c r="E764" s="705">
        <f>SUM(E758:E763)</f>
        <v>1500</v>
      </c>
      <c r="F764" s="938">
        <f>SUM(E764/D764)</f>
        <v>1</v>
      </c>
      <c r="G764" s="768"/>
    </row>
    <row r="765" spans="1:7" ht="12.75" customHeight="1">
      <c r="A765" s="707">
        <v>3451</v>
      </c>
      <c r="B765" s="678" t="s">
        <v>208</v>
      </c>
      <c r="C765" s="683"/>
      <c r="D765" s="683"/>
      <c r="E765" s="679"/>
      <c r="F765" s="675"/>
      <c r="G765" s="747"/>
    </row>
    <row r="766" spans="1:7" ht="12.75" customHeight="1">
      <c r="A766" s="701"/>
      <c r="B766" s="682" t="s">
        <v>178</v>
      </c>
      <c r="C766" s="700"/>
      <c r="D766" s="700"/>
      <c r="E766" s="700"/>
      <c r="F766" s="675"/>
      <c r="G766" s="733"/>
    </row>
    <row r="767" spans="1:7" ht="12.75" customHeight="1">
      <c r="A767" s="701"/>
      <c r="B767" s="685" t="s">
        <v>459</v>
      </c>
      <c r="C767" s="700"/>
      <c r="D767" s="700"/>
      <c r="E767" s="700"/>
      <c r="F767" s="675"/>
      <c r="G767" s="733"/>
    </row>
    <row r="768" spans="1:7" ht="12.75" customHeight="1">
      <c r="A768" s="701"/>
      <c r="B768" s="686" t="s">
        <v>441</v>
      </c>
      <c r="C768" s="700">
        <v>1500</v>
      </c>
      <c r="D768" s="700">
        <v>1516</v>
      </c>
      <c r="E768" s="700">
        <v>472</v>
      </c>
      <c r="F768" s="935">
        <f>SUM(E768/D768)</f>
        <v>0.3113456464379947</v>
      </c>
      <c r="G768" s="709"/>
    </row>
    <row r="769" spans="1:7" ht="12.75" customHeight="1">
      <c r="A769" s="701"/>
      <c r="B769" s="688" t="s">
        <v>185</v>
      </c>
      <c r="C769" s="700"/>
      <c r="D769" s="700"/>
      <c r="E769" s="700"/>
      <c r="F769" s="675"/>
      <c r="G769" s="709"/>
    </row>
    <row r="770" spans="1:7" ht="12.75" customHeight="1">
      <c r="A770" s="701"/>
      <c r="B770" s="688" t="s">
        <v>451</v>
      </c>
      <c r="C770" s="700"/>
      <c r="D770" s="700"/>
      <c r="E770" s="700"/>
      <c r="F770" s="675"/>
      <c r="G770" s="733"/>
    </row>
    <row r="771" spans="1:7" ht="12.75" customHeight="1" thickBot="1">
      <c r="A771" s="701"/>
      <c r="B771" s="689" t="s">
        <v>131</v>
      </c>
      <c r="C771" s="702"/>
      <c r="D771" s="702"/>
      <c r="E771" s="702"/>
      <c r="F771" s="939"/>
      <c r="G771" s="767"/>
    </row>
    <row r="772" spans="1:7" ht="12.75" customHeight="1" thickBot="1">
      <c r="A772" s="704"/>
      <c r="B772" s="693" t="s">
        <v>219</v>
      </c>
      <c r="C772" s="705">
        <f>SUM(C766:C771)</f>
        <v>1500</v>
      </c>
      <c r="D772" s="705">
        <f>SUM(D766:D771)</f>
        <v>1516</v>
      </c>
      <c r="E772" s="705">
        <f>SUM(E766:E771)</f>
        <v>472</v>
      </c>
      <c r="F772" s="938">
        <f>SUM(E772/D772)</f>
        <v>0.3113456464379947</v>
      </c>
      <c r="G772" s="768"/>
    </row>
    <row r="773" spans="1:7" ht="12.75" customHeight="1">
      <c r="A773" s="707">
        <v>3452</v>
      </c>
      <c r="B773" s="678" t="s">
        <v>29</v>
      </c>
      <c r="C773" s="679"/>
      <c r="D773" s="679"/>
      <c r="E773" s="679"/>
      <c r="F773" s="675"/>
      <c r="G773" s="733"/>
    </row>
    <row r="774" spans="1:7" ht="12.75" customHeight="1">
      <c r="A774" s="701"/>
      <c r="B774" s="682" t="s">
        <v>178</v>
      </c>
      <c r="C774" s="700"/>
      <c r="D774" s="700"/>
      <c r="E774" s="700"/>
      <c r="F774" s="675"/>
      <c r="G774" s="733"/>
    </row>
    <row r="775" spans="1:7" ht="12.75" customHeight="1">
      <c r="A775" s="701"/>
      <c r="B775" s="685" t="s">
        <v>459</v>
      </c>
      <c r="C775" s="700"/>
      <c r="D775" s="700"/>
      <c r="E775" s="700"/>
      <c r="F775" s="675"/>
      <c r="G775" s="733"/>
    </row>
    <row r="776" spans="1:7" ht="12.75" customHeight="1">
      <c r="A776" s="701"/>
      <c r="B776" s="686" t="s">
        <v>441</v>
      </c>
      <c r="C776" s="700"/>
      <c r="D776" s="700"/>
      <c r="E776" s="700"/>
      <c r="F776" s="675"/>
      <c r="G776" s="733"/>
    </row>
    <row r="777" spans="1:7" ht="12.75" customHeight="1">
      <c r="A777" s="701"/>
      <c r="B777" s="688" t="s">
        <v>185</v>
      </c>
      <c r="C777" s="700"/>
      <c r="D777" s="700"/>
      <c r="E777" s="700"/>
      <c r="F777" s="675"/>
      <c r="G777" s="733"/>
    </row>
    <row r="778" spans="1:7" ht="12.75" customHeight="1">
      <c r="A778" s="701"/>
      <c r="B778" s="688" t="s">
        <v>451</v>
      </c>
      <c r="C778" s="700"/>
      <c r="D778" s="700"/>
      <c r="E778" s="700"/>
      <c r="F778" s="675"/>
      <c r="G778" s="733"/>
    </row>
    <row r="779" spans="1:7" ht="12.75" customHeight="1" thickBot="1">
      <c r="A779" s="701"/>
      <c r="B779" s="689" t="s">
        <v>381</v>
      </c>
      <c r="C779" s="702">
        <v>2707</v>
      </c>
      <c r="D779" s="702">
        <v>2707</v>
      </c>
      <c r="E779" s="878"/>
      <c r="F779" s="939">
        <f aca="true" t="shared" si="0" ref="F779:F794">SUM(E779/D779)</f>
        <v>0</v>
      </c>
      <c r="G779" s="767"/>
    </row>
    <row r="780" spans="1:7" ht="12.75" customHeight="1" thickBot="1">
      <c r="A780" s="704"/>
      <c r="B780" s="693" t="s">
        <v>219</v>
      </c>
      <c r="C780" s="705">
        <f>SUM(C774:C779)</f>
        <v>2707</v>
      </c>
      <c r="D780" s="705">
        <f>SUM(D774:D779)</f>
        <v>2707</v>
      </c>
      <c r="E780" s="705">
        <f>SUM(E774:E779)</f>
        <v>0</v>
      </c>
      <c r="F780" s="938">
        <f t="shared" si="0"/>
        <v>0</v>
      </c>
      <c r="G780" s="768"/>
    </row>
    <row r="781" spans="1:7" ht="12" customHeight="1">
      <c r="A781" s="603">
        <v>3600</v>
      </c>
      <c r="B781" s="720" t="s">
        <v>71</v>
      </c>
      <c r="C781" s="611"/>
      <c r="D781" s="611"/>
      <c r="E781" s="611"/>
      <c r="F781" s="675"/>
      <c r="G781" s="708"/>
    </row>
    <row r="782" spans="1:7" ht="12" customHeight="1">
      <c r="A782" s="603"/>
      <c r="B782" s="635" t="s">
        <v>96</v>
      </c>
      <c r="C782" s="611"/>
      <c r="D782" s="611"/>
      <c r="E782" s="611"/>
      <c r="F782" s="675"/>
      <c r="G782" s="708"/>
    </row>
    <row r="783" spans="1:7" ht="12" customHeight="1">
      <c r="A783" s="513"/>
      <c r="B783" s="615" t="s">
        <v>178</v>
      </c>
      <c r="C783" s="520">
        <f>SUM(C11+C20+C28+C37+C47+C55+C63+C73+C81+C89+C97+C105+C114+C122+C130+C138+C146+C163+C171+C179+C187+C196+C204+C213+C221+C229+C237+C246+C255+C263+C271+C279+C287+C296+C305+C313+C321+C329+C365+C374+C382+C390+C398+C406+C422+C431+C440+C448+C456+C464+C472+C481+C489+C497+C505+C513+C521+C529+C537+C545+C554+C562+C570+C578+C586+C604+C612+C620+C628+C636+C644+C653+C661+C669+C677+C685+C693+C701+C709+C717+C725+C733+C741+C750+C758+C766+C774)</f>
        <v>78936</v>
      </c>
      <c r="D783" s="520">
        <f>SUM(D11+D20+D28+D37+D47+D55+D63+D73+D81+D89+D97+D105+D114+D122+D130+D138+D146+D163+D171+D179+D187+D196+D204+D213+D221+D229+D237+D246+D255+D263+D271+D279+D287+D296+D305+D313+D321+D329+D365+D374+D382+D390+D398+D406+D422+D431+D440+D448+D456+D464+D472+D481+D489+D497+D505+D513+D521+D529+D537+D545+D554+D562+D570+D578+D586+D604+D612+D620+D628+D636+D644+D653+D661+D669+D677+D685+D693+D701+D709+D717+D725+D733+D741+D750+D758+D766+D774+D594)</f>
        <v>76637</v>
      </c>
      <c r="E783" s="520">
        <f>SUM(E11+E20+E28+E37+E47+E55+E63+E73+E81+E89+E97+E105+E114+E122+E130+E138+E146+E163+E171+E179+E187+E196+E204+E213+E221+E229+E237+E246+E255+E263+E271+E279+E287+E296+E305+E313+E321+E329+E365+E374+E382+E390+E398+E406+E422+E431+E440+E448+E456+E464+E472+E481+E489+E497+E505+E513+E521+E529+E537+E545+E554+E562+E570+E578+E586+E604+E612+E620+E628+E636+E644+E653+E661+E669+E677+E685+E693+E701+E709+E717+E725+E733+E741+E750+E758+E766+E774+E594)</f>
        <v>61168</v>
      </c>
      <c r="F783" s="935">
        <f t="shared" si="0"/>
        <v>0.7981523285097277</v>
      </c>
      <c r="G783" s="676"/>
    </row>
    <row r="784" spans="1:7" ht="12" customHeight="1">
      <c r="A784" s="513"/>
      <c r="B784" s="521" t="s">
        <v>171</v>
      </c>
      <c r="C784" s="520">
        <f>SUM(C12+C21+C29+C38+C48+C56+C64+C74+C82+C90+C98+C106+C115+C123+C131+C139+C147+C164+C172+C180+C188+C197+C205+C214+C222+C230+C238+C247+C256+C264+C272+C280+C288+C297+C306+C314+C322+C330+C366+C375+C383+C391+C399+C407+C423+C432+C441+C449+C457+C465+C473+C482+C490+C498+C506+C514+C522+C530+C538+C546+C555+C563+C571+C579+C587+C605+C613+C621+C629+C637+C645+C654+C662+C670+C678+C686+C694+C702+C710+C718+C726+C734+C742+C751+C759+C767+C775)</f>
        <v>21911</v>
      </c>
      <c r="D784" s="520">
        <f>SUM(D12+D21+D29+D38+D48+D56+D64+D74+D82+D90+D98+D106+D115+D123+D131+D139+D147+D164+D172+D180+D188+D197+D205+D214+D222+D230+D238+D247+D256+D264+D272+D280+D288+D297+D306+D314+D322+D330+D366+D375+D383+D391+D399+D407+D423+D432+D441+D449+D457+D465+D473+D482+D490+D498+D506+D514+D522+D530+D538+D546+D555+D563+D571+D579+D587+D605+D613+D621+D629+D637+D645+D654+D662+D670+D678+D686+D694+D702+D710+D718+D726+D734+D742+D751+D759+D767+D775+D595)</f>
        <v>21195</v>
      </c>
      <c r="E784" s="520">
        <f>SUM(E12+E21+E29+E38+E48+E56+E64+E74+E82+E90+E98+E106+E115+E123+E131+E139+E147+E164+E172+E180+E188+E197+E205+E214+E222+E230+E238+E247+E256+E264+E272+E280+E288+E297+E306+E314+E322+E330+E366+E375+E383+E391+E399+E407+E423+E432+E441+E449+E457+E465+E473+E482+E490+E498+E506+E514+E522+E530+E538+E546+E555+E563+E571+E579+E587+E605+E613+E621+E629+E637+E645+E654+E662+E670+E678+E686+E694+E702+E710+E718+E726+E734+E742+E751+E759+E767+E775+E595)</f>
        <v>16660</v>
      </c>
      <c r="F784" s="935">
        <f t="shared" si="0"/>
        <v>0.7860344420853975</v>
      </c>
      <c r="G784" s="676"/>
    </row>
    <row r="785" spans="1:7" ht="12" customHeight="1">
      <c r="A785" s="513"/>
      <c r="B785" s="521" t="s">
        <v>456</v>
      </c>
      <c r="C785" s="520">
        <f>SUM(C13+C22+C30+C39+C49+C57+C65+C75+C83+C91+C99+C107+C116+C124+C132+C140+C148+C165+C173+C181+C189+C198+C206+C215+C223+C231+C239+C248+C257+C265+C273+C281+C289+C298+C307+C315+C323+C331+C367+C376+C384+C392+C400+C408+C424+C433+C442+C450+C458+C466+C474+C483+C491+C499+C507+C515+C523+C531+C539+C547+C556+C564+C572+C580+C588+C606+C614+C622+C630+C638+C646+C655+C663+C671+C679+C687+C695+C703+C711+C719+C727+C735+C743+C752+C760+C768+C776)</f>
        <v>2742401</v>
      </c>
      <c r="D785" s="520">
        <f>SUM(D13+D22+D30+D39+D49+D57+D65+D75+D83+D91+D99+D107+D116+D124+D132+D140+D148+D165+D173+D181+D189+D198+D206+D215+D223+D231+D239+D248+D257+D265+D273+D281+D289+D298+D307+D315+D323+D331+D367+D376+D384+D392+D400+D408+D424+D433+D442+D450+D458+D466+D474+D483+D491+D499+D507+D515+D523+D531+D539+D547+D556+D564+D572+D580+D588+D606+D614+D622+D630+D638+D646+D655+D663+D671+D679+D687+D695+D703+D711+D719+D727+D735+D743+D752+D760+D768+D776+D416+D349)</f>
        <v>2997045</v>
      </c>
      <c r="E785" s="520">
        <f>SUM(E13+E22+E30+E39+E49+E57+E65+E75+E83+E91+E99+E107+E116+E124+E132+E140+E148+E165+E173+E181+E189+E198+E206+E215+E223+E231+E239+E248+E257+E265+E273+E281+E289+E298+E307+E315+E323+E331+E367+E376+E384+E392+E400+E408+E424+E433+E442+E450+E458+E466+E474+E483+E491+E499+E507+E515+E523+E531+E539+E547+E556+E564+E572+E580+E588+E606+E614+E622+E630+E638+E646+E655+E663+E671+E679+E687+E695+E703+E711+E719+E727+E735+E743+E752+E760+E768+E776+E416+E349)</f>
        <v>2694303</v>
      </c>
      <c r="F785" s="935">
        <f t="shared" si="0"/>
        <v>0.8989865017041786</v>
      </c>
      <c r="G785" s="759"/>
    </row>
    <row r="786" spans="1:7" ht="12" customHeight="1">
      <c r="A786" s="513"/>
      <c r="B786" s="209" t="s">
        <v>185</v>
      </c>
      <c r="C786" s="520">
        <f>SUM(C14+C23+C31+C40+C50+C58+C66+C76+C84+C92+C100+C108+C117+C125+C133+C141+C149+C166+C174+C182+C190+C199+C207+C216+C224+C232+C240+C249+C258+C266+C274+C282+C290+C299+C308+C316+C324+C332+C368+C377+C385+C393+C401+C409+C425+C434+C443+C451+C459+C467+C475+C484+C492+C500+C508+C516+C524+C532+C540+C548+C557+C565+C573+C581+C589+C607+C615+C623+C631+C639+C647+C656+C664+C672+C680+C688+C696+C704+C712+C720+C728+C736+C744+C753+C761+C769+C777)</f>
        <v>185205</v>
      </c>
      <c r="D786" s="520">
        <f>SUM(D14+D23+D31+D40+D50+D58+D66+D76+D84+D92+D100+D108+D117+D125+D133+D141+D149+D166+D174+D182+D190+D199+D207+D216+D224+D232+D240+D249+D258+D266+D274+D282+D290+D299+D308+D316+D324+D332+D368+D377+D385+D393+D401+D409+D425+D434+D443+D451+D459+D467+D475+D484+D492+D500+D508+D516+D524+D532+D540+D548+D557+D565+D573+D581+D589+D607+D615+D623+D631+D639+D647+D656+D664+D672+D680+D688+D696+D704+D712+D720+D728+D736+D744+D753+D761+D769+D777+D341+D350+D359+D417)</f>
        <v>389235</v>
      </c>
      <c r="E786" s="520">
        <f>SUM(E14+E23+E31+E40+E50+E58+E66+E76+E84+E92+E100+E108+E117+E125+E133+E141+E149+E166+E174+E182+E190+E199+E207+E216+E224+E232+E240+E249+E258+E266+E274+E282+E290+E299+E308+E316+E324+E332+E368+E377+E385+E393+E401+E409+E425+E434+E443+E451+E459+E467+E475+E484+E492+E500+E508+E516+E524+E532+E540+E548+E557+E565+E573+E581+E589+E607+E615+E623+E631+E639+E647+E656+E664+E672+E680+E688+E696+E704+E712+E720+E728+E736+E744+E753+E761+E769+E777+E341+E350+E359+E417)</f>
        <v>339670</v>
      </c>
      <c r="F786" s="935">
        <f t="shared" si="0"/>
        <v>0.8726604750343623</v>
      </c>
      <c r="G786" s="759"/>
    </row>
    <row r="787" spans="1:7" ht="12" customHeight="1" thickBot="1">
      <c r="A787" s="513"/>
      <c r="B787" s="772" t="s">
        <v>451</v>
      </c>
      <c r="C787" s="738">
        <f>SUM(C15+C24+C32+C41+C51+C59+C67+C77+C85+C93+C101+C109+C118+C126+C134+C142+C150+C167+C175+C183+C191+C200+C208+C217+C225+C233+C241+C250+C259+C267+C275+C283+C291+C300+C309+C317+C325+C333+C369+C378+C386+C394+C402+C410+C426+C435+C444+C452+C460+C468+C476+C485+C493+C501+C509+C517+C525+C533+C541+C549+C558+C566+C574+C582+C590+C608+C616+C624+C632+C640+C648+C657+C665+C673+C681+C689+C697+C705+C713+C721+C729+C737+C745+C754+C762+C770+C778)</f>
        <v>90000</v>
      </c>
      <c r="D787" s="738">
        <f>SUM(D118+D126+D134+D183+D191+D241+D309+D360+D574+D608+D624+D632+D640+D648+D665+D158)</f>
        <v>136450</v>
      </c>
      <c r="E787" s="738">
        <f>SUM(E118+E126+E134+E183+E191+E241+E309+E360+E574+E608+E624+E632+E640+E648+E665+E158)</f>
        <v>94498</v>
      </c>
      <c r="F787" s="941">
        <f t="shared" si="0"/>
        <v>0.6925467204104068</v>
      </c>
      <c r="G787" s="711"/>
    </row>
    <row r="788" spans="1:7" ht="12" customHeight="1" thickBot="1">
      <c r="A788" s="513"/>
      <c r="B788" s="773" t="s">
        <v>84</v>
      </c>
      <c r="C788" s="774">
        <f>SUM(C783:C787)</f>
        <v>3118453</v>
      </c>
      <c r="D788" s="774">
        <f>SUM(D783:D787)</f>
        <v>3620562</v>
      </c>
      <c r="E788" s="774">
        <f>SUM(E783:E787)</f>
        <v>3206299</v>
      </c>
      <c r="F788" s="940">
        <f t="shared" si="0"/>
        <v>0.885580470656213</v>
      </c>
      <c r="G788" s="730"/>
    </row>
    <row r="789" spans="1:7" ht="12" customHeight="1">
      <c r="A789" s="513"/>
      <c r="B789" s="775" t="s">
        <v>97</v>
      </c>
      <c r="C789" s="520"/>
      <c r="D789" s="520"/>
      <c r="E789" s="520"/>
      <c r="F789" s="675"/>
      <c r="G789" s="708"/>
    </row>
    <row r="790" spans="1:7" ht="12" customHeight="1">
      <c r="A790" s="513"/>
      <c r="B790" s="521" t="s">
        <v>376</v>
      </c>
      <c r="C790" s="520">
        <f>SUM(C284+C779)</f>
        <v>32806</v>
      </c>
      <c r="D790" s="520">
        <f>SUM(D192+D284+D779+D25+D68+D176+D617+D292+D674+D658+D242+D16)</f>
        <v>38659</v>
      </c>
      <c r="E790" s="520">
        <f>SUM(E192+E284+E779+E25+E68+E176+E617+E292+E674+E658+E242+E16)</f>
        <v>14599</v>
      </c>
      <c r="F790" s="935">
        <f t="shared" si="0"/>
        <v>0.3776352207765333</v>
      </c>
      <c r="G790" s="708"/>
    </row>
    <row r="791" spans="1:7" ht="12" customHeight="1">
      <c r="A791" s="513"/>
      <c r="B791" s="521" t="s">
        <v>377</v>
      </c>
      <c r="C791" s="520"/>
      <c r="D791" s="520">
        <f>SUM(D283+D69+D291)</f>
        <v>7401</v>
      </c>
      <c r="E791" s="520">
        <f>SUM(E283+E69+E291)</f>
        <v>7401</v>
      </c>
      <c r="F791" s="935">
        <f t="shared" si="0"/>
        <v>1</v>
      </c>
      <c r="G791" s="676"/>
    </row>
    <row r="792" spans="1:7" ht="12" customHeight="1" thickBot="1">
      <c r="A792" s="513"/>
      <c r="B792" s="772" t="s">
        <v>493</v>
      </c>
      <c r="C792" s="738">
        <f>SUM(C53)</f>
        <v>500000</v>
      </c>
      <c r="D792" s="738">
        <f>SUM(D52+D184+D193+D243+D127)</f>
        <v>850755</v>
      </c>
      <c r="E792" s="738">
        <f>SUM(E52+E184+E193+E243+E127)</f>
        <v>619242</v>
      </c>
      <c r="F792" s="941">
        <f t="shared" si="0"/>
        <v>0.7278734770879983</v>
      </c>
      <c r="G792" s="730"/>
    </row>
    <row r="793" spans="1:7" ht="12" customHeight="1" thickBot="1">
      <c r="A793" s="513"/>
      <c r="B793" s="773" t="s">
        <v>91</v>
      </c>
      <c r="C793" s="774">
        <f>SUM(C790:C792)</f>
        <v>532806</v>
      </c>
      <c r="D793" s="774">
        <f>SUM(D790:D792)</f>
        <v>896815</v>
      </c>
      <c r="E793" s="774">
        <f>SUM(E790:E792)</f>
        <v>641242</v>
      </c>
      <c r="F793" s="940">
        <f t="shared" si="0"/>
        <v>0.7150214927270396</v>
      </c>
      <c r="G793" s="730"/>
    </row>
    <row r="794" spans="1:7" ht="16.5" customHeight="1" thickBot="1">
      <c r="A794" s="605"/>
      <c r="B794" s="621" t="s">
        <v>404</v>
      </c>
      <c r="C794" s="622">
        <f>SUM(C793+C788)</f>
        <v>3651259</v>
      </c>
      <c r="D794" s="622">
        <f>SUM(D793+D788)</f>
        <v>4517377</v>
      </c>
      <c r="E794" s="622">
        <f>SUM(E793+E788)</f>
        <v>3847541</v>
      </c>
      <c r="F794" s="938">
        <f t="shared" si="0"/>
        <v>0.8517201464478169</v>
      </c>
      <c r="G794" s="713"/>
    </row>
    <row r="795" ht="12">
      <c r="G795" s="777"/>
    </row>
    <row r="796" ht="12">
      <c r="G796" s="777"/>
    </row>
    <row r="797" spans="2:7" ht="12" hidden="1">
      <c r="B797" s="595" t="s">
        <v>125</v>
      </c>
      <c r="C797" s="778"/>
      <c r="D797" s="778"/>
      <c r="E797" s="778"/>
      <c r="G797" s="777"/>
    </row>
    <row r="798" ht="12">
      <c r="G798" s="777"/>
    </row>
    <row r="799" ht="12">
      <c r="G799" s="777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5" useFirstPageNumber="1" horizontalDpi="600" verticalDpi="600" orientation="landscape" paperSize="9" scale="76" r:id="rId1"/>
  <headerFooter alignWithMargins="0">
    <oddFooter>&amp;C&amp;P. oldal</oddFooter>
  </headerFooter>
  <rowBreaks count="15" manualBreakCount="15">
    <brk id="53" max="255" man="1"/>
    <brk id="103" max="255" man="1"/>
    <brk id="152" max="255" man="1"/>
    <brk id="202" max="255" man="1"/>
    <brk id="252" max="255" man="1"/>
    <brk id="302" max="255" man="1"/>
    <brk id="354" max="255" man="1"/>
    <brk id="404" max="255" man="1"/>
    <brk id="454" max="255" man="1"/>
    <brk id="503" max="255" man="1"/>
    <brk id="552" max="255" man="1"/>
    <brk id="600" max="255" man="1"/>
    <brk id="650" max="255" man="1"/>
    <brk id="699" max="255" man="1"/>
    <brk id="7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showZeros="0" zoomScale="95" zoomScaleNormal="95" zoomScaleSheetLayoutView="100" zoomScalePageLayoutView="0" workbookViewId="0" topLeftCell="A37">
      <selection activeCell="E53" sqref="E53:E55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3" width="13.625" style="11" customWidth="1"/>
    <col min="4" max="5" width="13.875" style="11" customWidth="1"/>
    <col min="6" max="6" width="8.50390625" style="11" customWidth="1"/>
    <col min="7" max="7" width="50.875" style="10" customWidth="1"/>
    <col min="8" max="16384" width="9.125" style="10" customWidth="1"/>
  </cols>
  <sheetData>
    <row r="1" spans="1:8" ht="12.75" customHeight="1">
      <c r="A1" s="1433" t="s">
        <v>458</v>
      </c>
      <c r="B1" s="1432"/>
      <c r="C1" s="1432"/>
      <c r="D1" s="1432"/>
      <c r="E1" s="1432"/>
      <c r="F1" s="1432"/>
      <c r="G1" s="1432"/>
      <c r="H1" s="93"/>
    </row>
    <row r="2" spans="1:8" ht="12.75" customHeight="1">
      <c r="A2" s="1431" t="s">
        <v>116</v>
      </c>
      <c r="B2" s="1432"/>
      <c r="C2" s="1432"/>
      <c r="D2" s="1432"/>
      <c r="E2" s="1432"/>
      <c r="F2" s="1432"/>
      <c r="G2" s="1432"/>
      <c r="H2" s="66"/>
    </row>
    <row r="3" spans="3:7" ht="12" customHeight="1">
      <c r="C3" s="75"/>
      <c r="D3" s="75"/>
      <c r="E3" s="75"/>
      <c r="F3" s="75"/>
      <c r="G3" s="90" t="s">
        <v>279</v>
      </c>
    </row>
    <row r="4" spans="1:7" ht="12.75" customHeight="1">
      <c r="A4" s="50"/>
      <c r="B4" s="51"/>
      <c r="C4" s="1375" t="s">
        <v>76</v>
      </c>
      <c r="D4" s="1375" t="s">
        <v>912</v>
      </c>
      <c r="E4" s="1405" t="s">
        <v>916</v>
      </c>
      <c r="F4" s="1375" t="s">
        <v>891</v>
      </c>
      <c r="G4" s="100" t="s">
        <v>231</v>
      </c>
    </row>
    <row r="5" spans="1:7" ht="12.75">
      <c r="A5" s="52" t="s">
        <v>435</v>
      </c>
      <c r="B5" s="99" t="s">
        <v>230</v>
      </c>
      <c r="C5" s="1393"/>
      <c r="D5" s="1429"/>
      <c r="E5" s="1411"/>
      <c r="F5" s="1429"/>
      <c r="G5" s="53" t="s">
        <v>232</v>
      </c>
    </row>
    <row r="6" spans="1:7" ht="13.5" thickBot="1">
      <c r="A6" s="54"/>
      <c r="B6" s="55"/>
      <c r="C6" s="1394"/>
      <c r="D6" s="1394"/>
      <c r="E6" s="1412"/>
      <c r="F6" s="1430"/>
      <c r="G6" s="56"/>
    </row>
    <row r="7" spans="1:7" ht="15" customHeight="1">
      <c r="A7" s="241" t="s">
        <v>253</v>
      </c>
      <c r="B7" s="242" t="s">
        <v>254</v>
      </c>
      <c r="C7" s="243" t="s">
        <v>255</v>
      </c>
      <c r="D7" s="243" t="s">
        <v>256</v>
      </c>
      <c r="E7" s="1005" t="s">
        <v>257</v>
      </c>
      <c r="F7" s="243" t="s">
        <v>53</v>
      </c>
      <c r="G7" s="242" t="s">
        <v>610</v>
      </c>
    </row>
    <row r="8" spans="1:7" ht="12.75" customHeight="1">
      <c r="A8" s="114"/>
      <c r="B8" s="97" t="s">
        <v>411</v>
      </c>
      <c r="C8" s="1"/>
      <c r="D8" s="1"/>
      <c r="E8" s="895"/>
      <c r="F8" s="1"/>
      <c r="G8" s="1006"/>
    </row>
    <row r="9" spans="1:7" ht="12.75" customHeight="1" thickBot="1">
      <c r="A9" s="44">
        <v>3911</v>
      </c>
      <c r="B9" s="37" t="s">
        <v>288</v>
      </c>
      <c r="C9" s="181">
        <v>14000</v>
      </c>
      <c r="D9" s="181">
        <v>14600</v>
      </c>
      <c r="E9" s="1003">
        <v>14519</v>
      </c>
      <c r="F9" s="942">
        <f>SUM(E9/D9)</f>
        <v>0.9944520547945206</v>
      </c>
      <c r="G9" s="900"/>
    </row>
    <row r="10" spans="1:7" ht="12.75" customHeight="1" thickBot="1">
      <c r="A10" s="65">
        <v>3910</v>
      </c>
      <c r="B10" s="38" t="s">
        <v>275</v>
      </c>
      <c r="C10" s="7">
        <f>SUM(C9:C9)</f>
        <v>14000</v>
      </c>
      <c r="D10" s="7">
        <f>SUM(D9:D9)</f>
        <v>14600</v>
      </c>
      <c r="E10" s="7">
        <f>SUM(E9:E9)</f>
        <v>14519</v>
      </c>
      <c r="F10" s="506">
        <f aca="true" t="shared" si="0" ref="F10:F56">SUM(E10/D10)</f>
        <v>0.9944520547945206</v>
      </c>
      <c r="G10" s="1004"/>
    </row>
    <row r="11" spans="1:7" s="14" customFormat="1" ht="12.75" customHeight="1">
      <c r="A11" s="12"/>
      <c r="B11" s="40" t="s">
        <v>410</v>
      </c>
      <c r="C11" s="26"/>
      <c r="D11" s="890"/>
      <c r="E11" s="890"/>
      <c r="F11" s="67"/>
      <c r="G11" s="901"/>
    </row>
    <row r="12" spans="1:7" s="14" customFormat="1" ht="12.75" customHeight="1">
      <c r="A12" s="44">
        <v>3921</v>
      </c>
      <c r="B12" s="37" t="s">
        <v>286</v>
      </c>
      <c r="C12" s="27">
        <v>6000</v>
      </c>
      <c r="D12" s="891">
        <v>6000</v>
      </c>
      <c r="E12" s="891">
        <v>6000</v>
      </c>
      <c r="F12" s="67">
        <f t="shared" si="0"/>
        <v>1</v>
      </c>
      <c r="G12" s="902" t="s">
        <v>19</v>
      </c>
    </row>
    <row r="13" spans="1:7" s="14" customFormat="1" ht="12.75" customHeight="1">
      <c r="A13" s="44">
        <v>3922</v>
      </c>
      <c r="B13" s="37" t="s">
        <v>287</v>
      </c>
      <c r="C13" s="27">
        <v>5000</v>
      </c>
      <c r="D13" s="891">
        <v>5000</v>
      </c>
      <c r="E13" s="891">
        <v>5000</v>
      </c>
      <c r="F13" s="67">
        <f t="shared" si="0"/>
        <v>1</v>
      </c>
      <c r="G13" s="902" t="s">
        <v>19</v>
      </c>
    </row>
    <row r="14" spans="1:7" s="14" customFormat="1" ht="12.75" customHeight="1">
      <c r="A14" s="44">
        <v>3924</v>
      </c>
      <c r="B14" s="37" t="s">
        <v>143</v>
      </c>
      <c r="C14" s="27"/>
      <c r="D14" s="891">
        <v>3000</v>
      </c>
      <c r="E14" s="891">
        <v>3000</v>
      </c>
      <c r="F14" s="67">
        <f t="shared" si="0"/>
        <v>1</v>
      </c>
      <c r="G14" s="903"/>
    </row>
    <row r="15" spans="1:7" s="14" customFormat="1" ht="12.75" customHeight="1">
      <c r="A15" s="44">
        <v>3925</v>
      </c>
      <c r="B15" s="37" t="s">
        <v>23</v>
      </c>
      <c r="C15" s="27">
        <v>300300</v>
      </c>
      <c r="D15" s="891">
        <v>300300</v>
      </c>
      <c r="E15" s="891">
        <v>300300</v>
      </c>
      <c r="F15" s="67">
        <f t="shared" si="0"/>
        <v>1</v>
      </c>
      <c r="G15" s="904"/>
    </row>
    <row r="16" spans="1:7" s="14" customFormat="1" ht="12.75" customHeight="1">
      <c r="A16" s="44">
        <v>3927</v>
      </c>
      <c r="B16" s="37" t="s">
        <v>15</v>
      </c>
      <c r="C16" s="27">
        <v>10000</v>
      </c>
      <c r="D16" s="891">
        <v>10000</v>
      </c>
      <c r="E16" s="891">
        <v>10000</v>
      </c>
      <c r="F16" s="67">
        <f t="shared" si="0"/>
        <v>1</v>
      </c>
      <c r="G16" s="904"/>
    </row>
    <row r="17" spans="1:7" s="14" customFormat="1" ht="12.75" customHeight="1">
      <c r="A17" s="44">
        <v>3928</v>
      </c>
      <c r="B17" s="37" t="s">
        <v>240</v>
      </c>
      <c r="C17" s="27">
        <v>180000</v>
      </c>
      <c r="D17" s="891">
        <v>264552</v>
      </c>
      <c r="E17" s="891">
        <v>84760</v>
      </c>
      <c r="F17" s="67">
        <f t="shared" si="0"/>
        <v>0.32039069823701954</v>
      </c>
      <c r="G17" s="904" t="s">
        <v>402</v>
      </c>
    </row>
    <row r="18" spans="1:7" s="14" customFormat="1" ht="12.75" customHeight="1">
      <c r="A18" s="44"/>
      <c r="B18" s="234" t="s">
        <v>113</v>
      </c>
      <c r="C18" s="70">
        <v>30000</v>
      </c>
      <c r="D18" s="892">
        <v>30000</v>
      </c>
      <c r="E18" s="892"/>
      <c r="F18" s="67">
        <f t="shared" si="0"/>
        <v>0</v>
      </c>
      <c r="G18" s="904"/>
    </row>
    <row r="19" spans="1:7" s="14" customFormat="1" ht="12.75" customHeight="1">
      <c r="A19" s="44"/>
      <c r="B19" s="234" t="s">
        <v>878</v>
      </c>
      <c r="C19" s="70"/>
      <c r="D19" s="892">
        <v>3625</v>
      </c>
      <c r="E19" s="892">
        <v>3625</v>
      </c>
      <c r="F19" s="67">
        <f t="shared" si="0"/>
        <v>1</v>
      </c>
      <c r="G19" s="904"/>
    </row>
    <row r="20" spans="1:7" s="14" customFormat="1" ht="12.75" customHeight="1">
      <c r="A20" s="44"/>
      <c r="B20" s="234" t="s">
        <v>877</v>
      </c>
      <c r="C20" s="70"/>
      <c r="D20" s="892">
        <v>260927</v>
      </c>
      <c r="E20" s="892">
        <v>81135</v>
      </c>
      <c r="F20" s="67">
        <f t="shared" si="0"/>
        <v>0.3109490393864951</v>
      </c>
      <c r="G20" s="904"/>
    </row>
    <row r="21" spans="1:7" s="14" customFormat="1" ht="12.75" customHeight="1" thickBot="1">
      <c r="A21" s="44">
        <v>3929</v>
      </c>
      <c r="B21" s="58" t="s">
        <v>444</v>
      </c>
      <c r="C21" s="71">
        <v>10000</v>
      </c>
      <c r="D21" s="893">
        <v>18000</v>
      </c>
      <c r="E21" s="894">
        <v>5881</v>
      </c>
      <c r="F21" s="942">
        <f t="shared" si="0"/>
        <v>0.32672222222222225</v>
      </c>
      <c r="G21" s="905" t="s">
        <v>402</v>
      </c>
    </row>
    <row r="22" spans="1:7" s="14" customFormat="1" ht="12.75" customHeight="1" thickBot="1">
      <c r="A22" s="65">
        <v>3920</v>
      </c>
      <c r="B22" s="38" t="s">
        <v>275</v>
      </c>
      <c r="C22" s="7">
        <f>SUM(C12:C17)+C21</f>
        <v>511300</v>
      </c>
      <c r="D22" s="889">
        <f>SUM(D12:D17)+D21</f>
        <v>606852</v>
      </c>
      <c r="E22" s="889">
        <f>SUM(E12:E17)+E21</f>
        <v>414941</v>
      </c>
      <c r="F22" s="503">
        <f t="shared" si="0"/>
        <v>0.6837597964577854</v>
      </c>
      <c r="G22" s="906"/>
    </row>
    <row r="23" spans="1:7" s="14" customFormat="1" ht="12.75" customHeight="1">
      <c r="A23" s="12"/>
      <c r="B23" s="40" t="s">
        <v>193</v>
      </c>
      <c r="C23" s="87"/>
      <c r="D23" s="952"/>
      <c r="E23" s="890"/>
      <c r="F23" s="67"/>
      <c r="G23" s="901"/>
    </row>
    <row r="24" spans="1:7" s="14" customFormat="1" ht="12.75" customHeight="1">
      <c r="A24" s="73">
        <v>3931</v>
      </c>
      <c r="B24" s="98" t="s">
        <v>245</v>
      </c>
      <c r="C24" s="71">
        <v>5000</v>
      </c>
      <c r="D24" s="893">
        <v>5000</v>
      </c>
      <c r="E24" s="893">
        <v>3375</v>
      </c>
      <c r="F24" s="67">
        <f t="shared" si="0"/>
        <v>0.675</v>
      </c>
      <c r="G24" s="907"/>
    </row>
    <row r="25" spans="1:7" s="14" customFormat="1" ht="12.75" customHeight="1" thickBot="1">
      <c r="A25" s="73">
        <v>3932</v>
      </c>
      <c r="B25" s="98" t="s">
        <v>289</v>
      </c>
      <c r="C25" s="88">
        <v>11000</v>
      </c>
      <c r="D25" s="894">
        <v>11000</v>
      </c>
      <c r="E25" s="894">
        <v>11000</v>
      </c>
      <c r="F25" s="942">
        <f t="shared" si="0"/>
        <v>1</v>
      </c>
      <c r="G25" s="908"/>
    </row>
    <row r="26" spans="1:7" s="14" customFormat="1" ht="12.75" customHeight="1" thickBot="1">
      <c r="A26" s="65">
        <v>3930</v>
      </c>
      <c r="B26" s="38" t="s">
        <v>275</v>
      </c>
      <c r="C26" s="7">
        <f>SUM(C24:C25)</f>
        <v>16000</v>
      </c>
      <c r="D26" s="889">
        <f>SUM(D24:D25)</f>
        <v>16000</v>
      </c>
      <c r="E26" s="889">
        <f>SUM(E24:E25)</f>
        <v>14375</v>
      </c>
      <c r="F26" s="503">
        <f t="shared" si="0"/>
        <v>0.8984375</v>
      </c>
      <c r="G26" s="909"/>
    </row>
    <row r="27" spans="1:7" ht="12.75" customHeight="1">
      <c r="A27" s="12"/>
      <c r="B27" s="40" t="s">
        <v>73</v>
      </c>
      <c r="C27" s="1"/>
      <c r="D27" s="895"/>
      <c r="E27" s="895"/>
      <c r="F27" s="67"/>
      <c r="G27" s="910"/>
    </row>
    <row r="28" spans="1:7" ht="12.75" customHeight="1">
      <c r="A28" s="44">
        <v>3941</v>
      </c>
      <c r="B28" s="37" t="s">
        <v>561</v>
      </c>
      <c r="C28" s="27">
        <v>268800</v>
      </c>
      <c r="D28" s="891">
        <v>268800</v>
      </c>
      <c r="E28" s="891">
        <v>268800</v>
      </c>
      <c r="F28" s="67">
        <f t="shared" si="0"/>
        <v>1</v>
      </c>
      <c r="G28" s="907"/>
    </row>
    <row r="29" spans="1:7" ht="12.75" customHeight="1" thickBot="1">
      <c r="A29" s="44">
        <v>3942</v>
      </c>
      <c r="B29" s="37" t="s">
        <v>542</v>
      </c>
      <c r="C29" s="27"/>
      <c r="D29" s="891">
        <v>15000</v>
      </c>
      <c r="E29" s="891"/>
      <c r="F29" s="942">
        <f t="shared" si="0"/>
        <v>0</v>
      </c>
      <c r="G29" s="907"/>
    </row>
    <row r="30" spans="1:7" s="14" customFormat="1" ht="12.75" customHeight="1" thickBot="1">
      <c r="A30" s="65">
        <v>3940</v>
      </c>
      <c r="B30" s="38" t="s">
        <v>273</v>
      </c>
      <c r="C30" s="7">
        <f>SUM(C28:C28)</f>
        <v>268800</v>
      </c>
      <c r="D30" s="889">
        <f>SUM(D28:D29)</f>
        <v>283800</v>
      </c>
      <c r="E30" s="889">
        <f>SUM(E28:E29)</f>
        <v>268800</v>
      </c>
      <c r="F30" s="506">
        <f t="shared" si="0"/>
        <v>0.9471458773784355</v>
      </c>
      <c r="G30" s="911"/>
    </row>
    <row r="31" spans="1:7" s="14" customFormat="1" ht="12.75" customHeight="1">
      <c r="A31" s="246"/>
      <c r="B31" s="247" t="s">
        <v>72</v>
      </c>
      <c r="C31" s="248"/>
      <c r="D31" s="896"/>
      <c r="E31" s="896"/>
      <c r="F31" s="67"/>
      <c r="G31" s="912"/>
    </row>
    <row r="32" spans="1:7" s="14" customFormat="1" ht="12.75" customHeight="1">
      <c r="A32" s="69">
        <v>3961</v>
      </c>
      <c r="B32" s="95" t="s">
        <v>242</v>
      </c>
      <c r="C32" s="102">
        <v>114400</v>
      </c>
      <c r="D32" s="897">
        <v>114400</v>
      </c>
      <c r="E32" s="897">
        <v>114400</v>
      </c>
      <c r="F32" s="67">
        <f t="shared" si="0"/>
        <v>1</v>
      </c>
      <c r="G32" s="907"/>
    </row>
    <row r="33" spans="1:7" s="14" customFormat="1" ht="12.75" customHeight="1">
      <c r="A33" s="69">
        <v>3962</v>
      </c>
      <c r="B33" s="500" t="s">
        <v>552</v>
      </c>
      <c r="C33" s="102"/>
      <c r="D33" s="897">
        <v>50000</v>
      </c>
      <c r="E33" s="897">
        <v>50000</v>
      </c>
      <c r="F33" s="67">
        <f t="shared" si="0"/>
        <v>1</v>
      </c>
      <c r="G33" s="907"/>
    </row>
    <row r="34" spans="1:7" s="14" customFormat="1" ht="12.75" customHeight="1" thickBot="1">
      <c r="A34" s="69">
        <v>3972</v>
      </c>
      <c r="B34" s="254" t="s">
        <v>194</v>
      </c>
      <c r="C34" s="102">
        <v>18500</v>
      </c>
      <c r="D34" s="897">
        <v>17050</v>
      </c>
      <c r="E34" s="897">
        <v>16850</v>
      </c>
      <c r="F34" s="942">
        <f t="shared" si="0"/>
        <v>0.9882697947214076</v>
      </c>
      <c r="G34" s="913" t="s">
        <v>19</v>
      </c>
    </row>
    <row r="35" spans="1:7" s="14" customFormat="1" ht="12.75" customHeight="1" thickBot="1">
      <c r="A35" s="249">
        <v>3970</v>
      </c>
      <c r="B35" s="250" t="s">
        <v>239</v>
      </c>
      <c r="C35" s="251">
        <f>SUM(C32:C34)</f>
        <v>132900</v>
      </c>
      <c r="D35" s="898">
        <f>SUM(D32:D34)</f>
        <v>181450</v>
      </c>
      <c r="E35" s="898">
        <f>SUM(E32:E34)</f>
        <v>181250</v>
      </c>
      <c r="F35" s="506">
        <f t="shared" si="0"/>
        <v>0.9988977679801598</v>
      </c>
      <c r="G35" s="911"/>
    </row>
    <row r="36" spans="1:7" s="14" customFormat="1" ht="12.75" customHeight="1">
      <c r="A36" s="252"/>
      <c r="B36" s="255" t="s">
        <v>409</v>
      </c>
      <c r="C36" s="253"/>
      <c r="D36" s="953"/>
      <c r="E36" s="896"/>
      <c r="F36" s="67"/>
      <c r="G36" s="914"/>
    </row>
    <row r="37" spans="1:7" s="14" customFormat="1" ht="12.75" customHeight="1">
      <c r="A37" s="69">
        <v>3988</v>
      </c>
      <c r="B37" s="95" t="s">
        <v>914</v>
      </c>
      <c r="C37" s="248"/>
      <c r="D37" s="897">
        <v>330</v>
      </c>
      <c r="E37" s="897"/>
      <c r="F37" s="67">
        <f t="shared" si="0"/>
        <v>0</v>
      </c>
      <c r="G37" s="901"/>
    </row>
    <row r="38" spans="1:7" s="14" customFormat="1" ht="12.75" customHeight="1">
      <c r="A38" s="69">
        <v>3989</v>
      </c>
      <c r="B38" s="95" t="s">
        <v>557</v>
      </c>
      <c r="C38" s="102">
        <v>6000</v>
      </c>
      <c r="D38" s="897"/>
      <c r="E38" s="897"/>
      <c r="F38" s="67"/>
      <c r="G38" s="907"/>
    </row>
    <row r="39" spans="1:7" s="14" customFormat="1" ht="12.75" customHeight="1">
      <c r="A39" s="73">
        <v>3990</v>
      </c>
      <c r="B39" s="98" t="s">
        <v>473</v>
      </c>
      <c r="C39" s="71">
        <v>1052</v>
      </c>
      <c r="D39" s="893">
        <v>1392</v>
      </c>
      <c r="E39" s="893">
        <v>1392</v>
      </c>
      <c r="F39" s="67">
        <f t="shared" si="0"/>
        <v>1</v>
      </c>
      <c r="G39" s="907"/>
    </row>
    <row r="40" spans="1:7" s="14" customFormat="1" ht="12.75" customHeight="1">
      <c r="A40" s="73">
        <v>3991</v>
      </c>
      <c r="B40" s="98" t="s">
        <v>543</v>
      </c>
      <c r="C40" s="71">
        <v>4212</v>
      </c>
      <c r="D40" s="893">
        <v>7012</v>
      </c>
      <c r="E40" s="893">
        <v>7012</v>
      </c>
      <c r="F40" s="67">
        <f t="shared" si="0"/>
        <v>1</v>
      </c>
      <c r="G40" s="907"/>
    </row>
    <row r="41" spans="1:7" s="14" customFormat="1" ht="12.75" customHeight="1">
      <c r="A41" s="73">
        <v>3992</v>
      </c>
      <c r="B41" s="98" t="s">
        <v>474</v>
      </c>
      <c r="C41" s="71">
        <v>1272</v>
      </c>
      <c r="D41" s="893">
        <v>1972</v>
      </c>
      <c r="E41" s="893">
        <v>1972</v>
      </c>
      <c r="F41" s="67">
        <f t="shared" si="0"/>
        <v>1</v>
      </c>
      <c r="G41" s="907"/>
    </row>
    <row r="42" spans="1:7" s="14" customFormat="1" ht="12.75" customHeight="1">
      <c r="A42" s="73">
        <v>3993</v>
      </c>
      <c r="B42" s="98" t="s">
        <v>475</v>
      </c>
      <c r="C42" s="71">
        <v>1142</v>
      </c>
      <c r="D42" s="893">
        <v>1622</v>
      </c>
      <c r="E42" s="893">
        <v>1622</v>
      </c>
      <c r="F42" s="67">
        <f t="shared" si="0"/>
        <v>1</v>
      </c>
      <c r="G42" s="907"/>
    </row>
    <row r="43" spans="1:7" s="14" customFormat="1" ht="12.75" customHeight="1">
      <c r="A43" s="73">
        <v>3994</v>
      </c>
      <c r="B43" s="98" t="s">
        <v>156</v>
      </c>
      <c r="C43" s="71">
        <v>952</v>
      </c>
      <c r="D43" s="893">
        <v>1192</v>
      </c>
      <c r="E43" s="893">
        <v>1192</v>
      </c>
      <c r="F43" s="67">
        <f t="shared" si="0"/>
        <v>1</v>
      </c>
      <c r="G43" s="907"/>
    </row>
    <row r="44" spans="1:7" s="14" customFormat="1" ht="12.75" customHeight="1">
      <c r="A44" s="73">
        <v>3995</v>
      </c>
      <c r="B44" s="98" t="s">
        <v>157</v>
      </c>
      <c r="C44" s="71">
        <v>992</v>
      </c>
      <c r="D44" s="893">
        <v>1192</v>
      </c>
      <c r="E44" s="893">
        <v>1192</v>
      </c>
      <c r="F44" s="67">
        <f t="shared" si="0"/>
        <v>1</v>
      </c>
      <c r="G44" s="907"/>
    </row>
    <row r="45" spans="1:7" s="14" customFormat="1" ht="12.75" customHeight="1">
      <c r="A45" s="73">
        <v>3996</v>
      </c>
      <c r="B45" s="98" t="s">
        <v>158</v>
      </c>
      <c r="C45" s="71">
        <v>992</v>
      </c>
      <c r="D45" s="893">
        <v>972</v>
      </c>
      <c r="E45" s="893">
        <v>972</v>
      </c>
      <c r="F45" s="67">
        <f t="shared" si="0"/>
        <v>1</v>
      </c>
      <c r="G45" s="907"/>
    </row>
    <row r="46" spans="1:7" s="14" customFormat="1" ht="12.75" customHeight="1">
      <c r="A46" s="73">
        <v>3997</v>
      </c>
      <c r="B46" s="98" t="s">
        <v>159</v>
      </c>
      <c r="C46" s="71">
        <v>942</v>
      </c>
      <c r="D46" s="893">
        <v>1152</v>
      </c>
      <c r="E46" s="893">
        <v>1152</v>
      </c>
      <c r="F46" s="67">
        <f t="shared" si="0"/>
        <v>1</v>
      </c>
      <c r="G46" s="907"/>
    </row>
    <row r="47" spans="1:7" s="14" customFormat="1" ht="12.75" customHeight="1">
      <c r="A47" s="73">
        <v>3998</v>
      </c>
      <c r="B47" s="98" t="s">
        <v>160</v>
      </c>
      <c r="C47" s="71">
        <v>932</v>
      </c>
      <c r="D47" s="893">
        <v>1252</v>
      </c>
      <c r="E47" s="893">
        <v>1252</v>
      </c>
      <c r="F47" s="67">
        <f t="shared" si="0"/>
        <v>1</v>
      </c>
      <c r="G47" s="907"/>
    </row>
    <row r="48" spans="1:7" s="14" customFormat="1" ht="12.75" customHeight="1" thickBot="1">
      <c r="A48" s="111">
        <v>3999</v>
      </c>
      <c r="B48" s="98" t="s">
        <v>161</v>
      </c>
      <c r="C48" s="88">
        <v>1032</v>
      </c>
      <c r="D48" s="894">
        <v>1432</v>
      </c>
      <c r="E48" s="894">
        <v>1432</v>
      </c>
      <c r="F48" s="942">
        <f t="shared" si="0"/>
        <v>1</v>
      </c>
      <c r="G48" s="907"/>
    </row>
    <row r="49" spans="1:7" s="14" customFormat="1" ht="12.75" customHeight="1" thickBot="1">
      <c r="A49" s="65"/>
      <c r="B49" s="38" t="s">
        <v>239</v>
      </c>
      <c r="C49" s="7">
        <f>SUM(C38:C48)</f>
        <v>19520</v>
      </c>
      <c r="D49" s="889">
        <f>SUM(D37:D48)</f>
        <v>19520</v>
      </c>
      <c r="E49" s="889">
        <f>SUM(E37:E48)</f>
        <v>19190</v>
      </c>
      <c r="F49" s="503">
        <f t="shared" si="0"/>
        <v>0.983094262295082</v>
      </c>
      <c r="G49" s="911"/>
    </row>
    <row r="50" spans="1:7" s="14" customFormat="1" ht="12.75" customHeight="1" thickBot="1">
      <c r="A50" s="65">
        <v>3900</v>
      </c>
      <c r="B50" s="38" t="s">
        <v>233</v>
      </c>
      <c r="C50" s="7">
        <f>C30+C22+C10+C26+C35+C49</f>
        <v>962520</v>
      </c>
      <c r="D50" s="889">
        <f>D30+D22+D10+D26+D35+D49</f>
        <v>1122222</v>
      </c>
      <c r="E50" s="889">
        <f>E30+E22+E10+E26+E35+E49</f>
        <v>913075</v>
      </c>
      <c r="F50" s="503">
        <f t="shared" si="0"/>
        <v>0.8136313492339305</v>
      </c>
      <c r="G50" s="911"/>
    </row>
    <row r="51" spans="1:7" s="14" customFormat="1" ht="12.75" customHeight="1">
      <c r="A51" s="48"/>
      <c r="B51" s="95" t="s">
        <v>269</v>
      </c>
      <c r="C51" s="71"/>
      <c r="D51" s="893"/>
      <c r="E51" s="893"/>
      <c r="F51" s="67"/>
      <c r="G51" s="901"/>
    </row>
    <row r="52" spans="1:7" s="14" customFormat="1" ht="12.75" customHeight="1">
      <c r="A52" s="48"/>
      <c r="B52" s="27" t="s">
        <v>171</v>
      </c>
      <c r="C52" s="71"/>
      <c r="D52" s="893"/>
      <c r="E52" s="893"/>
      <c r="F52" s="67"/>
      <c r="G52" s="901"/>
    </row>
    <row r="53" spans="1:7" s="14" customFormat="1" ht="12.75" customHeight="1">
      <c r="A53" s="48"/>
      <c r="B53" s="95" t="s">
        <v>879</v>
      </c>
      <c r="C53" s="71"/>
      <c r="D53" s="893">
        <f>SUM(D19)</f>
        <v>3625</v>
      </c>
      <c r="E53" s="1350">
        <f>SUM(E19)</f>
        <v>3625</v>
      </c>
      <c r="F53" s="67">
        <f t="shared" si="0"/>
        <v>1</v>
      </c>
      <c r="G53" s="901"/>
    </row>
    <row r="54" spans="1:7" s="14" customFormat="1" ht="12.75" customHeight="1">
      <c r="A54" s="47"/>
      <c r="B54" s="27" t="s">
        <v>451</v>
      </c>
      <c r="C54" s="27">
        <f>SUM(C10+C22+C26+C30+C35+C49)-C55</f>
        <v>758520</v>
      </c>
      <c r="D54" s="891">
        <f>SUM(D10+D22+D26+D30+D35+D49)-D55-D53</f>
        <v>810070</v>
      </c>
      <c r="E54" s="1351">
        <f>SUM(E10+E22+E26+E30+E35+E49)-E55-E53</f>
        <v>807915</v>
      </c>
      <c r="F54" s="67">
        <f t="shared" si="0"/>
        <v>0.9973397360721913</v>
      </c>
      <c r="G54" s="901"/>
    </row>
    <row r="55" spans="1:7" s="14" customFormat="1" ht="12.75" customHeight="1">
      <c r="A55" s="47"/>
      <c r="B55" s="102" t="s">
        <v>428</v>
      </c>
      <c r="C55" s="27">
        <f>SUM(C9+C21+C17)</f>
        <v>204000</v>
      </c>
      <c r="D55" s="891">
        <f>SUM(D9+D21+D20+D29)</f>
        <v>308527</v>
      </c>
      <c r="E55" s="1351">
        <f>SUM(E9+E21+E20+E29)</f>
        <v>101535</v>
      </c>
      <c r="F55" s="67">
        <f t="shared" si="0"/>
        <v>0.3290959948399978</v>
      </c>
      <c r="G55" s="915"/>
    </row>
    <row r="56" spans="1:7" s="14" customFormat="1" ht="12.75" customHeight="1">
      <c r="A56" s="268"/>
      <c r="B56" s="269" t="s">
        <v>84</v>
      </c>
      <c r="C56" s="79">
        <f>SUM(C52:C55)</f>
        <v>962520</v>
      </c>
      <c r="D56" s="899">
        <f>SUM(D52:D55)</f>
        <v>1122222</v>
      </c>
      <c r="E56" s="899">
        <f>SUM(E52:E55)</f>
        <v>913075</v>
      </c>
      <c r="F56" s="232">
        <f t="shared" si="0"/>
        <v>0.8136313492339305</v>
      </c>
      <c r="G56" s="915"/>
    </row>
    <row r="57" spans="1:7" ht="12.75" customHeight="1">
      <c r="A57" s="42"/>
      <c r="B57" s="43"/>
      <c r="C57" s="19"/>
      <c r="D57" s="19"/>
      <c r="E57" s="19"/>
      <c r="F57" s="19"/>
      <c r="G57" s="43"/>
    </row>
    <row r="58" ht="12.75" customHeight="1">
      <c r="A58" s="57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1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showZeros="0" zoomScaleSheetLayoutView="100" zoomScalePageLayoutView="0" workbookViewId="0" topLeftCell="C97">
      <selection activeCell="B118" sqref="B118"/>
    </sheetView>
  </sheetViews>
  <sheetFormatPr defaultColWidth="9.125" defaultRowHeight="12.75" customHeight="1"/>
  <cols>
    <col min="1" max="1" width="5.75390625" style="42" customWidth="1"/>
    <col min="2" max="2" width="66.125" style="43" customWidth="1"/>
    <col min="3" max="5" width="12.125" style="49" customWidth="1"/>
    <col min="6" max="6" width="9.75390625" style="49" customWidth="1"/>
    <col min="7" max="7" width="57.50390625" style="43" customWidth="1"/>
    <col min="8" max="16384" width="9.125" style="43" customWidth="1"/>
  </cols>
  <sheetData>
    <row r="1" spans="1:7" s="17" customFormat="1" ht="12.75" customHeight="1">
      <c r="A1" s="1436" t="s">
        <v>234</v>
      </c>
      <c r="B1" s="1432"/>
      <c r="C1" s="1432"/>
      <c r="D1" s="1432"/>
      <c r="E1" s="1432"/>
      <c r="F1" s="1432"/>
      <c r="G1" s="1432"/>
    </row>
    <row r="2" spans="1:7" s="17" customFormat="1" ht="12.75" customHeight="1">
      <c r="A2" s="1431" t="s">
        <v>117</v>
      </c>
      <c r="B2" s="1432"/>
      <c r="C2" s="1432"/>
      <c r="D2" s="1432"/>
      <c r="E2" s="1432"/>
      <c r="F2" s="1432"/>
      <c r="G2" s="1432"/>
    </row>
    <row r="3" spans="1:7" s="17" customFormat="1" ht="12.75" customHeight="1">
      <c r="A3" s="66"/>
      <c r="B3" s="66"/>
      <c r="C3" s="1434"/>
      <c r="D3" s="1434"/>
      <c r="E3" s="1434"/>
      <c r="F3" s="1434"/>
      <c r="G3" s="1435"/>
    </row>
    <row r="4" spans="1:7" ht="10.5" customHeight="1">
      <c r="A4" s="598"/>
      <c r="B4" s="595"/>
      <c r="C4" s="779"/>
      <c r="D4" s="779"/>
      <c r="E4" s="779"/>
      <c r="F4" s="779"/>
      <c r="G4" s="780" t="s">
        <v>279</v>
      </c>
    </row>
    <row r="5" spans="1:7" ht="12.75" customHeight="1">
      <c r="A5" s="763"/>
      <c r="B5" s="781"/>
      <c r="C5" s="1405" t="s">
        <v>76</v>
      </c>
      <c r="D5" s="1405" t="s">
        <v>912</v>
      </c>
      <c r="E5" s="1405" t="s">
        <v>915</v>
      </c>
      <c r="F5" s="1405" t="s">
        <v>892</v>
      </c>
      <c r="G5" s="782"/>
    </row>
    <row r="6" spans="1:7" ht="12" customHeight="1">
      <c r="A6" s="603" t="s">
        <v>435</v>
      </c>
      <c r="B6" s="783" t="s">
        <v>230</v>
      </c>
      <c r="C6" s="1406"/>
      <c r="D6" s="1411"/>
      <c r="E6" s="1411"/>
      <c r="F6" s="1437"/>
      <c r="G6" s="671" t="s">
        <v>231</v>
      </c>
    </row>
    <row r="7" spans="1:7" ht="12.75" customHeight="1" thickBot="1">
      <c r="A7" s="784"/>
      <c r="B7" s="785"/>
      <c r="C7" s="1412"/>
      <c r="D7" s="1412"/>
      <c r="E7" s="1412"/>
      <c r="F7" s="1438"/>
      <c r="G7" s="627" t="s">
        <v>232</v>
      </c>
    </row>
    <row r="8" spans="1:7" ht="12.75" customHeight="1">
      <c r="A8" s="786" t="s">
        <v>253</v>
      </c>
      <c r="B8" s="608" t="s">
        <v>254</v>
      </c>
      <c r="C8" s="787" t="s">
        <v>255</v>
      </c>
      <c r="D8" s="787" t="s">
        <v>256</v>
      </c>
      <c r="E8" s="787" t="s">
        <v>257</v>
      </c>
      <c r="F8" s="787" t="s">
        <v>53</v>
      </c>
      <c r="G8" s="672" t="s">
        <v>614</v>
      </c>
    </row>
    <row r="9" spans="1:7" ht="16.5" customHeight="1">
      <c r="A9" s="728"/>
      <c r="B9" s="788" t="s">
        <v>419</v>
      </c>
      <c r="C9" s="676"/>
      <c r="D9" s="676"/>
      <c r="E9" s="676"/>
      <c r="F9" s="676"/>
      <c r="G9" s="789"/>
    </row>
    <row r="10" spans="1:7" ht="11.25">
      <c r="A10" s="603"/>
      <c r="B10" s="790" t="s">
        <v>405</v>
      </c>
      <c r="C10" s="791"/>
      <c r="D10" s="791"/>
      <c r="E10" s="791"/>
      <c r="F10" s="791"/>
      <c r="G10" s="619"/>
    </row>
    <row r="11" spans="1:7" ht="11.25">
      <c r="A11" s="792">
        <v>4014</v>
      </c>
      <c r="B11" s="514" t="s">
        <v>569</v>
      </c>
      <c r="C11" s="793">
        <v>30000</v>
      </c>
      <c r="D11" s="793">
        <f>SUM(D12:D13)</f>
        <v>44220</v>
      </c>
      <c r="E11" s="793">
        <f>SUM(E12:E13)</f>
        <v>20824</v>
      </c>
      <c r="F11" s="516">
        <f>SUM(E11/D11)</f>
        <v>0.4709181365897784</v>
      </c>
      <c r="G11" s="794"/>
    </row>
    <row r="12" spans="1:7" ht="12">
      <c r="A12" s="792"/>
      <c r="B12" s="795" t="s">
        <v>499</v>
      </c>
      <c r="C12" s="793"/>
      <c r="D12" s="796">
        <v>9058</v>
      </c>
      <c r="E12" s="796">
        <v>9058</v>
      </c>
      <c r="F12" s="1066">
        <f aca="true" t="shared" si="0" ref="F12:F75">SUM(E12/D12)</f>
        <v>1</v>
      </c>
      <c r="G12" s="794"/>
    </row>
    <row r="13" spans="1:7" ht="12">
      <c r="A13" s="792"/>
      <c r="B13" s="795" t="s">
        <v>821</v>
      </c>
      <c r="C13" s="793"/>
      <c r="D13" s="796">
        <v>35162</v>
      </c>
      <c r="E13" s="796">
        <v>11766</v>
      </c>
      <c r="F13" s="1066">
        <f t="shared" si="0"/>
        <v>0.33462260394744325</v>
      </c>
      <c r="G13" s="794"/>
    </row>
    <row r="14" spans="1:7" ht="12">
      <c r="A14" s="792">
        <v>4016</v>
      </c>
      <c r="B14" s="514" t="s">
        <v>394</v>
      </c>
      <c r="C14" s="793"/>
      <c r="D14" s="793">
        <v>18801</v>
      </c>
      <c r="E14" s="793">
        <v>18801</v>
      </c>
      <c r="F14" s="516">
        <f t="shared" si="0"/>
        <v>1</v>
      </c>
      <c r="G14" s="797"/>
    </row>
    <row r="15" spans="1:7" s="39" customFormat="1" ht="11.25">
      <c r="A15" s="728">
        <v>4010</v>
      </c>
      <c r="B15" s="798" t="s">
        <v>406</v>
      </c>
      <c r="C15" s="799">
        <f>SUM(C11:C13)</f>
        <v>30000</v>
      </c>
      <c r="D15" s="799">
        <f>SUM(D11+D14)</f>
        <v>63021</v>
      </c>
      <c r="E15" s="799">
        <f>SUM(E11+E14)</f>
        <v>39625</v>
      </c>
      <c r="F15" s="1059">
        <f t="shared" si="0"/>
        <v>0.6287586677456721</v>
      </c>
      <c r="G15" s="800"/>
    </row>
    <row r="16" spans="1:7" s="39" customFormat="1" ht="11.25">
      <c r="A16" s="84"/>
      <c r="B16" s="801" t="s">
        <v>407</v>
      </c>
      <c r="C16" s="515"/>
      <c r="D16" s="515"/>
      <c r="E16" s="515"/>
      <c r="F16" s="516"/>
      <c r="G16" s="614"/>
    </row>
    <row r="17" spans="1:7" s="39" customFormat="1" ht="11.25">
      <c r="A17" s="792">
        <v>4032</v>
      </c>
      <c r="B17" s="514" t="s">
        <v>112</v>
      </c>
      <c r="C17" s="515">
        <v>4000</v>
      </c>
      <c r="D17" s="515">
        <v>4000</v>
      </c>
      <c r="E17" s="515"/>
      <c r="F17" s="516">
        <f t="shared" si="0"/>
        <v>0</v>
      </c>
      <c r="G17" s="614"/>
    </row>
    <row r="18" spans="1:7" s="39" customFormat="1" ht="11.25">
      <c r="A18" s="614">
        <v>4034</v>
      </c>
      <c r="B18" s="517" t="s">
        <v>673</v>
      </c>
      <c r="C18" s="515"/>
      <c r="D18" s="515">
        <v>540</v>
      </c>
      <c r="E18" s="515"/>
      <c r="F18" s="516">
        <f t="shared" si="0"/>
        <v>0</v>
      </c>
      <c r="G18" s="802"/>
    </row>
    <row r="19" spans="1:7" s="39" customFormat="1" ht="11.25">
      <c r="A19" s="728">
        <v>4030</v>
      </c>
      <c r="B19" s="798" t="s">
        <v>408</v>
      </c>
      <c r="C19" s="630">
        <f>SUM(C17:C17)</f>
        <v>4000</v>
      </c>
      <c r="D19" s="630">
        <f>SUM(D17:D18)</f>
        <v>4540</v>
      </c>
      <c r="E19" s="630"/>
      <c r="F19" s="1058">
        <f t="shared" si="0"/>
        <v>0</v>
      </c>
      <c r="G19" s="803"/>
    </row>
    <row r="20" spans="1:7" s="39" customFormat="1" ht="12">
      <c r="A20" s="84"/>
      <c r="B20" s="804" t="s">
        <v>412</v>
      </c>
      <c r="C20" s="805"/>
      <c r="D20" s="805"/>
      <c r="E20" s="805"/>
      <c r="F20" s="516"/>
      <c r="G20" s="806"/>
    </row>
    <row r="21" spans="1:7" s="39" customFormat="1" ht="11.25">
      <c r="A21" s="792">
        <v>4117</v>
      </c>
      <c r="B21" s="807" t="s">
        <v>555</v>
      </c>
      <c r="C21" s="515">
        <v>522000</v>
      </c>
      <c r="D21" s="515">
        <f>SUM(D22:D23)</f>
        <v>400926</v>
      </c>
      <c r="E21" s="515">
        <v>400926</v>
      </c>
      <c r="F21" s="516">
        <f t="shared" si="0"/>
        <v>1</v>
      </c>
      <c r="G21" s="808"/>
    </row>
    <row r="22" spans="1:7" s="39" customFormat="1" ht="12">
      <c r="A22" s="792"/>
      <c r="B22" s="795" t="s">
        <v>499</v>
      </c>
      <c r="C22" s="515"/>
      <c r="D22" s="812"/>
      <c r="E22" s="812"/>
      <c r="F22" s="516"/>
      <c r="G22" s="808"/>
    </row>
    <row r="23" spans="1:7" s="39" customFormat="1" ht="12">
      <c r="A23" s="792"/>
      <c r="B23" s="795" t="s">
        <v>821</v>
      </c>
      <c r="C23" s="515"/>
      <c r="D23" s="812">
        <v>400926</v>
      </c>
      <c r="E23" s="812">
        <v>400926</v>
      </c>
      <c r="F23" s="1066">
        <f t="shared" si="0"/>
        <v>1</v>
      </c>
      <c r="G23" s="808"/>
    </row>
    <row r="24" spans="1:7" s="39" customFormat="1" ht="11.25">
      <c r="A24" s="792">
        <v>4118</v>
      </c>
      <c r="B24" s="807" t="s">
        <v>265</v>
      </c>
      <c r="C24" s="515">
        <v>670000</v>
      </c>
      <c r="D24" s="515">
        <v>527559</v>
      </c>
      <c r="E24" s="515">
        <v>107950</v>
      </c>
      <c r="F24" s="516">
        <f t="shared" si="0"/>
        <v>0.2046216631694275</v>
      </c>
      <c r="G24" s="808"/>
    </row>
    <row r="25" spans="1:7" s="39" customFormat="1" ht="12">
      <c r="A25" s="792"/>
      <c r="B25" s="795" t="s">
        <v>499</v>
      </c>
      <c r="C25" s="515"/>
      <c r="D25" s="515">
        <v>608</v>
      </c>
      <c r="E25" s="515"/>
      <c r="F25" s="516">
        <f t="shared" si="0"/>
        <v>0</v>
      </c>
      <c r="G25" s="808"/>
    </row>
    <row r="26" spans="1:7" s="39" customFormat="1" ht="12">
      <c r="A26" s="792"/>
      <c r="B26" s="795" t="s">
        <v>821</v>
      </c>
      <c r="C26" s="515"/>
      <c r="D26" s="515">
        <v>526951</v>
      </c>
      <c r="E26" s="515">
        <v>107950</v>
      </c>
      <c r="F26" s="516">
        <f t="shared" si="0"/>
        <v>0.20485775717286805</v>
      </c>
      <c r="G26" s="808"/>
    </row>
    <row r="27" spans="1:7" s="39" customFormat="1" ht="0" customHeight="1" hidden="1">
      <c r="A27" s="792">
        <v>4119</v>
      </c>
      <c r="B27" s="807" t="s">
        <v>676</v>
      </c>
      <c r="C27" s="515"/>
      <c r="D27" s="515"/>
      <c r="E27" s="515"/>
      <c r="F27" s="516"/>
      <c r="G27" s="808"/>
    </row>
    <row r="28" spans="1:7" s="39" customFormat="1" ht="11.25">
      <c r="A28" s="792">
        <v>4120</v>
      </c>
      <c r="B28" s="807" t="s">
        <v>556</v>
      </c>
      <c r="C28" s="515">
        <v>430000</v>
      </c>
      <c r="D28" s="515">
        <v>338583</v>
      </c>
      <c r="E28" s="515">
        <v>129179</v>
      </c>
      <c r="F28" s="516">
        <f t="shared" si="0"/>
        <v>0.38152831063579684</v>
      </c>
      <c r="G28" s="808"/>
    </row>
    <row r="29" spans="1:7" s="39" customFormat="1" ht="12">
      <c r="A29" s="792"/>
      <c r="B29" s="809" t="s">
        <v>153</v>
      </c>
      <c r="C29" s="515"/>
      <c r="D29" s="515"/>
      <c r="E29" s="515"/>
      <c r="F29" s="516"/>
      <c r="G29" s="806"/>
    </row>
    <row r="30" spans="1:7" s="36" customFormat="1" ht="11.25">
      <c r="A30" s="614">
        <v>4121</v>
      </c>
      <c r="B30" s="810" t="s">
        <v>195</v>
      </c>
      <c r="C30" s="620">
        <v>37700</v>
      </c>
      <c r="D30" s="620">
        <f>D31+D32</f>
        <v>89985</v>
      </c>
      <c r="E30" s="620">
        <f>E31+E32</f>
        <v>51258</v>
      </c>
      <c r="F30" s="516">
        <f t="shared" si="0"/>
        <v>0.5696282713785631</v>
      </c>
      <c r="G30" s="794"/>
    </row>
    <row r="31" spans="1:7" s="36" customFormat="1" ht="12">
      <c r="A31" s="614"/>
      <c r="B31" s="795" t="s">
        <v>499</v>
      </c>
      <c r="C31" s="620"/>
      <c r="D31" s="796">
        <v>3429</v>
      </c>
      <c r="E31" s="796">
        <v>4037</v>
      </c>
      <c r="F31" s="1066">
        <f t="shared" si="0"/>
        <v>1.1773111694371536</v>
      </c>
      <c r="G31" s="794"/>
    </row>
    <row r="32" spans="1:7" s="36" customFormat="1" ht="12">
      <c r="A32" s="614"/>
      <c r="B32" s="795" t="s">
        <v>821</v>
      </c>
      <c r="C32" s="620"/>
      <c r="D32" s="796">
        <v>86556</v>
      </c>
      <c r="E32" s="796">
        <v>47221</v>
      </c>
      <c r="F32" s="1066">
        <f t="shared" si="0"/>
        <v>0.5455543232127178</v>
      </c>
      <c r="G32" s="794"/>
    </row>
    <row r="33" spans="1:7" s="36" customFormat="1" ht="11.25">
      <c r="A33" s="614">
        <v>4122</v>
      </c>
      <c r="B33" s="811" t="s">
        <v>290</v>
      </c>
      <c r="C33" s="515">
        <v>120000</v>
      </c>
      <c r="D33" s="515">
        <f>SUM(D34:D35)</f>
        <v>205205</v>
      </c>
      <c r="E33" s="515">
        <f>SUM(E34:E35)</f>
        <v>120896</v>
      </c>
      <c r="F33" s="516">
        <f t="shared" si="0"/>
        <v>0.5891474379279258</v>
      </c>
      <c r="G33" s="619"/>
    </row>
    <row r="34" spans="1:7" s="36" customFormat="1" ht="12">
      <c r="A34" s="614"/>
      <c r="B34" s="795" t="s">
        <v>499</v>
      </c>
      <c r="C34" s="515"/>
      <c r="D34" s="812">
        <v>14485</v>
      </c>
      <c r="E34" s="812">
        <v>14485</v>
      </c>
      <c r="F34" s="1066">
        <f t="shared" si="0"/>
        <v>1</v>
      </c>
      <c r="G34" s="619"/>
    </row>
    <row r="35" spans="1:7" s="36" customFormat="1" ht="12">
      <c r="A35" s="614"/>
      <c r="B35" s="795" t="s">
        <v>821</v>
      </c>
      <c r="C35" s="515"/>
      <c r="D35" s="812">
        <v>190720</v>
      </c>
      <c r="E35" s="812">
        <v>106411</v>
      </c>
      <c r="F35" s="1066">
        <f t="shared" si="0"/>
        <v>0.5579435822147651</v>
      </c>
      <c r="G35" s="619"/>
    </row>
    <row r="36" spans="1:7" s="36" customFormat="1" ht="11.25">
      <c r="A36" s="701">
        <v>4123</v>
      </c>
      <c r="B36" s="813" t="s">
        <v>152</v>
      </c>
      <c r="C36" s="814">
        <v>2865477</v>
      </c>
      <c r="D36" s="814">
        <f>SUM(D37:D41)</f>
        <v>2390899</v>
      </c>
      <c r="E36" s="814">
        <f>SUM(E37:E41)</f>
        <v>1364599</v>
      </c>
      <c r="F36" s="516">
        <f t="shared" si="0"/>
        <v>0.5707472377545015</v>
      </c>
      <c r="G36" s="619"/>
    </row>
    <row r="37" spans="1:7" s="36" customFormat="1" ht="12">
      <c r="A37" s="701"/>
      <c r="B37" s="797" t="s">
        <v>178</v>
      </c>
      <c r="C37" s="814"/>
      <c r="D37" s="815">
        <v>35000</v>
      </c>
      <c r="E37" s="815">
        <v>29750</v>
      </c>
      <c r="F37" s="1066">
        <f t="shared" si="0"/>
        <v>0.85</v>
      </c>
      <c r="G37" s="619"/>
    </row>
    <row r="38" spans="1:7" s="36" customFormat="1" ht="12">
      <c r="A38" s="701"/>
      <c r="B38" s="812" t="s">
        <v>459</v>
      </c>
      <c r="C38" s="814"/>
      <c r="D38" s="815">
        <v>7235</v>
      </c>
      <c r="E38" s="815">
        <v>7235</v>
      </c>
      <c r="F38" s="1066">
        <f t="shared" si="0"/>
        <v>1</v>
      </c>
      <c r="G38" s="619"/>
    </row>
    <row r="39" spans="1:7" s="36" customFormat="1" ht="12">
      <c r="A39" s="701"/>
      <c r="B39" s="795" t="s">
        <v>499</v>
      </c>
      <c r="C39" s="814"/>
      <c r="D39" s="815">
        <v>80000</v>
      </c>
      <c r="E39" s="815">
        <v>76522</v>
      </c>
      <c r="F39" s="1066">
        <f t="shared" si="0"/>
        <v>0.956525</v>
      </c>
      <c r="G39" s="619"/>
    </row>
    <row r="40" spans="1:7" s="36" customFormat="1" ht="12">
      <c r="A40" s="701"/>
      <c r="B40" s="795" t="s">
        <v>678</v>
      </c>
      <c r="C40" s="814"/>
      <c r="D40" s="815">
        <v>15037</v>
      </c>
      <c r="E40" s="815">
        <v>15037</v>
      </c>
      <c r="F40" s="1066">
        <f t="shared" si="0"/>
        <v>1</v>
      </c>
      <c r="G40" s="619"/>
    </row>
    <row r="41" spans="1:7" s="36" customFormat="1" ht="12">
      <c r="A41" s="701"/>
      <c r="B41" s="795" t="s">
        <v>821</v>
      </c>
      <c r="C41" s="814"/>
      <c r="D41" s="815">
        <v>2253627</v>
      </c>
      <c r="E41" s="815">
        <v>1236055</v>
      </c>
      <c r="F41" s="1066">
        <f t="shared" si="0"/>
        <v>0.5484736382728819</v>
      </c>
      <c r="G41" s="619"/>
    </row>
    <row r="42" spans="1:7" s="36" customFormat="1" ht="11.25">
      <c r="A42" s="701">
        <v>4124</v>
      </c>
      <c r="B42" s="813" t="s">
        <v>537</v>
      </c>
      <c r="C42" s="814"/>
      <c r="D42" s="814"/>
      <c r="E42" s="814"/>
      <c r="F42" s="516"/>
      <c r="G42" s="619"/>
    </row>
    <row r="43" spans="1:7" s="36" customFormat="1" ht="11.25">
      <c r="A43" s="816"/>
      <c r="B43" s="817" t="s">
        <v>235</v>
      </c>
      <c r="C43" s="636">
        <f>SUM(C21:C36)</f>
        <v>4645177</v>
      </c>
      <c r="D43" s="636">
        <f>D21+D24+D27+D28+D30+D33+D36+D42</f>
        <v>3953157</v>
      </c>
      <c r="E43" s="636">
        <f>E21+E24+E27+E28+E30+E33+E36+E42</f>
        <v>2174808</v>
      </c>
      <c r="F43" s="1060">
        <f t="shared" si="0"/>
        <v>0.5501446059440593</v>
      </c>
      <c r="G43" s="615"/>
    </row>
    <row r="44" spans="1:7" s="36" customFormat="1" ht="11.25">
      <c r="A44" s="614">
        <v>4131</v>
      </c>
      <c r="B44" s="810" t="s">
        <v>445</v>
      </c>
      <c r="C44" s="515">
        <v>50000</v>
      </c>
      <c r="D44" s="515">
        <f>SUM(D45:D46)</f>
        <v>69378</v>
      </c>
      <c r="E44" s="515">
        <f>SUM(E45:E46)</f>
        <v>35129</v>
      </c>
      <c r="F44" s="516">
        <f t="shared" si="0"/>
        <v>0.5063420680907492</v>
      </c>
      <c r="G44" s="794"/>
    </row>
    <row r="45" spans="1:7" s="36" customFormat="1" ht="12">
      <c r="A45" s="614"/>
      <c r="B45" s="795" t="s">
        <v>499</v>
      </c>
      <c r="C45" s="515"/>
      <c r="D45" s="812">
        <v>2711</v>
      </c>
      <c r="E45" s="812">
        <v>2711</v>
      </c>
      <c r="F45" s="1066">
        <f t="shared" si="0"/>
        <v>1</v>
      </c>
      <c r="G45" s="794"/>
    </row>
    <row r="46" spans="1:7" s="36" customFormat="1" ht="12">
      <c r="A46" s="614"/>
      <c r="B46" s="795" t="s">
        <v>821</v>
      </c>
      <c r="C46" s="515"/>
      <c r="D46" s="812">
        <v>66667</v>
      </c>
      <c r="E46" s="812">
        <v>32418</v>
      </c>
      <c r="F46" s="1066">
        <f t="shared" si="0"/>
        <v>0.4862675686621567</v>
      </c>
      <c r="G46" s="794"/>
    </row>
    <row r="47" spans="1:7" s="36" customFormat="1" ht="12" customHeight="1">
      <c r="A47" s="614">
        <v>4132</v>
      </c>
      <c r="B47" s="810" t="s">
        <v>190</v>
      </c>
      <c r="C47" s="515">
        <v>30000</v>
      </c>
      <c r="D47" s="515">
        <v>28309</v>
      </c>
      <c r="E47" s="515">
        <v>7316</v>
      </c>
      <c r="F47" s="516">
        <f t="shared" si="0"/>
        <v>0.2584337136599668</v>
      </c>
      <c r="G47" s="794"/>
    </row>
    <row r="48" spans="1:7" s="36" customFormat="1" ht="12.75" customHeight="1">
      <c r="A48" s="614">
        <v>4133</v>
      </c>
      <c r="B48" s="810" t="s">
        <v>446</v>
      </c>
      <c r="C48" s="515">
        <v>150000</v>
      </c>
      <c r="D48" s="515">
        <f>SUM(D49:D50)</f>
        <v>229219</v>
      </c>
      <c r="E48" s="515">
        <f>SUM(E49:E50)</f>
        <v>174105</v>
      </c>
      <c r="F48" s="516">
        <f t="shared" si="0"/>
        <v>0.7595574537887347</v>
      </c>
      <c r="G48" s="619"/>
    </row>
    <row r="49" spans="1:7" s="36" customFormat="1" ht="12.75" customHeight="1">
      <c r="A49" s="614"/>
      <c r="B49" s="795" t="s">
        <v>499</v>
      </c>
      <c r="C49" s="515"/>
      <c r="D49" s="812">
        <v>1200</v>
      </c>
      <c r="E49" s="812">
        <v>241</v>
      </c>
      <c r="F49" s="1066">
        <f t="shared" si="0"/>
        <v>0.20083333333333334</v>
      </c>
      <c r="G49" s="619"/>
    </row>
    <row r="50" spans="1:7" s="36" customFormat="1" ht="12.75" customHeight="1">
      <c r="A50" s="614"/>
      <c r="B50" s="795" t="s">
        <v>821</v>
      </c>
      <c r="C50" s="515"/>
      <c r="D50" s="812">
        <v>228019</v>
      </c>
      <c r="E50" s="812">
        <v>173864</v>
      </c>
      <c r="F50" s="1066">
        <f t="shared" si="0"/>
        <v>0.7624978620202703</v>
      </c>
      <c r="G50" s="619"/>
    </row>
    <row r="51" spans="1:7" s="36" customFormat="1" ht="11.25">
      <c r="A51" s="614">
        <v>4135</v>
      </c>
      <c r="B51" s="810" t="s">
        <v>447</v>
      </c>
      <c r="C51" s="515">
        <v>120000</v>
      </c>
      <c r="D51" s="515">
        <f>SUM(D52:D53)</f>
        <v>65000</v>
      </c>
      <c r="E51" s="515">
        <f>SUM(E52:E53)</f>
        <v>51547</v>
      </c>
      <c r="F51" s="516">
        <f t="shared" si="0"/>
        <v>0.7930307692307692</v>
      </c>
      <c r="G51" s="802"/>
    </row>
    <row r="52" spans="1:7" s="36" customFormat="1" ht="12">
      <c r="A52" s="513"/>
      <c r="B52" s="795" t="s">
        <v>499</v>
      </c>
      <c r="C52" s="515"/>
      <c r="D52" s="812">
        <v>4</v>
      </c>
      <c r="E52" s="812">
        <v>4</v>
      </c>
      <c r="F52" s="1066">
        <f t="shared" si="0"/>
        <v>1</v>
      </c>
      <c r="G52" s="802"/>
    </row>
    <row r="53" spans="1:7" s="36" customFormat="1" ht="12">
      <c r="A53" s="513"/>
      <c r="B53" s="795" t="s">
        <v>821</v>
      </c>
      <c r="C53" s="515"/>
      <c r="D53" s="812">
        <v>64996</v>
      </c>
      <c r="E53" s="812">
        <v>51543</v>
      </c>
      <c r="F53" s="1066">
        <f t="shared" si="0"/>
        <v>0.7930180318788849</v>
      </c>
      <c r="G53" s="802"/>
    </row>
    <row r="54" spans="1:7" s="36" customFormat="1" ht="11.25">
      <c r="A54" s="513">
        <v>4138</v>
      </c>
      <c r="B54" s="514" t="s">
        <v>35</v>
      </c>
      <c r="C54" s="515">
        <v>80000</v>
      </c>
      <c r="D54" s="515">
        <v>100969</v>
      </c>
      <c r="E54" s="515">
        <v>79542</v>
      </c>
      <c r="F54" s="516">
        <f t="shared" si="0"/>
        <v>0.7877863502659233</v>
      </c>
      <c r="G54" s="517"/>
    </row>
    <row r="55" spans="1:7" s="36" customFormat="1" ht="12">
      <c r="A55" s="513"/>
      <c r="B55" s="795" t="s">
        <v>499</v>
      </c>
      <c r="C55" s="515"/>
      <c r="D55" s="812">
        <v>39</v>
      </c>
      <c r="E55" s="812">
        <v>39</v>
      </c>
      <c r="F55" s="1066">
        <f t="shared" si="0"/>
        <v>1</v>
      </c>
      <c r="G55" s="517"/>
    </row>
    <row r="56" spans="1:7" s="36" customFormat="1" ht="12">
      <c r="A56" s="513"/>
      <c r="B56" s="795" t="s">
        <v>821</v>
      </c>
      <c r="C56" s="515"/>
      <c r="D56" s="812">
        <v>100930</v>
      </c>
      <c r="E56" s="812">
        <v>79503</v>
      </c>
      <c r="F56" s="1066">
        <f t="shared" si="0"/>
        <v>0.7877043495491926</v>
      </c>
      <c r="G56" s="517"/>
    </row>
    <row r="57" spans="1:7" s="36" customFormat="1" ht="11.25">
      <c r="A57" s="513">
        <v>4139</v>
      </c>
      <c r="B57" s="514" t="s">
        <v>111</v>
      </c>
      <c r="C57" s="515">
        <v>6000</v>
      </c>
      <c r="D57" s="515">
        <f>SUM(D58:D59)</f>
        <v>6000</v>
      </c>
      <c r="E57" s="515">
        <f>SUM(E58:E59)</f>
        <v>5157</v>
      </c>
      <c r="F57" s="516">
        <f t="shared" si="0"/>
        <v>0.8595</v>
      </c>
      <c r="G57" s="614"/>
    </row>
    <row r="58" spans="1:7" s="36" customFormat="1" ht="12">
      <c r="A58" s="513"/>
      <c r="B58" s="812" t="s">
        <v>379</v>
      </c>
      <c r="C58" s="515"/>
      <c r="D58" s="812">
        <v>5157</v>
      </c>
      <c r="E58" s="812">
        <v>5157</v>
      </c>
      <c r="F58" s="1066">
        <f t="shared" si="0"/>
        <v>1</v>
      </c>
      <c r="G58" s="614"/>
    </row>
    <row r="59" spans="1:7" s="36" customFormat="1" ht="12">
      <c r="A59" s="836"/>
      <c r="B59" s="966" t="s">
        <v>821</v>
      </c>
      <c r="C59" s="535"/>
      <c r="D59" s="522">
        <v>843</v>
      </c>
      <c r="E59" s="522"/>
      <c r="F59" s="1061">
        <f t="shared" si="0"/>
        <v>0</v>
      </c>
      <c r="G59" s="816"/>
    </row>
    <row r="60" spans="1:7" s="36" customFormat="1" ht="11.25">
      <c r="A60" s="513">
        <v>4140</v>
      </c>
      <c r="B60" s="514" t="s">
        <v>551</v>
      </c>
      <c r="C60" s="515"/>
      <c r="D60" s="515">
        <f>SUM(D61:D62)</f>
        <v>16526</v>
      </c>
      <c r="E60" s="515">
        <f>SUM(E61:E62)</f>
        <v>16526</v>
      </c>
      <c r="F60" s="516">
        <f t="shared" si="0"/>
        <v>1</v>
      </c>
      <c r="G60" s="614"/>
    </row>
    <row r="61" spans="1:7" s="36" customFormat="1" ht="12">
      <c r="A61" s="513"/>
      <c r="B61" s="795" t="s">
        <v>821</v>
      </c>
      <c r="C61" s="515"/>
      <c r="D61" s="515"/>
      <c r="E61" s="515"/>
      <c r="F61" s="516"/>
      <c r="G61" s="614"/>
    </row>
    <row r="62" spans="1:7" s="36" customFormat="1" ht="12">
      <c r="A62" s="513"/>
      <c r="B62" s="795" t="s">
        <v>403</v>
      </c>
      <c r="C62" s="515"/>
      <c r="D62" s="812">
        <v>16526</v>
      </c>
      <c r="E62" s="812">
        <v>16526</v>
      </c>
      <c r="F62" s="1066">
        <f t="shared" si="0"/>
        <v>1</v>
      </c>
      <c r="G62" s="614"/>
    </row>
    <row r="63" spans="1:7" s="36" customFormat="1" ht="11.25">
      <c r="A63" s="728">
        <v>4100</v>
      </c>
      <c r="B63" s="798" t="s">
        <v>273</v>
      </c>
      <c r="C63" s="630">
        <f>SUM(C43:C57)</f>
        <v>5081177</v>
      </c>
      <c r="D63" s="630">
        <f>D43+D44+D47+D48+D51+D54+D57+D60</f>
        <v>4468558</v>
      </c>
      <c r="E63" s="630">
        <f>E43+E44+E47+E48+E51+E54+E57+E60</f>
        <v>2544130</v>
      </c>
      <c r="F63" s="1059">
        <f t="shared" si="0"/>
        <v>0.5693402659202365</v>
      </c>
      <c r="G63" s="789"/>
    </row>
    <row r="64" spans="1:7" s="36" customFormat="1" ht="11.25">
      <c r="A64" s="763"/>
      <c r="B64" s="818" t="s">
        <v>193</v>
      </c>
      <c r="C64" s="515"/>
      <c r="D64" s="515"/>
      <c r="E64" s="515"/>
      <c r="F64" s="516"/>
      <c r="G64" s="619"/>
    </row>
    <row r="65" spans="1:7" s="36" customFormat="1" ht="11.25">
      <c r="A65" s="792">
        <v>4211</v>
      </c>
      <c r="B65" s="514" t="s">
        <v>196</v>
      </c>
      <c r="C65" s="515"/>
      <c r="D65" s="515"/>
      <c r="E65" s="515"/>
      <c r="F65" s="516"/>
      <c r="G65" s="619"/>
    </row>
    <row r="66" spans="1:7" s="36" customFormat="1" ht="11.25">
      <c r="A66" s="792">
        <v>4213</v>
      </c>
      <c r="B66" s="514" t="s">
        <v>198</v>
      </c>
      <c r="C66" s="515"/>
      <c r="D66" s="515">
        <v>6318</v>
      </c>
      <c r="E66" s="515">
        <v>6318</v>
      </c>
      <c r="F66" s="516">
        <f t="shared" si="0"/>
        <v>1</v>
      </c>
      <c r="G66" s="619"/>
    </row>
    <row r="67" spans="1:7" s="36" customFormat="1" ht="11.25">
      <c r="A67" s="792">
        <v>4215</v>
      </c>
      <c r="B67" s="514" t="s">
        <v>413</v>
      </c>
      <c r="C67" s="515"/>
      <c r="D67" s="515">
        <v>25301</v>
      </c>
      <c r="E67" s="515">
        <v>25301</v>
      </c>
      <c r="F67" s="516">
        <f t="shared" si="0"/>
        <v>1</v>
      </c>
      <c r="G67" s="619"/>
    </row>
    <row r="68" spans="1:7" s="36" customFormat="1" ht="11.25">
      <c r="A68" s="792">
        <v>4217</v>
      </c>
      <c r="B68" s="514" t="s">
        <v>50</v>
      </c>
      <c r="C68" s="515"/>
      <c r="D68" s="515">
        <v>941</v>
      </c>
      <c r="E68" s="515"/>
      <c r="F68" s="516">
        <f t="shared" si="0"/>
        <v>0</v>
      </c>
      <c r="G68" s="619"/>
    </row>
    <row r="69" spans="1:7" s="36" customFormat="1" ht="11.25">
      <c r="A69" s="792">
        <v>4219</v>
      </c>
      <c r="B69" s="514" t="s">
        <v>199</v>
      </c>
      <c r="C69" s="515"/>
      <c r="D69" s="515">
        <v>70077</v>
      </c>
      <c r="E69" s="515">
        <v>70077</v>
      </c>
      <c r="F69" s="516">
        <f t="shared" si="0"/>
        <v>1</v>
      </c>
      <c r="G69" s="619"/>
    </row>
    <row r="70" spans="1:7" s="36" customFormat="1" ht="11.25">
      <c r="A70" s="792">
        <v>4221</v>
      </c>
      <c r="B70" s="514" t="s">
        <v>197</v>
      </c>
      <c r="C70" s="515"/>
      <c r="D70" s="515"/>
      <c r="E70" s="515"/>
      <c r="F70" s="516"/>
      <c r="G70" s="619"/>
    </row>
    <row r="71" spans="1:7" s="36" customFormat="1" ht="11.25">
      <c r="A71" s="792">
        <v>4223</v>
      </c>
      <c r="B71" s="514" t="s">
        <v>202</v>
      </c>
      <c r="C71" s="515"/>
      <c r="D71" s="515">
        <v>9749</v>
      </c>
      <c r="E71" s="515">
        <v>9749</v>
      </c>
      <c r="F71" s="516">
        <f t="shared" si="0"/>
        <v>1</v>
      </c>
      <c r="G71" s="619"/>
    </row>
    <row r="72" spans="1:7" s="36" customFormat="1" ht="11.25">
      <c r="A72" s="792">
        <v>4225</v>
      </c>
      <c r="B72" s="514" t="s">
        <v>203</v>
      </c>
      <c r="C72" s="515"/>
      <c r="D72" s="515"/>
      <c r="E72" s="515"/>
      <c r="F72" s="516"/>
      <c r="G72" s="619"/>
    </row>
    <row r="73" spans="1:7" s="36" customFormat="1" ht="11.25">
      <c r="A73" s="792">
        <v>4227</v>
      </c>
      <c r="B73" s="514" t="s">
        <v>204</v>
      </c>
      <c r="C73" s="515"/>
      <c r="D73" s="515"/>
      <c r="E73" s="515"/>
      <c r="F73" s="516"/>
      <c r="G73" s="619"/>
    </row>
    <row r="74" spans="1:7" s="36" customFormat="1" ht="11.25">
      <c r="A74" s="792">
        <v>4231</v>
      </c>
      <c r="B74" s="514" t="s">
        <v>205</v>
      </c>
      <c r="C74" s="515"/>
      <c r="D74" s="515">
        <v>10193</v>
      </c>
      <c r="E74" s="515"/>
      <c r="F74" s="516">
        <f t="shared" si="0"/>
        <v>0</v>
      </c>
      <c r="G74" s="619"/>
    </row>
    <row r="75" spans="1:7" s="36" customFormat="1" ht="11.25">
      <c r="A75" s="792">
        <v>4235</v>
      </c>
      <c r="B75" s="514" t="s">
        <v>206</v>
      </c>
      <c r="C75" s="515"/>
      <c r="D75" s="515">
        <v>10782</v>
      </c>
      <c r="E75" s="515">
        <v>10782</v>
      </c>
      <c r="F75" s="516">
        <f t="shared" si="0"/>
        <v>1</v>
      </c>
      <c r="G75" s="619"/>
    </row>
    <row r="76" spans="1:7" s="36" customFormat="1" ht="11.25">
      <c r="A76" s="792">
        <v>4237</v>
      </c>
      <c r="B76" s="514" t="s">
        <v>210</v>
      </c>
      <c r="C76" s="515"/>
      <c r="D76" s="515">
        <v>528</v>
      </c>
      <c r="E76" s="515">
        <v>528</v>
      </c>
      <c r="F76" s="516">
        <f aca="true" t="shared" si="1" ref="F76:F117">SUM(E76/D76)</f>
        <v>1</v>
      </c>
      <c r="G76" s="619"/>
    </row>
    <row r="77" spans="1:7" s="36" customFormat="1" ht="11.25">
      <c r="A77" s="792">
        <v>4239</v>
      </c>
      <c r="B77" s="514" t="s">
        <v>207</v>
      </c>
      <c r="C77" s="515"/>
      <c r="D77" s="515">
        <v>6996</v>
      </c>
      <c r="E77" s="515">
        <v>6996</v>
      </c>
      <c r="F77" s="516">
        <f t="shared" si="1"/>
        <v>1</v>
      </c>
      <c r="G77" s="619"/>
    </row>
    <row r="78" spans="1:7" s="36" customFormat="1" ht="11.25">
      <c r="A78" s="792">
        <v>4241</v>
      </c>
      <c r="B78" s="514" t="s">
        <v>209</v>
      </c>
      <c r="C78" s="515"/>
      <c r="D78" s="515">
        <v>5096</v>
      </c>
      <c r="E78" s="515">
        <v>5096</v>
      </c>
      <c r="F78" s="516">
        <f t="shared" si="1"/>
        <v>1</v>
      </c>
      <c r="G78" s="619"/>
    </row>
    <row r="79" spans="1:7" s="36" customFormat="1" ht="11.25">
      <c r="A79" s="792">
        <v>4243</v>
      </c>
      <c r="B79" s="514" t="s">
        <v>211</v>
      </c>
      <c r="C79" s="515"/>
      <c r="D79" s="515"/>
      <c r="E79" s="515"/>
      <c r="F79" s="516"/>
      <c r="G79" s="619"/>
    </row>
    <row r="80" spans="1:7" s="36" customFormat="1" ht="11.25">
      <c r="A80" s="792">
        <v>4251</v>
      </c>
      <c r="B80" s="514" t="s">
        <v>212</v>
      </c>
      <c r="C80" s="515"/>
      <c r="D80" s="515"/>
      <c r="E80" s="515"/>
      <c r="F80" s="516"/>
      <c r="G80" s="619"/>
    </row>
    <row r="81" spans="1:7" s="36" customFormat="1" ht="11.25">
      <c r="A81" s="792">
        <v>4253</v>
      </c>
      <c r="B81" s="514" t="s">
        <v>213</v>
      </c>
      <c r="C81" s="515"/>
      <c r="D81" s="515">
        <v>1018</v>
      </c>
      <c r="E81" s="515">
        <v>1018</v>
      </c>
      <c r="F81" s="516">
        <f t="shared" si="1"/>
        <v>1</v>
      </c>
      <c r="G81" s="619"/>
    </row>
    <row r="82" spans="1:7" s="36" customFormat="1" ht="11.25">
      <c r="A82" s="792">
        <v>4255</v>
      </c>
      <c r="B82" s="514" t="s">
        <v>214</v>
      </c>
      <c r="C82" s="515"/>
      <c r="D82" s="515">
        <v>4096</v>
      </c>
      <c r="E82" s="515">
        <v>4096</v>
      </c>
      <c r="F82" s="516">
        <f t="shared" si="1"/>
        <v>1</v>
      </c>
      <c r="G82" s="619"/>
    </row>
    <row r="83" spans="1:7" s="36" customFormat="1" ht="11.25">
      <c r="A83" s="792">
        <v>4257</v>
      </c>
      <c r="B83" s="514" t="s">
        <v>51</v>
      </c>
      <c r="C83" s="515"/>
      <c r="D83" s="515"/>
      <c r="E83" s="515"/>
      <c r="F83" s="516"/>
      <c r="G83" s="619"/>
    </row>
    <row r="84" spans="1:7" s="36" customFormat="1" ht="11.25">
      <c r="A84" s="792">
        <v>4261</v>
      </c>
      <c r="B84" s="514" t="s">
        <v>215</v>
      </c>
      <c r="C84" s="515"/>
      <c r="D84" s="515">
        <v>832</v>
      </c>
      <c r="E84" s="515">
        <v>832</v>
      </c>
      <c r="F84" s="516">
        <f t="shared" si="1"/>
        <v>1</v>
      </c>
      <c r="G84" s="619"/>
    </row>
    <row r="85" spans="1:7" s="36" customFormat="1" ht="11.25">
      <c r="A85" s="819">
        <v>4265</v>
      </c>
      <c r="B85" s="820" t="s">
        <v>32</v>
      </c>
      <c r="C85" s="515">
        <v>200000</v>
      </c>
      <c r="D85" s="515">
        <v>22196</v>
      </c>
      <c r="E85" s="515">
        <f>SUM(E86:E87)</f>
        <v>7399</v>
      </c>
      <c r="F85" s="516">
        <f t="shared" si="1"/>
        <v>0.333348351054244</v>
      </c>
      <c r="G85" s="619"/>
    </row>
    <row r="86" spans="1:7" s="36" customFormat="1" ht="12">
      <c r="A86" s="819"/>
      <c r="B86" s="795" t="s">
        <v>499</v>
      </c>
      <c r="C86" s="515"/>
      <c r="D86" s="812">
        <v>6801</v>
      </c>
      <c r="E86" s="812">
        <v>6802</v>
      </c>
      <c r="F86" s="1066">
        <f t="shared" si="1"/>
        <v>1.0001470372004118</v>
      </c>
      <c r="G86" s="619"/>
    </row>
    <row r="87" spans="1:7" s="36" customFormat="1" ht="12">
      <c r="A87" s="819"/>
      <c r="B87" s="795" t="s">
        <v>821</v>
      </c>
      <c r="C87" s="515"/>
      <c r="D87" s="812">
        <v>15395</v>
      </c>
      <c r="E87" s="812">
        <v>597</v>
      </c>
      <c r="F87" s="1066">
        <f t="shared" si="1"/>
        <v>0.03877882429360182</v>
      </c>
      <c r="G87" s="619"/>
    </row>
    <row r="88" spans="1:7" s="235" customFormat="1" ht="11.25">
      <c r="A88" s="821">
        <v>4281</v>
      </c>
      <c r="B88" s="822" t="s">
        <v>674</v>
      </c>
      <c r="C88" s="688"/>
      <c r="D88" s="688">
        <v>2831</v>
      </c>
      <c r="E88" s="688">
        <v>2399</v>
      </c>
      <c r="F88" s="516">
        <f t="shared" si="1"/>
        <v>0.8474037442599788</v>
      </c>
      <c r="G88" s="823"/>
    </row>
    <row r="89" spans="1:7" s="36" customFormat="1" ht="11.25">
      <c r="A89" s="824">
        <v>4200</v>
      </c>
      <c r="B89" s="825" t="s">
        <v>414</v>
      </c>
      <c r="C89" s="611">
        <f>SUM(C65:C85)</f>
        <v>200000</v>
      </c>
      <c r="D89" s="611">
        <f>SUM(D65:D85)+D88</f>
        <v>176954</v>
      </c>
      <c r="E89" s="611">
        <f>SUM(E65:E85)+E88</f>
        <v>150591</v>
      </c>
      <c r="F89" s="1059">
        <f t="shared" si="1"/>
        <v>0.8510177786317348</v>
      </c>
      <c r="G89" s="826"/>
    </row>
    <row r="90" spans="1:7" s="39" customFormat="1" ht="11.25">
      <c r="A90" s="84"/>
      <c r="B90" s="818" t="s">
        <v>415</v>
      </c>
      <c r="C90" s="515"/>
      <c r="D90" s="515"/>
      <c r="E90" s="515"/>
      <c r="F90" s="516"/>
      <c r="G90" s="806"/>
    </row>
    <row r="91" spans="1:7" s="36" customFormat="1" ht="11.25">
      <c r="A91" s="614">
        <v>4310</v>
      </c>
      <c r="B91" s="517" t="s">
        <v>709</v>
      </c>
      <c r="C91" s="515">
        <v>30000</v>
      </c>
      <c r="D91" s="515">
        <v>30000</v>
      </c>
      <c r="E91" s="515">
        <v>19050</v>
      </c>
      <c r="F91" s="516">
        <f t="shared" si="1"/>
        <v>0.635</v>
      </c>
      <c r="G91" s="619"/>
    </row>
    <row r="92" spans="1:7" s="36" customFormat="1" ht="11.25">
      <c r="A92" s="614">
        <v>4321</v>
      </c>
      <c r="B92" s="517" t="s">
        <v>547</v>
      </c>
      <c r="C92" s="515"/>
      <c r="D92" s="515">
        <v>11983</v>
      </c>
      <c r="E92" s="515">
        <v>7272</v>
      </c>
      <c r="F92" s="516">
        <f t="shared" si="1"/>
        <v>0.6068597179337395</v>
      </c>
      <c r="G92" s="619"/>
    </row>
    <row r="93" spans="1:7" s="36" customFormat="1" ht="11.25">
      <c r="A93" s="614">
        <v>4322</v>
      </c>
      <c r="B93" s="517" t="s">
        <v>548</v>
      </c>
      <c r="C93" s="515"/>
      <c r="D93" s="515">
        <v>19820</v>
      </c>
      <c r="E93" s="515">
        <v>19820</v>
      </c>
      <c r="F93" s="516">
        <f t="shared" si="1"/>
        <v>1</v>
      </c>
      <c r="G93" s="619"/>
    </row>
    <row r="94" spans="1:7" s="36" customFormat="1" ht="11.25">
      <c r="A94" s="701">
        <v>4340</v>
      </c>
      <c r="B94" s="827" t="s">
        <v>200</v>
      </c>
      <c r="C94" s="814">
        <f>SUM(C95:C99)</f>
        <v>70024</v>
      </c>
      <c r="D94" s="814">
        <f>SUM(D95:D99)</f>
        <v>70542</v>
      </c>
      <c r="E94" s="814">
        <f>SUM(E95:E99)</f>
        <v>68738</v>
      </c>
      <c r="F94" s="516">
        <f t="shared" si="1"/>
        <v>0.9744265827450314</v>
      </c>
      <c r="G94" s="619"/>
    </row>
    <row r="95" spans="1:7" s="36" customFormat="1" ht="12">
      <c r="A95" s="701"/>
      <c r="B95" s="797" t="s">
        <v>178</v>
      </c>
      <c r="C95" s="814"/>
      <c r="D95" s="815">
        <v>3966</v>
      </c>
      <c r="E95" s="815">
        <v>2545</v>
      </c>
      <c r="F95" s="1066">
        <f t="shared" si="1"/>
        <v>0.6417044881492688</v>
      </c>
      <c r="G95" s="619"/>
    </row>
    <row r="96" spans="1:7" s="36" customFormat="1" ht="12">
      <c r="A96" s="701"/>
      <c r="B96" s="812" t="s">
        <v>459</v>
      </c>
      <c r="C96" s="814"/>
      <c r="D96" s="815">
        <v>1071</v>
      </c>
      <c r="E96" s="815">
        <v>687</v>
      </c>
      <c r="F96" s="1066">
        <f t="shared" si="1"/>
        <v>0.6414565826330533</v>
      </c>
      <c r="G96" s="619"/>
    </row>
    <row r="97" spans="1:7" s="36" customFormat="1" ht="12">
      <c r="A97" s="701"/>
      <c r="B97" s="795" t="s">
        <v>499</v>
      </c>
      <c r="C97" s="814"/>
      <c r="D97" s="815">
        <v>6410</v>
      </c>
      <c r="E97" s="815">
        <v>6410</v>
      </c>
      <c r="F97" s="1066">
        <f t="shared" si="1"/>
        <v>1</v>
      </c>
      <c r="G97" s="619"/>
    </row>
    <row r="98" spans="1:7" s="36" customFormat="1" ht="12">
      <c r="A98" s="701"/>
      <c r="B98" s="795" t="s">
        <v>678</v>
      </c>
      <c r="C98" s="814"/>
      <c r="D98" s="815">
        <v>11333</v>
      </c>
      <c r="E98" s="815">
        <v>11333</v>
      </c>
      <c r="F98" s="1066">
        <f t="shared" si="1"/>
        <v>1</v>
      </c>
      <c r="G98" s="619"/>
    </row>
    <row r="99" spans="1:7" s="36" customFormat="1" ht="12">
      <c r="A99" s="701"/>
      <c r="B99" s="795" t="s">
        <v>821</v>
      </c>
      <c r="C99" s="815">
        <v>70024</v>
      </c>
      <c r="D99" s="815">
        <v>47762</v>
      </c>
      <c r="E99" s="815">
        <v>47763</v>
      </c>
      <c r="F99" s="1066">
        <f t="shared" si="1"/>
        <v>1.0000209371466857</v>
      </c>
      <c r="G99" s="619"/>
    </row>
    <row r="100" spans="1:7" s="36" customFormat="1" ht="11.25">
      <c r="A100" s="614">
        <v>4351</v>
      </c>
      <c r="B100" s="517" t="s">
        <v>52</v>
      </c>
      <c r="C100" s="515"/>
      <c r="D100" s="515">
        <v>34074</v>
      </c>
      <c r="E100" s="515"/>
      <c r="F100" s="516">
        <f t="shared" si="1"/>
        <v>0</v>
      </c>
      <c r="G100" s="619"/>
    </row>
    <row r="101" spans="1:7" s="39" customFormat="1" ht="11.25">
      <c r="A101" s="789">
        <v>4300</v>
      </c>
      <c r="B101" s="818" t="s">
        <v>416</v>
      </c>
      <c r="C101" s="534">
        <f>C91+C94</f>
        <v>100024</v>
      </c>
      <c r="D101" s="534">
        <f>D91+D94+D100+D92+D93</f>
        <v>166419</v>
      </c>
      <c r="E101" s="534">
        <f>E91+E94+E100+E92+E93</f>
        <v>114880</v>
      </c>
      <c r="F101" s="1059">
        <f t="shared" si="1"/>
        <v>0.690305794410494</v>
      </c>
      <c r="G101" s="721"/>
    </row>
    <row r="102" spans="1:7" s="39" customFormat="1" ht="16.5" customHeight="1">
      <c r="A102" s="789"/>
      <c r="B102" s="788" t="s">
        <v>420</v>
      </c>
      <c r="C102" s="534">
        <f>SUM(C101+C89+C63+C19+C15)</f>
        <v>5415201</v>
      </c>
      <c r="D102" s="534">
        <f>SUM(D101+D89+D63+D19+D15)</f>
        <v>4879492</v>
      </c>
      <c r="E102" s="534">
        <f>SUM(E101+E89+E63+E19+E15)</f>
        <v>2849226</v>
      </c>
      <c r="F102" s="1059">
        <f t="shared" si="1"/>
        <v>0.5839185718513321</v>
      </c>
      <c r="G102" s="721"/>
    </row>
    <row r="103" spans="1:7" s="39" customFormat="1" ht="18" customHeight="1">
      <c r="A103" s="728"/>
      <c r="B103" s="828" t="s">
        <v>417</v>
      </c>
      <c r="C103" s="676"/>
      <c r="D103" s="676"/>
      <c r="E103" s="676"/>
      <c r="F103" s="516"/>
      <c r="G103" s="789"/>
    </row>
    <row r="104" spans="1:7" s="39" customFormat="1" ht="15.75" customHeight="1">
      <c r="A104" s="829">
        <v>4500</v>
      </c>
      <c r="B104" s="829" t="s">
        <v>418</v>
      </c>
      <c r="C104" s="830"/>
      <c r="D104" s="830"/>
      <c r="E104" s="996"/>
      <c r="F104" s="1058"/>
      <c r="G104" s="721"/>
    </row>
    <row r="105" spans="1:7" s="39" customFormat="1" ht="11.25">
      <c r="A105" s="831"/>
      <c r="B105" s="832" t="s">
        <v>96</v>
      </c>
      <c r="C105" s="791"/>
      <c r="D105" s="791"/>
      <c r="E105" s="791"/>
      <c r="F105" s="516"/>
      <c r="G105" s="806"/>
    </row>
    <row r="106" spans="1:7" s="39" customFormat="1" ht="11.25">
      <c r="A106" s="831"/>
      <c r="B106" s="515" t="s">
        <v>440</v>
      </c>
      <c r="C106" s="793"/>
      <c r="D106" s="793">
        <f>D37+D95</f>
        <v>38966</v>
      </c>
      <c r="E106" s="793">
        <f>E37+E95</f>
        <v>32295</v>
      </c>
      <c r="F106" s="516">
        <f t="shared" si="1"/>
        <v>0.8287994662013037</v>
      </c>
      <c r="G106" s="806"/>
    </row>
    <row r="107" spans="1:7" s="39" customFormat="1" ht="11.25">
      <c r="A107" s="831"/>
      <c r="B107" s="515" t="s">
        <v>28</v>
      </c>
      <c r="C107" s="793"/>
      <c r="D107" s="793">
        <f>D38+D96</f>
        <v>8306</v>
      </c>
      <c r="E107" s="793">
        <f>E38+E96</f>
        <v>7922</v>
      </c>
      <c r="F107" s="516">
        <f t="shared" si="1"/>
        <v>0.9537683602215266</v>
      </c>
      <c r="G107" s="806"/>
    </row>
    <row r="108" spans="1:7" s="36" customFormat="1" ht="11.25">
      <c r="A108" s="831"/>
      <c r="B108" s="833" t="s">
        <v>456</v>
      </c>
      <c r="C108" s="793"/>
      <c r="D108" s="793">
        <f>D12+D31+D34+D39+D45+D49+D97+D22+D52+D55+D86+D88</f>
        <v>126968</v>
      </c>
      <c r="E108" s="793">
        <f>E12+E31+E34+E39+E45+E49+E97+E22+E52+E55+E86+E88</f>
        <v>122708</v>
      </c>
      <c r="F108" s="516">
        <f t="shared" si="1"/>
        <v>0.9664482389263437</v>
      </c>
      <c r="G108" s="619"/>
    </row>
    <row r="109" spans="1:7" ht="12" customHeight="1">
      <c r="A109" s="513"/>
      <c r="B109" s="833" t="s">
        <v>451</v>
      </c>
      <c r="C109" s="515"/>
      <c r="D109" s="515">
        <f>SUM(D18)</f>
        <v>540</v>
      </c>
      <c r="E109" s="515">
        <f>SUM(E18)</f>
        <v>0</v>
      </c>
      <c r="F109" s="516">
        <f t="shared" si="1"/>
        <v>0</v>
      </c>
      <c r="G109" s="619"/>
    </row>
    <row r="110" spans="1:7" ht="12" customHeight="1">
      <c r="A110" s="513"/>
      <c r="B110" s="834" t="s">
        <v>84</v>
      </c>
      <c r="C110" s="834">
        <f>SUM(C106:C109)</f>
        <v>0</v>
      </c>
      <c r="D110" s="834">
        <f>SUM(D106:D109)</f>
        <v>174780</v>
      </c>
      <c r="E110" s="834">
        <f>SUM(E106:E109)</f>
        <v>162925</v>
      </c>
      <c r="F110" s="516">
        <f t="shared" si="1"/>
        <v>0.932171873212038</v>
      </c>
      <c r="G110" s="619"/>
    </row>
    <row r="111" spans="1:7" ht="12" customHeight="1">
      <c r="A111" s="513"/>
      <c r="B111" s="835" t="s">
        <v>97</v>
      </c>
      <c r="C111" s="805"/>
      <c r="D111" s="805"/>
      <c r="E111" s="805"/>
      <c r="F111" s="516"/>
      <c r="G111" s="619"/>
    </row>
    <row r="112" spans="1:7" ht="12" customHeight="1">
      <c r="A112" s="513"/>
      <c r="B112" s="515" t="s">
        <v>376</v>
      </c>
      <c r="C112" s="805"/>
      <c r="D112" s="515">
        <f>D98+D58+D40</f>
        <v>31527</v>
      </c>
      <c r="E112" s="515">
        <f>E98+E58+E40</f>
        <v>31527</v>
      </c>
      <c r="F112" s="516">
        <f t="shared" si="1"/>
        <v>1</v>
      </c>
      <c r="G112" s="619"/>
    </row>
    <row r="113" spans="1:7" ht="11.25">
      <c r="A113" s="513"/>
      <c r="B113" s="833" t="s">
        <v>377</v>
      </c>
      <c r="C113" s="515">
        <f>SUM(C15+C19+C63+C89+C101)-C106-C107-C108-C109-C112-C115</f>
        <v>5385201</v>
      </c>
      <c r="D113" s="515">
        <f>SUM(D15+D19+D63+D89+D101)-D106-D107-D108-D109-D112-D115</f>
        <v>4628350</v>
      </c>
      <c r="E113" s="515">
        <f>SUM(E15+E19+E63+E89+E101)-E106-E107-E108-E109-E112-E115</f>
        <v>2630932</v>
      </c>
      <c r="F113" s="516">
        <f t="shared" si="1"/>
        <v>0.5684384283816046</v>
      </c>
      <c r="G113" s="619"/>
    </row>
    <row r="114" spans="1:7" ht="12">
      <c r="A114" s="513"/>
      <c r="B114" s="812" t="s">
        <v>175</v>
      </c>
      <c r="C114" s="812">
        <v>369270</v>
      </c>
      <c r="D114" s="812"/>
      <c r="E114" s="812"/>
      <c r="F114" s="516"/>
      <c r="G114" s="619"/>
    </row>
    <row r="115" spans="1:7" ht="11.25">
      <c r="A115" s="513"/>
      <c r="B115" s="833" t="s">
        <v>166</v>
      </c>
      <c r="C115" s="515">
        <f>SUM(C47)</f>
        <v>30000</v>
      </c>
      <c r="D115" s="515">
        <f>SUM(D47+D60)</f>
        <v>44835</v>
      </c>
      <c r="E115" s="515">
        <f>SUM(E47+E60)</f>
        <v>23842</v>
      </c>
      <c r="F115" s="516">
        <f t="shared" si="1"/>
        <v>0.5317720530835285</v>
      </c>
      <c r="G115" s="619"/>
    </row>
    <row r="116" spans="1:7" ht="11.25">
      <c r="A116" s="513"/>
      <c r="B116" s="834" t="s">
        <v>91</v>
      </c>
      <c r="C116" s="834">
        <f>SUM(C113:C115)-C114</f>
        <v>5415201</v>
      </c>
      <c r="D116" s="834">
        <f>SUM(D112:D115)-D114</f>
        <v>4704712</v>
      </c>
      <c r="E116" s="834">
        <f>SUM(E112:E115)-E114</f>
        <v>2686301</v>
      </c>
      <c r="F116" s="1261">
        <f t="shared" si="1"/>
        <v>0.5709809654661114</v>
      </c>
      <c r="G116" s="619"/>
    </row>
    <row r="117" spans="1:7" ht="12" customHeight="1">
      <c r="A117" s="836"/>
      <c r="B117" s="826" t="s">
        <v>173</v>
      </c>
      <c r="C117" s="528">
        <f>SUM(C110+C116)</f>
        <v>5415201</v>
      </c>
      <c r="D117" s="528">
        <f>SUM(D110+D116)</f>
        <v>4879492</v>
      </c>
      <c r="E117" s="528">
        <f>SUM(E110+E116)</f>
        <v>2849226</v>
      </c>
      <c r="F117" s="1261">
        <f t="shared" si="1"/>
        <v>0.5839185718513321</v>
      </c>
      <c r="G117" s="615"/>
    </row>
    <row r="118" spans="1:6" ht="11.25">
      <c r="A118" s="35"/>
      <c r="B118" s="43" t="s">
        <v>1315</v>
      </c>
      <c r="C118" s="345"/>
      <c r="D118" s="345"/>
      <c r="E118" s="345"/>
      <c r="F118" s="344"/>
    </row>
    <row r="119" spans="3:5" ht="11.25">
      <c r="C119" s="274"/>
      <c r="D119" s="274"/>
      <c r="E119" s="274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2" useFirstPageNumber="1" horizontalDpi="600" verticalDpi="600" orientation="landscape" paperSize="9" scale="69" r:id="rId1"/>
  <headerFooter alignWithMargins="0">
    <oddFooter>&amp;C&amp;P. oldal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2015-04-27T07:21:00Z</cp:lastPrinted>
  <dcterms:created xsi:type="dcterms:W3CDTF">2004-02-02T11:10:51Z</dcterms:created>
  <dcterms:modified xsi:type="dcterms:W3CDTF">2015-04-30T07:52:57Z</dcterms:modified>
  <cp:category/>
  <cp:version/>
  <cp:contentType/>
  <cp:contentStatus/>
</cp:coreProperties>
</file>